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50" windowHeight="9000"/>
  </bookViews>
  <sheets>
    <sheet name="Conroy Rebuttal 5" sheetId="8" r:id="rId1"/>
    <sheet name="Rate Base" sheetId="1" r:id="rId2"/>
    <sheet name="Expenses" sheetId="2" r:id="rId3"/>
    <sheet name="Labor" sheetId="3" r:id="rId4"/>
    <sheet name="Revenues" sheetId="4" r:id="rId5"/>
    <sheet name="Alloc Amt" sheetId="5" r:id="rId6"/>
    <sheet name="Alloc Pct" sheetId="6" r:id="rId7"/>
    <sheet name="Cust Cost" sheetId="7" r:id="rId8"/>
  </sheets>
  <externalReferences>
    <externalReference r:id="rId9"/>
  </externalReferences>
  <definedNames>
    <definedName name="ALLOC" localSheetId="0">'[1]Alloc Pct'!$A$8:$Z$199</definedName>
    <definedName name="ALLOC">'Alloc Pct'!$A$10:$R$161</definedName>
    <definedName name="_xlnm.Print_Area" localSheetId="0">'Conroy Rebuttal 5'!$A$1:$H$143</definedName>
    <definedName name="_xlnm.Print_Area">'Cust Cost'!$A$1:$N$49</definedName>
  </definedNames>
  <calcPr calcId="145621"/>
</workbook>
</file>

<file path=xl/calcChain.xml><?xml version="1.0" encoding="utf-8"?>
<calcChain xmlns="http://schemas.openxmlformats.org/spreadsheetml/2006/main">
  <c r="F134" i="8" l="1"/>
  <c r="C47" i="8" l="1"/>
  <c r="C52" i="8"/>
  <c r="C85" i="8"/>
  <c r="C87" i="8"/>
  <c r="C89" i="8"/>
  <c r="C90" i="8"/>
  <c r="C92" i="8"/>
  <c r="C93" i="8"/>
  <c r="H134" i="8"/>
  <c r="H132" i="8"/>
  <c r="H73" i="8"/>
  <c r="J58" i="8"/>
  <c r="J57" i="8"/>
  <c r="H135" i="8" l="1"/>
  <c r="F11" i="5" l="1"/>
  <c r="T11" i="5" s="1"/>
  <c r="F12" i="5"/>
  <c r="F13" i="5"/>
  <c r="G14" i="5"/>
  <c r="C141" i="8" s="1"/>
  <c r="H14" i="5"/>
  <c r="I14" i="5"/>
  <c r="J14" i="5"/>
  <c r="K14" i="5"/>
  <c r="L14" i="5"/>
  <c r="M14" i="5"/>
  <c r="N14" i="5"/>
  <c r="O14" i="5"/>
  <c r="P14" i="5"/>
  <c r="Q14" i="5"/>
  <c r="R14" i="5"/>
  <c r="G15" i="5"/>
  <c r="H15" i="5"/>
  <c r="I15" i="5"/>
  <c r="I18" i="5" s="1"/>
  <c r="J15" i="5"/>
  <c r="K15" i="5"/>
  <c r="K18" i="5" s="1"/>
  <c r="L15" i="5"/>
  <c r="M15" i="5"/>
  <c r="N15" i="5"/>
  <c r="N18" i="5" s="1"/>
  <c r="N19" i="5" s="1"/>
  <c r="O15" i="5"/>
  <c r="O18" i="5" s="1"/>
  <c r="P15" i="5"/>
  <c r="Q15" i="5"/>
  <c r="R15" i="5"/>
  <c r="R18" i="5" s="1"/>
  <c r="F17" i="5"/>
  <c r="T17" i="5"/>
  <c r="H18" i="5"/>
  <c r="J18" i="5"/>
  <c r="L18" i="5"/>
  <c r="L21" i="5" s="1"/>
  <c r="M18" i="5"/>
  <c r="M19" i="5" s="1"/>
  <c r="P18" i="5"/>
  <c r="Q18" i="5"/>
  <c r="I19" i="5"/>
  <c r="L19" i="5"/>
  <c r="L20" i="5"/>
  <c r="R20" i="5"/>
  <c r="I21" i="5"/>
  <c r="F22" i="5"/>
  <c r="T22" i="5"/>
  <c r="G23" i="5"/>
  <c r="H23" i="5"/>
  <c r="I23" i="5"/>
  <c r="J23" i="5"/>
  <c r="K23" i="5"/>
  <c r="L23" i="5"/>
  <c r="M23" i="5"/>
  <c r="N23" i="5"/>
  <c r="O23" i="5"/>
  <c r="P23" i="5"/>
  <c r="Q23" i="5"/>
  <c r="R23" i="5"/>
  <c r="F24" i="5"/>
  <c r="T24" i="5"/>
  <c r="F25" i="5"/>
  <c r="T25" i="5"/>
  <c r="G26" i="5"/>
  <c r="H26" i="5"/>
  <c r="H96" i="5" s="1"/>
  <c r="I26" i="5"/>
  <c r="J26" i="5"/>
  <c r="J96" i="5" s="1"/>
  <c r="K26" i="5"/>
  <c r="L26" i="5"/>
  <c r="M26" i="5"/>
  <c r="N26" i="5"/>
  <c r="O26" i="5"/>
  <c r="P26" i="5"/>
  <c r="P96" i="5" s="1"/>
  <c r="Q26" i="5"/>
  <c r="R26" i="5"/>
  <c r="R96" i="5" s="1"/>
  <c r="G27" i="5"/>
  <c r="H27" i="5"/>
  <c r="I27" i="5"/>
  <c r="J27" i="5"/>
  <c r="K27" i="5"/>
  <c r="L27" i="5"/>
  <c r="M27" i="5"/>
  <c r="N27" i="5"/>
  <c r="O27" i="5"/>
  <c r="P27" i="5"/>
  <c r="Q27" i="5"/>
  <c r="R27" i="5"/>
  <c r="G28" i="5"/>
  <c r="H28" i="5"/>
  <c r="L28" i="5"/>
  <c r="R28" i="5"/>
  <c r="G29" i="5"/>
  <c r="I29" i="5"/>
  <c r="K29" i="5"/>
  <c r="N29" i="5"/>
  <c r="O29" i="5"/>
  <c r="F30" i="5"/>
  <c r="T30" i="5"/>
  <c r="T31" i="5"/>
  <c r="T34" i="5"/>
  <c r="T35" i="5"/>
  <c r="F36" i="5"/>
  <c r="F37" i="5"/>
  <c r="T37" i="5" s="1"/>
  <c r="H38" i="5"/>
  <c r="I38" i="5"/>
  <c r="J38" i="5"/>
  <c r="K38" i="5"/>
  <c r="L38" i="5"/>
  <c r="N38" i="5"/>
  <c r="O38" i="5"/>
  <c r="P38" i="5"/>
  <c r="Q38" i="5"/>
  <c r="R38" i="5"/>
  <c r="F39" i="5"/>
  <c r="F40" i="5"/>
  <c r="T40" i="5" s="1"/>
  <c r="F41" i="5"/>
  <c r="T42" i="5"/>
  <c r="T43" i="5"/>
  <c r="T44" i="5"/>
  <c r="T45" i="5"/>
  <c r="T46" i="5"/>
  <c r="T47" i="5"/>
  <c r="T48" i="5"/>
  <c r="T49" i="5"/>
  <c r="T50" i="5"/>
  <c r="T51" i="5"/>
  <c r="T52" i="5"/>
  <c r="F53" i="5"/>
  <c r="T53" i="5"/>
  <c r="T54" i="5"/>
  <c r="T55" i="5"/>
  <c r="T56" i="5"/>
  <c r="T57" i="5"/>
  <c r="F58" i="5"/>
  <c r="M58" i="6" s="1"/>
  <c r="F59" i="5"/>
  <c r="T59" i="5"/>
  <c r="T60" i="5"/>
  <c r="T66" i="5"/>
  <c r="S80" i="5"/>
  <c r="F84" i="5"/>
  <c r="F86" i="5"/>
  <c r="F92" i="5"/>
  <c r="F93" i="5"/>
  <c r="F94" i="5"/>
  <c r="F95" i="5"/>
  <c r="G96" i="5"/>
  <c r="I96" i="5"/>
  <c r="K96" i="5"/>
  <c r="M96" i="5"/>
  <c r="O96" i="5"/>
  <c r="Q96" i="5"/>
  <c r="A11" i="6"/>
  <c r="B11" i="6"/>
  <c r="G11" i="6"/>
  <c r="H11" i="6"/>
  <c r="I11" i="6"/>
  <c r="J11" i="6"/>
  <c r="K11" i="6"/>
  <c r="L11" i="6"/>
  <c r="M11" i="6"/>
  <c r="N11" i="6"/>
  <c r="O11" i="6"/>
  <c r="P11" i="6"/>
  <c r="Q11" i="6"/>
  <c r="R11" i="6"/>
  <c r="A12" i="6"/>
  <c r="B12" i="6"/>
  <c r="C12" i="6"/>
  <c r="H12" i="6"/>
  <c r="I12" i="6"/>
  <c r="K12" i="6"/>
  <c r="M12" i="6"/>
  <c r="M47" i="2" s="1"/>
  <c r="O12" i="6"/>
  <c r="O212" i="2" s="1"/>
  <c r="P12" i="6"/>
  <c r="A13" i="6"/>
  <c r="B13" i="6"/>
  <c r="J13" i="6"/>
  <c r="R13" i="6"/>
  <c r="A14" i="6"/>
  <c r="B14" i="6"/>
  <c r="A15" i="6"/>
  <c r="B15" i="6"/>
  <c r="A16" i="6"/>
  <c r="B16" i="6"/>
  <c r="C16" i="6"/>
  <c r="A17" i="6"/>
  <c r="B17" i="6"/>
  <c r="C17" i="6"/>
  <c r="G17" i="6"/>
  <c r="G95" i="2" s="1"/>
  <c r="I17" i="6"/>
  <c r="I95" i="2" s="1"/>
  <c r="K17" i="6"/>
  <c r="K95" i="2" s="1"/>
  <c r="L17" i="6"/>
  <c r="O17" i="6"/>
  <c r="O95" i="2" s="1"/>
  <c r="P17" i="6"/>
  <c r="Q17" i="6"/>
  <c r="A18" i="6"/>
  <c r="B18" i="6"/>
  <c r="C18" i="6"/>
  <c r="A19" i="6"/>
  <c r="B19" i="6"/>
  <c r="C19" i="6"/>
  <c r="A20" i="6"/>
  <c r="B20" i="6"/>
  <c r="C20" i="6"/>
  <c r="A21" i="6"/>
  <c r="B21" i="6"/>
  <c r="C21" i="6"/>
  <c r="A22" i="6"/>
  <c r="B22" i="6"/>
  <c r="G22" i="6"/>
  <c r="I22" i="6"/>
  <c r="K22" i="6"/>
  <c r="L22" i="6"/>
  <c r="O22" i="6"/>
  <c r="P22" i="6"/>
  <c r="Q22" i="6"/>
  <c r="A23" i="6"/>
  <c r="B23" i="6"/>
  <c r="A24" i="6"/>
  <c r="B24" i="6"/>
  <c r="C24" i="6"/>
  <c r="G24" i="6"/>
  <c r="H24" i="6"/>
  <c r="I24" i="6"/>
  <c r="J24" i="6"/>
  <c r="K24" i="6"/>
  <c r="L24" i="6"/>
  <c r="M24" i="6"/>
  <c r="N24" i="6"/>
  <c r="O24" i="6"/>
  <c r="P24" i="6"/>
  <c r="Q24" i="6"/>
  <c r="R24" i="6"/>
  <c r="A25" i="6"/>
  <c r="B25" i="6"/>
  <c r="C25" i="6"/>
  <c r="G25" i="6"/>
  <c r="G105" i="2" s="1"/>
  <c r="C60" i="8" s="1"/>
  <c r="H25" i="6"/>
  <c r="I25" i="6"/>
  <c r="I105" i="2" s="1"/>
  <c r="L25" i="6"/>
  <c r="L105" i="2" s="1"/>
  <c r="M25" i="6"/>
  <c r="M105" i="2" s="1"/>
  <c r="O25" i="6"/>
  <c r="Q25" i="6"/>
  <c r="Q105" i="2" s="1"/>
  <c r="A26" i="6"/>
  <c r="B26" i="6"/>
  <c r="C26" i="6"/>
  <c r="A27" i="6"/>
  <c r="B27" i="6"/>
  <c r="C27" i="6"/>
  <c r="A28" i="6"/>
  <c r="B28" i="6"/>
  <c r="C28" i="6"/>
  <c r="A29" i="6"/>
  <c r="B29" i="6"/>
  <c r="C29" i="6"/>
  <c r="A30" i="6"/>
  <c r="B30" i="6"/>
  <c r="C30" i="6"/>
  <c r="J30" i="6"/>
  <c r="P30" i="6"/>
  <c r="A31" i="6"/>
  <c r="T31" i="6"/>
  <c r="A32" i="6"/>
  <c r="B32" i="6"/>
  <c r="C32" i="6"/>
  <c r="A33" i="6"/>
  <c r="B33" i="6"/>
  <c r="C33" i="6"/>
  <c r="A34" i="6"/>
  <c r="T34" i="6"/>
  <c r="A35" i="6"/>
  <c r="T35" i="6"/>
  <c r="A36" i="6"/>
  <c r="B36" i="6"/>
  <c r="C36" i="6"/>
  <c r="A37" i="6"/>
  <c r="B37" i="6"/>
  <c r="G37" i="6"/>
  <c r="H37" i="6"/>
  <c r="I37" i="6"/>
  <c r="J37" i="6"/>
  <c r="K37" i="6"/>
  <c r="L37" i="6"/>
  <c r="M37" i="6"/>
  <c r="N37" i="6"/>
  <c r="O37" i="6"/>
  <c r="P37" i="6"/>
  <c r="Q37" i="6"/>
  <c r="R37" i="6"/>
  <c r="A38" i="6"/>
  <c r="B38" i="6"/>
  <c r="A39" i="6"/>
  <c r="B39" i="6"/>
  <c r="L39" i="6"/>
  <c r="A40" i="6"/>
  <c r="B40" i="6"/>
  <c r="G40" i="6"/>
  <c r="H40" i="6"/>
  <c r="I40" i="6"/>
  <c r="J40" i="6"/>
  <c r="K40" i="6"/>
  <c r="L40" i="6"/>
  <c r="M40" i="6"/>
  <c r="N40" i="6"/>
  <c r="O40" i="6"/>
  <c r="P40" i="6"/>
  <c r="Q40" i="6"/>
  <c r="R40" i="6"/>
  <c r="A41" i="6"/>
  <c r="B41" i="6"/>
  <c r="C41" i="6"/>
  <c r="G41" i="6"/>
  <c r="J41" i="6"/>
  <c r="K41" i="6"/>
  <c r="L41" i="6"/>
  <c r="O41" i="6"/>
  <c r="P41" i="6"/>
  <c r="R41" i="6"/>
  <c r="A42" i="6"/>
  <c r="T42" i="6"/>
  <c r="A43" i="6"/>
  <c r="T43" i="6"/>
  <c r="A44" i="6"/>
  <c r="T44" i="6"/>
  <c r="A45" i="6"/>
  <c r="T45" i="6"/>
  <c r="T46" i="6"/>
  <c r="A47" i="6"/>
  <c r="T47" i="6"/>
  <c r="A48" i="6"/>
  <c r="T48" i="6"/>
  <c r="A49" i="6"/>
  <c r="T49" i="6"/>
  <c r="A50" i="6"/>
  <c r="T50" i="6"/>
  <c r="A51" i="6"/>
  <c r="T51" i="6"/>
  <c r="A52" i="6"/>
  <c r="T52" i="6"/>
  <c r="A53" i="6"/>
  <c r="B53" i="6"/>
  <c r="C53" i="6"/>
  <c r="H53" i="6"/>
  <c r="J53" i="6"/>
  <c r="J215" i="2" s="1"/>
  <c r="K53" i="6"/>
  <c r="N53" i="6"/>
  <c r="N215" i="2" s="1"/>
  <c r="O53" i="6"/>
  <c r="O215" i="2" s="1"/>
  <c r="P53" i="6"/>
  <c r="A54" i="6"/>
  <c r="T54" i="6"/>
  <c r="A55" i="6"/>
  <c r="T55" i="6"/>
  <c r="A56" i="6"/>
  <c r="T56" i="6"/>
  <c r="A57" i="6"/>
  <c r="T57" i="6"/>
  <c r="A58" i="6"/>
  <c r="B58" i="6"/>
  <c r="C58" i="6"/>
  <c r="O58" i="6"/>
  <c r="O37" i="4" s="1"/>
  <c r="A59" i="6"/>
  <c r="B59" i="6"/>
  <c r="C59" i="6"/>
  <c r="D59" i="6"/>
  <c r="E59" i="6"/>
  <c r="G59" i="6"/>
  <c r="H59" i="6"/>
  <c r="H213" i="2" s="1"/>
  <c r="J59" i="6"/>
  <c r="K59" i="6"/>
  <c r="L59" i="6"/>
  <c r="L213" i="2" s="1"/>
  <c r="N59" i="6"/>
  <c r="N213" i="2" s="1"/>
  <c r="O59" i="6"/>
  <c r="P59" i="6"/>
  <c r="R59" i="6"/>
  <c r="R213" i="2" s="1"/>
  <c r="A60" i="6"/>
  <c r="T60" i="6"/>
  <c r="A61" i="6"/>
  <c r="B61" i="6"/>
  <c r="C61" i="6"/>
  <c r="D61" i="6"/>
  <c r="E61" i="6"/>
  <c r="A62" i="6"/>
  <c r="B62" i="6"/>
  <c r="C62" i="6"/>
  <c r="D62" i="6"/>
  <c r="E62" i="6"/>
  <c r="A63" i="6"/>
  <c r="B63" i="6"/>
  <c r="C63" i="6"/>
  <c r="D63" i="6"/>
  <c r="E63" i="6"/>
  <c r="A64" i="6"/>
  <c r="B64" i="6"/>
  <c r="C64" i="6"/>
  <c r="D64" i="6"/>
  <c r="E64" i="6"/>
  <c r="A65" i="6"/>
  <c r="B65" i="6"/>
  <c r="C65" i="6"/>
  <c r="D65" i="6"/>
  <c r="E65" i="6"/>
  <c r="A66" i="6"/>
  <c r="T66" i="6"/>
  <c r="A67" i="6"/>
  <c r="B67" i="6"/>
  <c r="C67" i="6"/>
  <c r="D67" i="6"/>
  <c r="E67" i="6"/>
  <c r="A68" i="6"/>
  <c r="B68" i="6"/>
  <c r="C68" i="6"/>
  <c r="D68" i="6"/>
  <c r="E68" i="6"/>
  <c r="A69" i="6"/>
  <c r="B69" i="6"/>
  <c r="C69" i="6"/>
  <c r="D69" i="6"/>
  <c r="E69" i="6"/>
  <c r="A70" i="6"/>
  <c r="B70" i="6"/>
  <c r="C70" i="6"/>
  <c r="D70" i="6"/>
  <c r="E70" i="6"/>
  <c r="A71" i="6"/>
  <c r="B71" i="6"/>
  <c r="C71" i="6"/>
  <c r="D71" i="6"/>
  <c r="E71" i="6"/>
  <c r="A72" i="6"/>
  <c r="B72" i="6"/>
  <c r="C72" i="6"/>
  <c r="D72" i="6"/>
  <c r="E72" i="6"/>
  <c r="A73" i="6"/>
  <c r="B73" i="6"/>
  <c r="C73" i="6"/>
  <c r="D73" i="6"/>
  <c r="E73" i="6"/>
  <c r="A74" i="6"/>
  <c r="B74" i="6"/>
  <c r="C74" i="6"/>
  <c r="D74" i="6"/>
  <c r="E74" i="6"/>
  <c r="A75" i="6"/>
  <c r="B75" i="6"/>
  <c r="C75" i="6"/>
  <c r="D75" i="6"/>
  <c r="E75" i="6"/>
  <c r="A76" i="6"/>
  <c r="B76" i="6"/>
  <c r="C76" i="6"/>
  <c r="D76" i="6"/>
  <c r="E76" i="6"/>
  <c r="A77" i="6"/>
  <c r="B77" i="6"/>
  <c r="C77" i="6"/>
  <c r="D77" i="6"/>
  <c r="E77" i="6"/>
  <c r="A78" i="6"/>
  <c r="B78" i="6"/>
  <c r="C78" i="6"/>
  <c r="D78" i="6"/>
  <c r="E78" i="6"/>
  <c r="A79" i="6"/>
  <c r="B79" i="6"/>
  <c r="C79" i="6"/>
  <c r="D79" i="6"/>
  <c r="E79" i="6"/>
  <c r="A80" i="6"/>
  <c r="B80" i="6"/>
  <c r="C80" i="6"/>
  <c r="D80" i="6"/>
  <c r="E80" i="6"/>
  <c r="A81" i="6"/>
  <c r="B81" i="6"/>
  <c r="C81" i="6"/>
  <c r="D81" i="6"/>
  <c r="E81" i="6"/>
  <c r="A82" i="6"/>
  <c r="B82" i="6"/>
  <c r="C82" i="6"/>
  <c r="D82" i="6"/>
  <c r="E82" i="6"/>
  <c r="A83" i="6"/>
  <c r="B83" i="6"/>
  <c r="C83" i="6"/>
  <c r="D83" i="6"/>
  <c r="E83" i="6"/>
  <c r="A84" i="6"/>
  <c r="B84" i="6"/>
  <c r="C84" i="6"/>
  <c r="D84" i="6"/>
  <c r="E84" i="6"/>
  <c r="G84" i="6"/>
  <c r="H84" i="6"/>
  <c r="H224" i="2" s="1"/>
  <c r="K84" i="6"/>
  <c r="L84" i="6"/>
  <c r="M84" i="6"/>
  <c r="P84" i="6"/>
  <c r="P12" i="4" s="1"/>
  <c r="Q84" i="6"/>
  <c r="A85" i="6"/>
  <c r="T85" i="6"/>
  <c r="A86" i="6"/>
  <c r="B86" i="6"/>
  <c r="C86" i="6"/>
  <c r="D86" i="6"/>
  <c r="E86" i="6"/>
  <c r="J86" i="6"/>
  <c r="J18" i="4" s="1"/>
  <c r="P86" i="6"/>
  <c r="A87" i="6"/>
  <c r="T87" i="6"/>
  <c r="A88" i="6"/>
  <c r="B88" i="6"/>
  <c r="C88" i="6"/>
  <c r="D88" i="6"/>
  <c r="E88" i="6"/>
  <c r="A89" i="6"/>
  <c r="T89" i="6"/>
  <c r="A90" i="6"/>
  <c r="T90" i="6"/>
  <c r="A91" i="6"/>
  <c r="T91" i="6"/>
  <c r="A92" i="6"/>
  <c r="B92" i="6"/>
  <c r="C92" i="6"/>
  <c r="D92" i="6"/>
  <c r="E92" i="6"/>
  <c r="G92" i="6"/>
  <c r="H92" i="6"/>
  <c r="I92" i="6"/>
  <c r="J92" i="6"/>
  <c r="K92" i="6"/>
  <c r="L92" i="6"/>
  <c r="M92" i="6"/>
  <c r="N92" i="6"/>
  <c r="O92" i="6"/>
  <c r="P92" i="6"/>
  <c r="Q92" i="6"/>
  <c r="R92" i="6"/>
  <c r="A93" i="6"/>
  <c r="B93" i="6"/>
  <c r="C93" i="6"/>
  <c r="D93" i="6"/>
  <c r="E93" i="6"/>
  <c r="G93" i="6"/>
  <c r="H93" i="6"/>
  <c r="I93" i="6"/>
  <c r="J93" i="6"/>
  <c r="K93" i="6"/>
  <c r="L93" i="6"/>
  <c r="M93" i="6"/>
  <c r="N93" i="6"/>
  <c r="O93" i="6"/>
  <c r="P93" i="6"/>
  <c r="Q93" i="6"/>
  <c r="R93" i="6"/>
  <c r="A94" i="6"/>
  <c r="B94" i="6"/>
  <c r="C94" i="6"/>
  <c r="D94" i="6"/>
  <c r="E94" i="6"/>
  <c r="G94" i="6"/>
  <c r="H94" i="6"/>
  <c r="J94" i="6"/>
  <c r="K94" i="6"/>
  <c r="L94" i="6"/>
  <c r="N94" i="6"/>
  <c r="O94" i="6"/>
  <c r="P94" i="6"/>
  <c r="R94" i="6"/>
  <c r="A95" i="6"/>
  <c r="B95" i="6"/>
  <c r="C95" i="6"/>
  <c r="D95" i="6"/>
  <c r="E95" i="6"/>
  <c r="K95" i="6"/>
  <c r="K27" i="4" s="1"/>
  <c r="M95" i="6"/>
  <c r="A96" i="6"/>
  <c r="B96" i="6"/>
  <c r="C96" i="6"/>
  <c r="D96" i="6"/>
  <c r="E96" i="6"/>
  <c r="A97" i="6"/>
  <c r="B97" i="6"/>
  <c r="C97" i="6"/>
  <c r="D97" i="6"/>
  <c r="E97" i="6"/>
  <c r="A98" i="6"/>
  <c r="B98" i="6"/>
  <c r="C98" i="6"/>
  <c r="D98" i="6"/>
  <c r="E98" i="6"/>
  <c r="A99" i="6"/>
  <c r="B99" i="6"/>
  <c r="C99" i="6"/>
  <c r="D99" i="6"/>
  <c r="E99" i="6"/>
  <c r="A100" i="6"/>
  <c r="T100" i="6"/>
  <c r="A101" i="6"/>
  <c r="T101" i="6"/>
  <c r="A102" i="6"/>
  <c r="T102" i="6"/>
  <c r="A103" i="6"/>
  <c r="T103" i="6"/>
  <c r="A104" i="6"/>
  <c r="T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B163" i="6"/>
  <c r="A164" i="6"/>
  <c r="B164" i="6"/>
  <c r="A165" i="6"/>
  <c r="B165" i="6"/>
  <c r="A166" i="6"/>
  <c r="B166" i="6"/>
  <c r="A167" i="6"/>
  <c r="B167" i="6"/>
  <c r="A168" i="6"/>
  <c r="B168" i="6"/>
  <c r="A169" i="6"/>
  <c r="B169" i="6"/>
  <c r="A170" i="6"/>
  <c r="B170" i="6"/>
  <c r="A171" i="6"/>
  <c r="B171" i="6"/>
  <c r="A172" i="6"/>
  <c r="B172" i="6"/>
  <c r="A173" i="6"/>
  <c r="B173" i="6"/>
  <c r="A174" i="6"/>
  <c r="B174" i="6"/>
  <c r="A175" i="6"/>
  <c r="B175" i="6"/>
  <c r="A176" i="6"/>
  <c r="B176" i="6"/>
  <c r="A177" i="6"/>
  <c r="B177" i="6"/>
  <c r="A178" i="6"/>
  <c r="B178" i="6"/>
  <c r="A179" i="6"/>
  <c r="B179" i="6"/>
  <c r="A180" i="6"/>
  <c r="B180" i="6"/>
  <c r="A181" i="6"/>
  <c r="B181" i="6"/>
  <c r="A182" i="6"/>
  <c r="B182" i="6"/>
  <c r="A183" i="6"/>
  <c r="B183" i="6"/>
  <c r="A184" i="6"/>
  <c r="B184" i="6"/>
  <c r="A185" i="6"/>
  <c r="B185" i="6"/>
  <c r="A186" i="6"/>
  <c r="B186" i="6"/>
  <c r="A187" i="6"/>
  <c r="B187" i="6"/>
  <c r="A188" i="6"/>
  <c r="B188" i="6"/>
  <c r="A189" i="6"/>
  <c r="B189" i="6"/>
  <c r="A190" i="6"/>
  <c r="B190" i="6"/>
  <c r="A191" i="6"/>
  <c r="B191" i="6"/>
  <c r="A192" i="6"/>
  <c r="B192" i="6"/>
  <c r="Q15" i="7"/>
  <c r="R15" i="7"/>
  <c r="G24" i="7"/>
  <c r="N24" i="7"/>
  <c r="N26" i="7" s="1"/>
  <c r="N25" i="7"/>
  <c r="L26" i="7"/>
  <c r="K37" i="7"/>
  <c r="G43" i="7"/>
  <c r="H15" i="2"/>
  <c r="K15" i="2"/>
  <c r="M15" i="2"/>
  <c r="O15" i="2"/>
  <c r="P15" i="2"/>
  <c r="U17" i="2"/>
  <c r="U20" i="2"/>
  <c r="G26" i="2"/>
  <c r="I26" i="2"/>
  <c r="J26" i="2"/>
  <c r="M26" i="2"/>
  <c r="N26" i="2"/>
  <c r="Q26" i="2"/>
  <c r="R26" i="2"/>
  <c r="G27" i="2"/>
  <c r="I27" i="2"/>
  <c r="J27" i="2"/>
  <c r="K27" i="2"/>
  <c r="M27" i="2"/>
  <c r="N27" i="2"/>
  <c r="Q27" i="2"/>
  <c r="R27" i="2"/>
  <c r="I28" i="2"/>
  <c r="J28" i="2"/>
  <c r="K28" i="2"/>
  <c r="M28" i="2"/>
  <c r="N28" i="2"/>
  <c r="O28" i="2"/>
  <c r="Q28" i="2"/>
  <c r="R28" i="2"/>
  <c r="F29" i="2"/>
  <c r="U30" i="2"/>
  <c r="U31" i="2"/>
  <c r="U34" i="2"/>
  <c r="I41" i="2"/>
  <c r="J41" i="2"/>
  <c r="M41" i="2"/>
  <c r="N41" i="2"/>
  <c r="O41" i="2"/>
  <c r="Q41" i="2"/>
  <c r="R41" i="2"/>
  <c r="G42" i="2"/>
  <c r="I42" i="2"/>
  <c r="J42" i="2"/>
  <c r="M42" i="2"/>
  <c r="N42" i="2"/>
  <c r="Q42" i="2"/>
  <c r="R42" i="2"/>
  <c r="F43" i="2"/>
  <c r="U44" i="2"/>
  <c r="U45" i="2"/>
  <c r="H47" i="2"/>
  <c r="O47" i="2"/>
  <c r="F55" i="2"/>
  <c r="U56" i="2"/>
  <c r="U57" i="2"/>
  <c r="U58" i="2"/>
  <c r="F59" i="2"/>
  <c r="F60" i="2" s="1"/>
  <c r="H60" i="2"/>
  <c r="I60" i="2"/>
  <c r="M60" i="2"/>
  <c r="O60" i="2"/>
  <c r="Q60" i="2"/>
  <c r="U61" i="2"/>
  <c r="U62" i="2"/>
  <c r="U63" i="2"/>
  <c r="U66" i="2"/>
  <c r="F67" i="2"/>
  <c r="U68" i="2"/>
  <c r="U69" i="2"/>
  <c r="U77" i="2"/>
  <c r="U81" i="2"/>
  <c r="F84" i="2"/>
  <c r="U85" i="2"/>
  <c r="U86" i="2"/>
  <c r="U92" i="2"/>
  <c r="U94" i="2"/>
  <c r="L95" i="2"/>
  <c r="P95" i="2"/>
  <c r="Q95" i="2"/>
  <c r="U97" i="2"/>
  <c r="H105" i="2"/>
  <c r="O105" i="2"/>
  <c r="U106" i="2"/>
  <c r="F108" i="2"/>
  <c r="U109" i="2"/>
  <c r="U110" i="2"/>
  <c r="F116" i="2"/>
  <c r="U117" i="2"/>
  <c r="U118" i="2"/>
  <c r="U121" i="2"/>
  <c r="U123" i="2"/>
  <c r="U125" i="2"/>
  <c r="U126" i="2"/>
  <c r="U128" i="2"/>
  <c r="U129" i="2"/>
  <c r="F130" i="2"/>
  <c r="U131" i="2"/>
  <c r="U132" i="2"/>
  <c r="F146" i="2"/>
  <c r="U147" i="2"/>
  <c r="U149" i="2"/>
  <c r="U151" i="2"/>
  <c r="U152" i="2"/>
  <c r="U153" i="2"/>
  <c r="F162" i="2"/>
  <c r="U163" i="2"/>
  <c r="U164" i="2"/>
  <c r="U165" i="2"/>
  <c r="U170" i="2"/>
  <c r="U179" i="2"/>
  <c r="F180" i="2"/>
  <c r="U181" i="2"/>
  <c r="U183" i="2"/>
  <c r="U184" i="2"/>
  <c r="U185" i="2"/>
  <c r="U186" i="2"/>
  <c r="U188" i="2"/>
  <c r="F191" i="2"/>
  <c r="F192" i="2"/>
  <c r="F193" i="2"/>
  <c r="F195" i="2"/>
  <c r="F196" i="2"/>
  <c r="F197" i="2"/>
  <c r="F198" i="2"/>
  <c r="F199" i="2" s="1"/>
  <c r="H212" i="2"/>
  <c r="I212" i="2"/>
  <c r="M212" i="2"/>
  <c r="G213" i="2"/>
  <c r="J213" i="2"/>
  <c r="K213" i="2"/>
  <c r="O213" i="2"/>
  <c r="P213" i="2"/>
  <c r="H214" i="2"/>
  <c r="I214" i="2"/>
  <c r="M214" i="2"/>
  <c r="O214" i="2"/>
  <c r="H215" i="2"/>
  <c r="K215" i="2"/>
  <c r="P215" i="2"/>
  <c r="G224" i="2"/>
  <c r="K224" i="2"/>
  <c r="L224" i="2"/>
  <c r="M224" i="2"/>
  <c r="Q224" i="2"/>
  <c r="F237" i="2"/>
  <c r="G17" i="3"/>
  <c r="H17" i="3"/>
  <c r="I17" i="3"/>
  <c r="J17" i="3"/>
  <c r="K17" i="3"/>
  <c r="L17" i="3"/>
  <c r="M17" i="3"/>
  <c r="N17" i="3"/>
  <c r="O17" i="3"/>
  <c r="P17" i="3"/>
  <c r="Q17" i="3"/>
  <c r="R17" i="3"/>
  <c r="V19" i="3"/>
  <c r="V22" i="3"/>
  <c r="V23" i="3"/>
  <c r="F24" i="3"/>
  <c r="V25" i="3"/>
  <c r="V26" i="3"/>
  <c r="G29" i="3"/>
  <c r="H29" i="3"/>
  <c r="I29" i="3"/>
  <c r="J29" i="3"/>
  <c r="K29" i="3"/>
  <c r="L29" i="3"/>
  <c r="M29" i="3"/>
  <c r="N29" i="3"/>
  <c r="O29" i="3"/>
  <c r="P29" i="3"/>
  <c r="Q29" i="3"/>
  <c r="R29" i="3"/>
  <c r="V29" i="3"/>
  <c r="G30" i="3"/>
  <c r="H30" i="3"/>
  <c r="I30" i="3"/>
  <c r="J30" i="3"/>
  <c r="K30" i="3"/>
  <c r="L30" i="3"/>
  <c r="M30" i="3"/>
  <c r="N30" i="3"/>
  <c r="O30" i="3"/>
  <c r="P30" i="3"/>
  <c r="Q30" i="3"/>
  <c r="R30" i="3"/>
  <c r="G31" i="3"/>
  <c r="H31" i="3"/>
  <c r="I31" i="3"/>
  <c r="J31" i="3"/>
  <c r="K31" i="3"/>
  <c r="L31" i="3"/>
  <c r="M31" i="3"/>
  <c r="N31" i="3"/>
  <c r="O31" i="3"/>
  <c r="P31" i="3"/>
  <c r="Q31" i="3"/>
  <c r="R31" i="3"/>
  <c r="V32" i="3"/>
  <c r="F33" i="3"/>
  <c r="V34" i="3"/>
  <c r="F35" i="3"/>
  <c r="V36" i="3"/>
  <c r="V37" i="3"/>
  <c r="V39" i="3"/>
  <c r="V40" i="3"/>
  <c r="V43" i="3"/>
  <c r="V44" i="3"/>
  <c r="F45" i="3"/>
  <c r="V46" i="3"/>
  <c r="V47" i="3"/>
  <c r="G51" i="3"/>
  <c r="H51" i="3"/>
  <c r="I51" i="3"/>
  <c r="J51" i="3"/>
  <c r="K51" i="3"/>
  <c r="L51" i="3"/>
  <c r="M51" i="3"/>
  <c r="N51" i="3"/>
  <c r="O51" i="3"/>
  <c r="P51" i="3"/>
  <c r="Q51" i="3"/>
  <c r="R51" i="3"/>
  <c r="V52" i="3"/>
  <c r="V53" i="3"/>
  <c r="F54" i="3"/>
  <c r="V55" i="3"/>
  <c r="V57" i="3"/>
  <c r="V58" i="3"/>
  <c r="V60" i="3"/>
  <c r="V63" i="3"/>
  <c r="V64" i="3"/>
  <c r="F65" i="3"/>
  <c r="V66" i="3"/>
  <c r="V67" i="3"/>
  <c r="V72" i="3"/>
  <c r="F73" i="3"/>
  <c r="V74" i="3"/>
  <c r="F75" i="3"/>
  <c r="V76" i="3"/>
  <c r="V78" i="3"/>
  <c r="V79" i="3"/>
  <c r="V80" i="3"/>
  <c r="V82" i="3"/>
  <c r="V83" i="3"/>
  <c r="F84" i="3"/>
  <c r="V85" i="3"/>
  <c r="V86" i="3"/>
  <c r="V92" i="3"/>
  <c r="V96" i="3"/>
  <c r="F97" i="3"/>
  <c r="V98" i="3"/>
  <c r="V99" i="3"/>
  <c r="V105" i="3"/>
  <c r="V107" i="3"/>
  <c r="V108" i="3"/>
  <c r="V110" i="3"/>
  <c r="V111" i="3"/>
  <c r="F112" i="3"/>
  <c r="V113" i="3"/>
  <c r="V114" i="3"/>
  <c r="G121" i="3"/>
  <c r="H121" i="3"/>
  <c r="I121" i="3"/>
  <c r="L121" i="3"/>
  <c r="M121" i="3"/>
  <c r="O121" i="3"/>
  <c r="Q121" i="3"/>
  <c r="V122" i="3"/>
  <c r="V124" i="3"/>
  <c r="F125" i="3"/>
  <c r="F127" i="3" s="1"/>
  <c r="V126" i="3"/>
  <c r="V128" i="3"/>
  <c r="F129" i="3"/>
  <c r="V130" i="3"/>
  <c r="V132" i="3"/>
  <c r="V133" i="3"/>
  <c r="V137" i="3"/>
  <c r="V139" i="3"/>
  <c r="F140" i="3"/>
  <c r="V141" i="3"/>
  <c r="V142" i="3"/>
  <c r="V145" i="3"/>
  <c r="V146" i="3"/>
  <c r="V147" i="3"/>
  <c r="V148" i="3"/>
  <c r="V149" i="3"/>
  <c r="V150" i="3"/>
  <c r="V151" i="3"/>
  <c r="V152" i="3"/>
  <c r="V153" i="3"/>
  <c r="V154" i="3"/>
  <c r="F155" i="3"/>
  <c r="V156" i="3"/>
  <c r="V158" i="3"/>
  <c r="V159" i="3"/>
  <c r="V160" i="3"/>
  <c r="V164" i="3"/>
  <c r="V165" i="3"/>
  <c r="V168" i="3"/>
  <c r="V169" i="3"/>
  <c r="V171" i="3"/>
  <c r="V173" i="3"/>
  <c r="F174" i="3"/>
  <c r="V175" i="3"/>
  <c r="V177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T17" i="1"/>
  <c r="T18" i="1"/>
  <c r="T19" i="1"/>
  <c r="T20" i="1"/>
  <c r="F21" i="1"/>
  <c r="T22" i="1"/>
  <c r="T23" i="1"/>
  <c r="T24" i="1"/>
  <c r="F25" i="1"/>
  <c r="H25" i="1" s="1"/>
  <c r="J25" i="1"/>
  <c r="L25" i="1"/>
  <c r="M25" i="1"/>
  <c r="P25" i="1"/>
  <c r="Q25" i="1"/>
  <c r="R25" i="1"/>
  <c r="E26" i="1"/>
  <c r="F26" i="1" s="1"/>
  <c r="T27" i="1"/>
  <c r="T28" i="1"/>
  <c r="T29" i="1"/>
  <c r="F30" i="1"/>
  <c r="G30" i="1" s="1"/>
  <c r="H30" i="1"/>
  <c r="J30" i="1"/>
  <c r="L30" i="1"/>
  <c r="M30" i="1"/>
  <c r="N30" i="1"/>
  <c r="O30" i="1"/>
  <c r="P30" i="1"/>
  <c r="Q30" i="1"/>
  <c r="R30" i="1"/>
  <c r="E31" i="1"/>
  <c r="F31" i="1" s="1"/>
  <c r="T32" i="1"/>
  <c r="T33" i="1"/>
  <c r="T34" i="1"/>
  <c r="F35" i="1"/>
  <c r="L35" i="1" s="1"/>
  <c r="P35" i="1"/>
  <c r="E36" i="1"/>
  <c r="F36" i="1" s="1"/>
  <c r="T37" i="1"/>
  <c r="T38" i="1"/>
  <c r="T40" i="1"/>
  <c r="T41" i="1"/>
  <c r="F43" i="1"/>
  <c r="T44" i="1"/>
  <c r="T45" i="1"/>
  <c r="T47" i="1"/>
  <c r="T48" i="1"/>
  <c r="E49" i="1"/>
  <c r="T49" i="1"/>
  <c r="F50" i="1"/>
  <c r="F51" i="1"/>
  <c r="T52" i="1"/>
  <c r="E53" i="1"/>
  <c r="F55" i="1" s="1"/>
  <c r="T53" i="1"/>
  <c r="F54" i="1"/>
  <c r="L55" i="1"/>
  <c r="T56" i="1"/>
  <c r="T57" i="1"/>
  <c r="E58" i="1"/>
  <c r="T58" i="1"/>
  <c r="F59" i="1"/>
  <c r="F60" i="1"/>
  <c r="T61" i="1"/>
  <c r="E62" i="1"/>
  <c r="F63" i="1" s="1"/>
  <c r="T62" i="1"/>
  <c r="F64" i="1"/>
  <c r="T65" i="1"/>
  <c r="T66" i="1"/>
  <c r="T69" i="1"/>
  <c r="G70" i="1"/>
  <c r="H70" i="1"/>
  <c r="T70" i="1" s="1"/>
  <c r="I70" i="1"/>
  <c r="J70" i="1"/>
  <c r="K70" i="1"/>
  <c r="L70" i="1"/>
  <c r="M70" i="1"/>
  <c r="N70" i="1"/>
  <c r="O70" i="1"/>
  <c r="P70" i="1"/>
  <c r="Q70" i="1"/>
  <c r="R70" i="1"/>
  <c r="T72" i="1"/>
  <c r="G73" i="1"/>
  <c r="I73" i="1"/>
  <c r="K73" i="1"/>
  <c r="L73" i="1"/>
  <c r="O73" i="1"/>
  <c r="P73" i="1"/>
  <c r="Q73" i="1"/>
  <c r="T76" i="1"/>
  <c r="T77" i="1"/>
  <c r="T82" i="1"/>
  <c r="T83" i="1"/>
  <c r="T84" i="1"/>
  <c r="T85" i="1"/>
  <c r="T86" i="1"/>
  <c r="T87" i="1"/>
  <c r="F92" i="1"/>
  <c r="T93" i="1"/>
  <c r="T96" i="1"/>
  <c r="T97" i="1"/>
  <c r="T98" i="1"/>
  <c r="T99" i="1"/>
  <c r="T104" i="1"/>
  <c r="F105" i="1"/>
  <c r="T106" i="1"/>
  <c r="T108" i="1"/>
  <c r="T109" i="1"/>
  <c r="T110" i="1"/>
  <c r="T111" i="1"/>
  <c r="T112" i="1"/>
  <c r="T116" i="1"/>
  <c r="F117" i="1"/>
  <c r="T118" i="1"/>
  <c r="T119" i="1"/>
  <c r="T120" i="1"/>
  <c r="T121" i="1"/>
  <c r="F126" i="1"/>
  <c r="T127" i="1"/>
  <c r="T128" i="1"/>
  <c r="T130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G12" i="4"/>
  <c r="K12" i="4"/>
  <c r="L12" i="4"/>
  <c r="M12" i="4"/>
  <c r="Q12" i="4"/>
  <c r="H13" i="4"/>
  <c r="I13" i="4"/>
  <c r="K13" i="4"/>
  <c r="M13" i="4"/>
  <c r="O13" i="4"/>
  <c r="P13" i="4"/>
  <c r="G14" i="4"/>
  <c r="H14" i="4"/>
  <c r="I14" i="4"/>
  <c r="J14" i="4"/>
  <c r="K14" i="4"/>
  <c r="L14" i="4"/>
  <c r="M14" i="4"/>
  <c r="N14" i="4"/>
  <c r="O14" i="4"/>
  <c r="P14" i="4"/>
  <c r="Q14" i="4"/>
  <c r="R14" i="4"/>
  <c r="H16" i="4"/>
  <c r="I16" i="4"/>
  <c r="K16" i="4"/>
  <c r="M16" i="4"/>
  <c r="O16" i="4"/>
  <c r="P16" i="4"/>
  <c r="H17" i="4"/>
  <c r="I17" i="4"/>
  <c r="K17" i="4"/>
  <c r="M17" i="4"/>
  <c r="O17" i="4"/>
  <c r="P17" i="4"/>
  <c r="P18" i="4"/>
  <c r="G19" i="4"/>
  <c r="H19" i="4"/>
  <c r="I19" i="4"/>
  <c r="J19" i="4"/>
  <c r="K19" i="4"/>
  <c r="L19" i="4"/>
  <c r="M19" i="4"/>
  <c r="N19" i="4"/>
  <c r="O19" i="4"/>
  <c r="P19" i="4"/>
  <c r="Q19" i="4"/>
  <c r="R19" i="4"/>
  <c r="G22" i="4"/>
  <c r="K22" i="4"/>
  <c r="L22" i="4"/>
  <c r="M22" i="4"/>
  <c r="P22" i="4"/>
  <c r="Q22" i="4"/>
  <c r="F23" i="4"/>
  <c r="F187" i="2" s="1"/>
  <c r="T24" i="4"/>
  <c r="T25" i="4"/>
  <c r="V25" i="4" s="1"/>
  <c r="T26" i="4"/>
  <c r="V26" i="4" s="1"/>
  <c r="H29" i="4"/>
  <c r="I29" i="4"/>
  <c r="K29" i="4"/>
  <c r="M29" i="4"/>
  <c r="O29" i="4"/>
  <c r="P29" i="4"/>
  <c r="H30" i="4"/>
  <c r="J30" i="4"/>
  <c r="K30" i="4"/>
  <c r="N30" i="4"/>
  <c r="O30" i="4"/>
  <c r="P30" i="4"/>
  <c r="H31" i="4"/>
  <c r="J31" i="4"/>
  <c r="K31" i="4"/>
  <c r="N31" i="4"/>
  <c r="O31" i="4"/>
  <c r="P31" i="4"/>
  <c r="G32" i="4"/>
  <c r="H32" i="4"/>
  <c r="J32" i="4"/>
  <c r="K32" i="4"/>
  <c r="L32" i="4"/>
  <c r="O32" i="4"/>
  <c r="P32" i="4"/>
  <c r="R32" i="4"/>
  <c r="G34" i="4"/>
  <c r="H34" i="4"/>
  <c r="I34" i="4"/>
  <c r="J34" i="4"/>
  <c r="K34" i="4"/>
  <c r="L34" i="4"/>
  <c r="M34" i="4"/>
  <c r="N34" i="4"/>
  <c r="O34" i="4"/>
  <c r="P34" i="4"/>
  <c r="Q34" i="4"/>
  <c r="R34" i="4"/>
  <c r="G35" i="4"/>
  <c r="H35" i="4"/>
  <c r="I35" i="4"/>
  <c r="J35" i="4"/>
  <c r="K35" i="4"/>
  <c r="L35" i="4"/>
  <c r="M35" i="4"/>
  <c r="N35" i="4"/>
  <c r="O35" i="4"/>
  <c r="P35" i="4"/>
  <c r="Q35" i="4"/>
  <c r="R35" i="4"/>
  <c r="H36" i="4"/>
  <c r="I36" i="4"/>
  <c r="K36" i="4"/>
  <c r="M36" i="4"/>
  <c r="O36" i="4"/>
  <c r="P36" i="4"/>
  <c r="G39" i="4"/>
  <c r="H39" i="4"/>
  <c r="J39" i="4"/>
  <c r="K39" i="4"/>
  <c r="L39" i="4"/>
  <c r="N39" i="4"/>
  <c r="O39" i="4"/>
  <c r="P39" i="4"/>
  <c r="R39" i="4"/>
  <c r="F41" i="4"/>
  <c r="F43" i="4" s="1"/>
  <c r="M216" i="2" l="1"/>
  <c r="M37" i="4"/>
  <c r="T35" i="4"/>
  <c r="V35" i="4" s="1"/>
  <c r="T36" i="5"/>
  <c r="H36" i="6"/>
  <c r="L36" i="6"/>
  <c r="P36" i="6"/>
  <c r="K36" i="6"/>
  <c r="Q36" i="6"/>
  <c r="I36" i="6"/>
  <c r="O36" i="6"/>
  <c r="J36" i="6"/>
  <c r="R36" i="6"/>
  <c r="G36" i="6"/>
  <c r="M36" i="6"/>
  <c r="Q21" i="5"/>
  <c r="Q20" i="5"/>
  <c r="O216" i="2"/>
  <c r="N36" i="6"/>
  <c r="Q19" i="5"/>
  <c r="N32" i="4"/>
  <c r="K28" i="4"/>
  <c r="H12" i="4"/>
  <c r="G10" i="7"/>
  <c r="G31" i="7" s="1"/>
  <c r="C121" i="8" s="1"/>
  <c r="C10" i="8"/>
  <c r="R64" i="1"/>
  <c r="L64" i="1"/>
  <c r="N25" i="1"/>
  <c r="P224" i="2"/>
  <c r="G35" i="1"/>
  <c r="J35" i="1"/>
  <c r="R35" i="1"/>
  <c r="T58" i="5"/>
  <c r="J58" i="6"/>
  <c r="N58" i="6"/>
  <c r="R58" i="6"/>
  <c r="G58" i="6"/>
  <c r="L58" i="6"/>
  <c r="Q58" i="6"/>
  <c r="I58" i="6"/>
  <c r="P58" i="6"/>
  <c r="K58" i="6"/>
  <c r="H58" i="6"/>
  <c r="T39" i="5"/>
  <c r="J39" i="6"/>
  <c r="N39" i="6"/>
  <c r="N64" i="1" s="1"/>
  <c r="R39" i="6"/>
  <c r="R55" i="1" s="1"/>
  <c r="K39" i="6"/>
  <c r="K64" i="1" s="1"/>
  <c r="P39" i="6"/>
  <c r="H39" i="6"/>
  <c r="O39" i="6"/>
  <c r="O64" i="1" s="1"/>
  <c r="I39" i="6"/>
  <c r="I55" i="1" s="1"/>
  <c r="Q39" i="6"/>
  <c r="G39" i="6"/>
  <c r="J21" i="5"/>
  <c r="J20" i="5"/>
  <c r="J19" i="5"/>
  <c r="O19" i="5"/>
  <c r="O21" i="5"/>
  <c r="K19" i="5"/>
  <c r="K21" i="5"/>
  <c r="G16" i="5"/>
  <c r="G18" i="5"/>
  <c r="K40" i="4"/>
  <c r="N35" i="1"/>
  <c r="H22" i="4"/>
  <c r="I64" i="1"/>
  <c r="Q64" i="1"/>
  <c r="H35" i="1"/>
  <c r="G25" i="1"/>
  <c r="K25" i="1"/>
  <c r="O25" i="1"/>
  <c r="M27" i="4"/>
  <c r="M28" i="4"/>
  <c r="M40" i="4"/>
  <c r="M39" i="6"/>
  <c r="M64" i="1" s="1"/>
  <c r="H95" i="6"/>
  <c r="L95" i="6"/>
  <c r="P95" i="6"/>
  <c r="I95" i="6"/>
  <c r="N95" i="6"/>
  <c r="J95" i="6"/>
  <c r="O95" i="6"/>
  <c r="I86" i="6"/>
  <c r="I18" i="4" s="1"/>
  <c r="M86" i="6"/>
  <c r="M18" i="4" s="1"/>
  <c r="Q86" i="6"/>
  <c r="Q18" i="4" s="1"/>
  <c r="G86" i="6"/>
  <c r="G18" i="4" s="1"/>
  <c r="L86" i="6"/>
  <c r="L18" i="4" s="1"/>
  <c r="R86" i="6"/>
  <c r="R18" i="4" s="1"/>
  <c r="H86" i="6"/>
  <c r="H18" i="4" s="1"/>
  <c r="N86" i="6"/>
  <c r="N18" i="4" s="1"/>
  <c r="F38" i="5"/>
  <c r="G30" i="6"/>
  <c r="K30" i="6"/>
  <c r="O30" i="6"/>
  <c r="L30" i="6"/>
  <c r="Q30" i="6"/>
  <c r="M30" i="6"/>
  <c r="H30" i="6"/>
  <c r="N30" i="6"/>
  <c r="P20" i="5"/>
  <c r="P21" i="5"/>
  <c r="P19" i="5"/>
  <c r="H21" i="5"/>
  <c r="H19" i="5"/>
  <c r="R19" i="5"/>
  <c r="R21" i="5"/>
  <c r="T13" i="5"/>
  <c r="H13" i="6"/>
  <c r="L13" i="6"/>
  <c r="P13" i="6"/>
  <c r="I13" i="6"/>
  <c r="N13" i="6"/>
  <c r="M13" i="6"/>
  <c r="G13" i="6"/>
  <c r="O13" i="6"/>
  <c r="R95" i="6"/>
  <c r="G95" i="6"/>
  <c r="O86" i="6"/>
  <c r="O18" i="4" s="1"/>
  <c r="I30" i="6"/>
  <c r="Q13" i="6"/>
  <c r="K212" i="2"/>
  <c r="K214" i="2"/>
  <c r="K47" i="2"/>
  <c r="P26" i="2"/>
  <c r="P27" i="2"/>
  <c r="P28" i="2"/>
  <c r="P41" i="2"/>
  <c r="P42" i="2"/>
  <c r="P60" i="2"/>
  <c r="L26" i="2"/>
  <c r="L27" i="2"/>
  <c r="L28" i="2"/>
  <c r="L41" i="2"/>
  <c r="L42" i="2"/>
  <c r="L60" i="2"/>
  <c r="H26" i="2"/>
  <c r="H27" i="2"/>
  <c r="H28" i="2"/>
  <c r="H41" i="2"/>
  <c r="H42" i="2"/>
  <c r="N21" i="5"/>
  <c r="F148" i="2"/>
  <c r="F190" i="2" s="1"/>
  <c r="F200" i="2" s="1"/>
  <c r="Q95" i="6"/>
  <c r="K86" i="6"/>
  <c r="K18" i="4" s="1"/>
  <c r="R30" i="6"/>
  <c r="K13" i="6"/>
  <c r="P212" i="2"/>
  <c r="P214" i="2"/>
  <c r="P47" i="2"/>
  <c r="I47" i="2"/>
  <c r="I15" i="2"/>
  <c r="O26" i="2"/>
  <c r="O42" i="2"/>
  <c r="O27" i="2"/>
  <c r="K41" i="2"/>
  <c r="K60" i="2"/>
  <c r="K26" i="2"/>
  <c r="K42" i="2"/>
  <c r="G28" i="2"/>
  <c r="U28" i="2" s="1"/>
  <c r="G41" i="2"/>
  <c r="G60" i="2"/>
  <c r="R29" i="5"/>
  <c r="R27" i="6"/>
  <c r="J29" i="5"/>
  <c r="J28" i="5"/>
  <c r="N96" i="5"/>
  <c r="R23" i="6"/>
  <c r="H20" i="5"/>
  <c r="I94" i="6"/>
  <c r="I39" i="4" s="1"/>
  <c r="M94" i="6"/>
  <c r="Q94" i="6"/>
  <c r="Q39" i="4" s="1"/>
  <c r="J84" i="6"/>
  <c r="N84" i="6"/>
  <c r="R84" i="6"/>
  <c r="I84" i="6"/>
  <c r="O84" i="6"/>
  <c r="I53" i="6"/>
  <c r="M53" i="6"/>
  <c r="Q53" i="6"/>
  <c r="G53" i="6"/>
  <c r="F53" i="6" s="1"/>
  <c r="T53" i="6" s="1"/>
  <c r="L53" i="6"/>
  <c r="R53" i="6"/>
  <c r="T41" i="5"/>
  <c r="I41" i="6"/>
  <c r="M41" i="6"/>
  <c r="Q41" i="6"/>
  <c r="H41" i="6"/>
  <c r="N41" i="6"/>
  <c r="Q29" i="5"/>
  <c r="Q28" i="5"/>
  <c r="Q26" i="6"/>
  <c r="Q217" i="2" s="1"/>
  <c r="J25" i="6"/>
  <c r="N25" i="6"/>
  <c r="R25" i="6"/>
  <c r="K25" i="6"/>
  <c r="F25" i="6" s="1"/>
  <c r="T25" i="6" s="1"/>
  <c r="P25" i="6"/>
  <c r="J22" i="6"/>
  <c r="N22" i="6"/>
  <c r="R22" i="6"/>
  <c r="H22" i="6"/>
  <c r="M22" i="6"/>
  <c r="J60" i="2"/>
  <c r="N60" i="2"/>
  <c r="R60" i="2"/>
  <c r="P28" i="5"/>
  <c r="P27" i="6"/>
  <c r="P29" i="5"/>
  <c r="L29" i="5"/>
  <c r="L27" i="6"/>
  <c r="H29" i="5"/>
  <c r="H27" i="6"/>
  <c r="L96" i="5"/>
  <c r="L26" i="6"/>
  <c r="L217" i="2" s="1"/>
  <c r="L23" i="6"/>
  <c r="J17" i="6"/>
  <c r="N17" i="6"/>
  <c r="R17" i="6"/>
  <c r="H17" i="6"/>
  <c r="M17" i="6"/>
  <c r="T12" i="5"/>
  <c r="J12" i="6"/>
  <c r="N12" i="6"/>
  <c r="R12" i="6"/>
  <c r="S15" i="7"/>
  <c r="G15" i="7" s="1"/>
  <c r="C16" i="8" s="1"/>
  <c r="Q12" i="6"/>
  <c r="L12" i="6"/>
  <c r="G12" i="6"/>
  <c r="I59" i="6"/>
  <c r="M59" i="6"/>
  <c r="Q59" i="6"/>
  <c r="F27" i="5"/>
  <c r="Q27" i="6" s="1"/>
  <c r="F26" i="5"/>
  <c r="F23" i="5"/>
  <c r="F15" i="5"/>
  <c r="F14" i="5"/>
  <c r="V31" i="3"/>
  <c r="U27" i="2"/>
  <c r="F95" i="6"/>
  <c r="T95" i="6" s="1"/>
  <c r="F93" i="6"/>
  <c r="T93" i="6" s="1"/>
  <c r="F92" i="6"/>
  <c r="T92" i="6" s="1"/>
  <c r="F86" i="6"/>
  <c r="T86" i="6" s="1"/>
  <c r="F40" i="6"/>
  <c r="T40" i="6" s="1"/>
  <c r="F37" i="6"/>
  <c r="T37" i="6" s="1"/>
  <c r="F36" i="6"/>
  <c r="T36" i="6" s="1"/>
  <c r="F24" i="6"/>
  <c r="T24" i="6" s="1"/>
  <c r="F17" i="6"/>
  <c r="T17" i="6" s="1"/>
  <c r="T34" i="4"/>
  <c r="T19" i="4"/>
  <c r="T14" i="4"/>
  <c r="F12" i="6"/>
  <c r="T12" i="6" s="1"/>
  <c r="F11" i="6"/>
  <c r="T11" i="6" s="1"/>
  <c r="V34" i="4"/>
  <c r="V19" i="4"/>
  <c r="V14" i="4"/>
  <c r="V51" i="3"/>
  <c r="V30" i="3"/>
  <c r="U41" i="2"/>
  <c r="G31" i="1"/>
  <c r="I31" i="1"/>
  <c r="K31" i="1"/>
  <c r="M31" i="1"/>
  <c r="O31" i="1"/>
  <c r="Q31" i="1"/>
  <c r="H31" i="1"/>
  <c r="J31" i="1"/>
  <c r="L31" i="1"/>
  <c r="N31" i="1"/>
  <c r="P31" i="1"/>
  <c r="R31" i="1"/>
  <c r="G26" i="1"/>
  <c r="I26" i="1"/>
  <c r="K26" i="1"/>
  <c r="M26" i="1"/>
  <c r="O26" i="1"/>
  <c r="Q26" i="1"/>
  <c r="H26" i="1"/>
  <c r="J26" i="1"/>
  <c r="L26" i="1"/>
  <c r="N26" i="1"/>
  <c r="P26" i="1"/>
  <c r="R26" i="1"/>
  <c r="F39" i="1"/>
  <c r="G36" i="1"/>
  <c r="I36" i="1"/>
  <c r="K36" i="1"/>
  <c r="M36" i="1"/>
  <c r="O36" i="1"/>
  <c r="Q36" i="1"/>
  <c r="H36" i="1"/>
  <c r="J36" i="1"/>
  <c r="L36" i="1"/>
  <c r="N36" i="1"/>
  <c r="P36" i="1"/>
  <c r="R36" i="1"/>
  <c r="Q55" i="1"/>
  <c r="O55" i="1"/>
  <c r="M55" i="1"/>
  <c r="K55" i="1"/>
  <c r="Q35" i="1"/>
  <c r="O35" i="1"/>
  <c r="M35" i="1"/>
  <c r="K35" i="1"/>
  <c r="I35" i="1"/>
  <c r="K30" i="1"/>
  <c r="I30" i="1"/>
  <c r="I25" i="1"/>
  <c r="F56" i="3"/>
  <c r="V17" i="3"/>
  <c r="F150" i="2"/>
  <c r="G15" i="6"/>
  <c r="K15" i="6"/>
  <c r="O15" i="6"/>
  <c r="H15" i="6"/>
  <c r="L15" i="6"/>
  <c r="P15" i="6"/>
  <c r="T14" i="5"/>
  <c r="G14" i="6"/>
  <c r="I14" i="6"/>
  <c r="K14" i="6"/>
  <c r="M14" i="6"/>
  <c r="O14" i="6"/>
  <c r="Q14" i="6"/>
  <c r="H14" i="6"/>
  <c r="J14" i="6"/>
  <c r="L14" i="6"/>
  <c r="N14" i="6"/>
  <c r="P14" i="6"/>
  <c r="R14" i="6"/>
  <c r="Q213" i="2" l="1"/>
  <c r="Q32" i="4"/>
  <c r="I213" i="2"/>
  <c r="U213" i="2" s="1"/>
  <c r="I32" i="4"/>
  <c r="N95" i="2"/>
  <c r="N73" i="1"/>
  <c r="F22" i="6"/>
  <c r="T22" i="6" s="1"/>
  <c r="N105" i="2"/>
  <c r="N121" i="3"/>
  <c r="R215" i="2"/>
  <c r="R30" i="4"/>
  <c r="R31" i="4"/>
  <c r="M215" i="2"/>
  <c r="M30" i="4"/>
  <c r="M31" i="4"/>
  <c r="R224" i="2"/>
  <c r="R22" i="4"/>
  <c r="R12" i="4"/>
  <c r="M39" i="4"/>
  <c r="F94" i="6"/>
  <c r="T94" i="6" s="1"/>
  <c r="F96" i="5"/>
  <c r="F13" i="6"/>
  <c r="T13" i="6" s="1"/>
  <c r="T38" i="5"/>
  <c r="P38" i="6"/>
  <c r="K38" i="6"/>
  <c r="M38" i="6"/>
  <c r="Q38" i="6"/>
  <c r="G38" i="6"/>
  <c r="R38" i="6"/>
  <c r="I38" i="6"/>
  <c r="N38" i="6"/>
  <c r="O38" i="6"/>
  <c r="J38" i="6"/>
  <c r="L38" i="6"/>
  <c r="F59" i="6"/>
  <c r="T59" i="6" s="1"/>
  <c r="I15" i="6"/>
  <c r="F15" i="6" s="1"/>
  <c r="T15" i="6" s="1"/>
  <c r="Q15" i="6"/>
  <c r="N15" i="6"/>
  <c r="T15" i="5"/>
  <c r="M15" i="6"/>
  <c r="J15" i="6"/>
  <c r="R15" i="6"/>
  <c r="F28" i="5"/>
  <c r="H38" i="6"/>
  <c r="F244" i="2"/>
  <c r="F204" i="2"/>
  <c r="L37" i="7" s="1"/>
  <c r="M37" i="7" s="1"/>
  <c r="O28" i="4"/>
  <c r="O27" i="4"/>
  <c r="O40" i="4"/>
  <c r="P27" i="4"/>
  <c r="P28" i="4"/>
  <c r="P40" i="4"/>
  <c r="I216" i="2"/>
  <c r="I37" i="4"/>
  <c r="F58" i="6"/>
  <c r="T58" i="6" s="1"/>
  <c r="R216" i="2"/>
  <c r="R37" i="4"/>
  <c r="N55" i="1"/>
  <c r="L214" i="2"/>
  <c r="L212" i="2"/>
  <c r="L29" i="4"/>
  <c r="L17" i="4"/>
  <c r="L15" i="2"/>
  <c r="L47" i="2"/>
  <c r="L16" i="4"/>
  <c r="L36" i="4"/>
  <c r="L13" i="4"/>
  <c r="N15" i="2"/>
  <c r="N214" i="2"/>
  <c r="N47" i="2"/>
  <c r="N17" i="4"/>
  <c r="N36" i="4"/>
  <c r="N16" i="4"/>
  <c r="N212" i="2"/>
  <c r="N13" i="4"/>
  <c r="N29" i="4"/>
  <c r="H95" i="2"/>
  <c r="H73" i="1"/>
  <c r="K105" i="2"/>
  <c r="K121" i="3"/>
  <c r="F41" i="6"/>
  <c r="T41" i="6" s="1"/>
  <c r="G215" i="2"/>
  <c r="G31" i="4"/>
  <c r="G30" i="4"/>
  <c r="O224" i="2"/>
  <c r="O12" i="4"/>
  <c r="O22" i="4"/>
  <c r="J224" i="2"/>
  <c r="J22" i="4"/>
  <c r="J12" i="4"/>
  <c r="F84" i="6"/>
  <c r="T84" i="6" s="1"/>
  <c r="F30" i="6"/>
  <c r="T30" i="6" s="1"/>
  <c r="G16" i="6"/>
  <c r="F16" i="5"/>
  <c r="T26" i="5"/>
  <c r="G26" i="6"/>
  <c r="K26" i="6"/>
  <c r="K217" i="2" s="1"/>
  <c r="O26" i="6"/>
  <c r="O217" i="2" s="1"/>
  <c r="M26" i="6"/>
  <c r="M217" i="2" s="1"/>
  <c r="H26" i="6"/>
  <c r="H217" i="2" s="1"/>
  <c r="J26" i="6"/>
  <c r="J217" i="2" s="1"/>
  <c r="P26" i="6"/>
  <c r="P217" i="2" s="1"/>
  <c r="R26" i="6"/>
  <c r="R217" i="2" s="1"/>
  <c r="I26" i="6"/>
  <c r="I217" i="2" s="1"/>
  <c r="N26" i="6"/>
  <c r="N217" i="2" s="1"/>
  <c r="U42" i="2"/>
  <c r="U26" i="2"/>
  <c r="R27" i="4"/>
  <c r="R28" i="4"/>
  <c r="R40" i="4"/>
  <c r="T18" i="4"/>
  <c r="V18" i="4" s="1"/>
  <c r="N40" i="4"/>
  <c r="N27" i="4"/>
  <c r="N28" i="4"/>
  <c r="H40" i="4"/>
  <c r="H27" i="4"/>
  <c r="H28" i="4"/>
  <c r="G64" i="1"/>
  <c r="G55" i="1"/>
  <c r="T55" i="1" s="1"/>
  <c r="F39" i="6"/>
  <c r="T39" i="6" s="1"/>
  <c r="H64" i="1"/>
  <c r="H55" i="1"/>
  <c r="K216" i="2"/>
  <c r="K37" i="4"/>
  <c r="L216" i="2"/>
  <c r="L37" i="4"/>
  <c r="J216" i="2"/>
  <c r="J37" i="4"/>
  <c r="J93" i="2"/>
  <c r="J71" i="1"/>
  <c r="J106" i="3"/>
  <c r="K93" i="2"/>
  <c r="K106" i="3"/>
  <c r="K71" i="1"/>
  <c r="T30" i="1"/>
  <c r="T23" i="5"/>
  <c r="O23" i="6"/>
  <c r="K23" i="6"/>
  <c r="M23" i="6"/>
  <c r="I23" i="6"/>
  <c r="N23" i="6"/>
  <c r="Q23" i="6"/>
  <c r="G23" i="6"/>
  <c r="F23" i="6" s="1"/>
  <c r="T23" i="6" s="1"/>
  <c r="G212" i="2"/>
  <c r="G47" i="2"/>
  <c r="G214" i="2"/>
  <c r="G13" i="4"/>
  <c r="G16" i="4"/>
  <c r="G29" i="4"/>
  <c r="G36" i="4"/>
  <c r="G15" i="2"/>
  <c r="U15" i="2" s="1"/>
  <c r="G17" i="4"/>
  <c r="R15" i="2"/>
  <c r="R214" i="2"/>
  <c r="R212" i="2"/>
  <c r="R17" i="4"/>
  <c r="R36" i="4"/>
  <c r="R47" i="2"/>
  <c r="R16" i="4"/>
  <c r="R29" i="4"/>
  <c r="R13" i="4"/>
  <c r="M95" i="2"/>
  <c r="M73" i="1"/>
  <c r="J95" i="2"/>
  <c r="J73" i="1"/>
  <c r="P23" i="6"/>
  <c r="F29" i="5"/>
  <c r="R105" i="2"/>
  <c r="R121" i="3"/>
  <c r="L30" i="4"/>
  <c r="L215" i="2"/>
  <c r="L31" i="4"/>
  <c r="I215" i="2"/>
  <c r="I31" i="4"/>
  <c r="I30" i="4"/>
  <c r="N22" i="4"/>
  <c r="N224" i="2"/>
  <c r="N12" i="4"/>
  <c r="Q27" i="4"/>
  <c r="Q28" i="4"/>
  <c r="Q40" i="4"/>
  <c r="J28" i="4"/>
  <c r="J40" i="4"/>
  <c r="J27" i="4"/>
  <c r="L28" i="4"/>
  <c r="L40" i="4"/>
  <c r="L27" i="4"/>
  <c r="H216" i="2"/>
  <c r="H37" i="4"/>
  <c r="Q216" i="2"/>
  <c r="Q37" i="4"/>
  <c r="N216" i="2"/>
  <c r="N37" i="4"/>
  <c r="M71" i="1"/>
  <c r="M93" i="2"/>
  <c r="M106" i="3"/>
  <c r="O93" i="2"/>
  <c r="O106" i="3"/>
  <c r="O71" i="1"/>
  <c r="P93" i="2"/>
  <c r="P106" i="3"/>
  <c r="P71" i="1"/>
  <c r="R16" i="7"/>
  <c r="S16" i="7" s="1"/>
  <c r="G16" i="7" s="1"/>
  <c r="G106" i="3"/>
  <c r="G93" i="2"/>
  <c r="G71" i="1"/>
  <c r="I71" i="1"/>
  <c r="I93" i="2"/>
  <c r="I106" i="3"/>
  <c r="L93" i="2"/>
  <c r="L106" i="3"/>
  <c r="L71" i="1"/>
  <c r="T35" i="1"/>
  <c r="T27" i="5"/>
  <c r="K27" i="6"/>
  <c r="I27" i="6"/>
  <c r="O27" i="6"/>
  <c r="N27" i="6"/>
  <c r="M27" i="6"/>
  <c r="G27" i="6"/>
  <c r="M32" i="4"/>
  <c r="M213" i="2"/>
  <c r="Q47" i="2"/>
  <c r="Q212" i="2"/>
  <c r="Q13" i="4"/>
  <c r="Q15" i="2"/>
  <c r="Q214" i="2"/>
  <c r="Q36" i="4"/>
  <c r="Q16" i="4"/>
  <c r="Q17" i="4"/>
  <c r="Q29" i="4"/>
  <c r="J15" i="2"/>
  <c r="J214" i="2"/>
  <c r="J47" i="2"/>
  <c r="J212" i="2"/>
  <c r="J17" i="4"/>
  <c r="J36" i="4"/>
  <c r="J16" i="4"/>
  <c r="J29" i="4"/>
  <c r="J13" i="4"/>
  <c r="R95" i="2"/>
  <c r="R73" i="1"/>
  <c r="H23" i="6"/>
  <c r="L96" i="6"/>
  <c r="L38" i="4" s="1"/>
  <c r="L29" i="6"/>
  <c r="U60" i="2"/>
  <c r="P105" i="2"/>
  <c r="P121" i="3"/>
  <c r="J121" i="3"/>
  <c r="J105" i="2"/>
  <c r="Q30" i="4"/>
  <c r="Q31" i="4"/>
  <c r="Q215" i="2"/>
  <c r="I224" i="2"/>
  <c r="I22" i="4"/>
  <c r="I12" i="4"/>
  <c r="J23" i="6"/>
  <c r="J27" i="6"/>
  <c r="G27" i="4"/>
  <c r="G28" i="4"/>
  <c r="G40" i="4"/>
  <c r="I27" i="4"/>
  <c r="I28" i="4"/>
  <c r="I40" i="4"/>
  <c r="F18" i="5"/>
  <c r="G19" i="5"/>
  <c r="G20" i="5"/>
  <c r="G21" i="5"/>
  <c r="P55" i="1"/>
  <c r="P64" i="1"/>
  <c r="J55" i="1"/>
  <c r="J64" i="1"/>
  <c r="P216" i="2"/>
  <c r="P37" i="4"/>
  <c r="G216" i="2"/>
  <c r="G37" i="4"/>
  <c r="N93" i="2"/>
  <c r="N106" i="3"/>
  <c r="N71" i="1"/>
  <c r="R93" i="2"/>
  <c r="R106" i="3"/>
  <c r="R71" i="1"/>
  <c r="Q93" i="2"/>
  <c r="Q71" i="1"/>
  <c r="Q106" i="3"/>
  <c r="H93" i="2"/>
  <c r="H106" i="3"/>
  <c r="H71" i="1"/>
  <c r="G39" i="1"/>
  <c r="G61" i="5" s="1"/>
  <c r="T36" i="1"/>
  <c r="T31" i="1"/>
  <c r="P98" i="5"/>
  <c r="P39" i="1"/>
  <c r="L98" i="5"/>
  <c r="L39" i="1"/>
  <c r="H98" i="5"/>
  <c r="H39" i="1"/>
  <c r="Q98" i="5"/>
  <c r="Q39" i="1"/>
  <c r="M98" i="5"/>
  <c r="M39" i="1"/>
  <c r="F14" i="6"/>
  <c r="T14" i="6" s="1"/>
  <c r="I39" i="1"/>
  <c r="I98" i="5"/>
  <c r="F77" i="3"/>
  <c r="R98" i="5"/>
  <c r="R39" i="1"/>
  <c r="N98" i="5"/>
  <c r="N39" i="1"/>
  <c r="J98" i="5"/>
  <c r="J39" i="1"/>
  <c r="O98" i="5"/>
  <c r="O39" i="1"/>
  <c r="K98" i="5"/>
  <c r="K39" i="1"/>
  <c r="T25" i="1"/>
  <c r="T26" i="1"/>
  <c r="G98" i="5"/>
  <c r="N18" i="6" l="1"/>
  <c r="G18" i="6"/>
  <c r="O18" i="6"/>
  <c r="J18" i="6"/>
  <c r="R18" i="6"/>
  <c r="K18" i="6"/>
  <c r="L18" i="6"/>
  <c r="M18" i="6"/>
  <c r="T18" i="5"/>
  <c r="H18" i="6"/>
  <c r="I18" i="6"/>
  <c r="P18" i="6"/>
  <c r="Q18" i="6"/>
  <c r="L50" i="1"/>
  <c r="L59" i="1"/>
  <c r="G23" i="7"/>
  <c r="C48" i="8"/>
  <c r="U93" i="2"/>
  <c r="T29" i="5"/>
  <c r="O29" i="6"/>
  <c r="I29" i="6"/>
  <c r="M29" i="6"/>
  <c r="G29" i="6"/>
  <c r="K29" i="6"/>
  <c r="N29" i="6"/>
  <c r="G122" i="2"/>
  <c r="G113" i="2"/>
  <c r="G114" i="2"/>
  <c r="G115" i="2"/>
  <c r="G136" i="3"/>
  <c r="G127" i="2"/>
  <c r="G138" i="3"/>
  <c r="G111" i="2"/>
  <c r="G119" i="2"/>
  <c r="G143" i="3"/>
  <c r="G112" i="2"/>
  <c r="G124" i="2"/>
  <c r="C88" i="8" s="1"/>
  <c r="G135" i="3"/>
  <c r="G144" i="3"/>
  <c r="G120" i="2"/>
  <c r="G134" i="3"/>
  <c r="T30" i="4"/>
  <c r="V30" i="4" s="1"/>
  <c r="J88" i="2"/>
  <c r="J100" i="2"/>
  <c r="J89" i="2"/>
  <c r="J117" i="3"/>
  <c r="J101" i="3"/>
  <c r="J46" i="1"/>
  <c r="J51" i="1"/>
  <c r="J102" i="3"/>
  <c r="J101" i="2"/>
  <c r="J116" i="3"/>
  <c r="J60" i="1"/>
  <c r="K88" i="2"/>
  <c r="K100" i="2"/>
  <c r="K116" i="3"/>
  <c r="K89" i="2"/>
  <c r="K117" i="3"/>
  <c r="K102" i="3"/>
  <c r="K101" i="2"/>
  <c r="K46" i="1"/>
  <c r="K101" i="3"/>
  <c r="K51" i="1"/>
  <c r="K60" i="1"/>
  <c r="T40" i="4"/>
  <c r="V40" i="4"/>
  <c r="V22" i="4"/>
  <c r="T22" i="4"/>
  <c r="F27" i="6"/>
  <c r="T27" i="6" s="1"/>
  <c r="V106" i="3"/>
  <c r="T36" i="4"/>
  <c r="V36" i="4" s="1"/>
  <c r="T37" i="4"/>
  <c r="V37" i="4" s="1"/>
  <c r="T28" i="5"/>
  <c r="I28" i="6"/>
  <c r="M28" i="6"/>
  <c r="K28" i="6"/>
  <c r="G28" i="6"/>
  <c r="N28" i="6"/>
  <c r="H28" i="6"/>
  <c r="O28" i="6"/>
  <c r="R28" i="6"/>
  <c r="L28" i="6"/>
  <c r="O88" i="2"/>
  <c r="O100" i="2"/>
  <c r="O101" i="2"/>
  <c r="O116" i="3"/>
  <c r="O117" i="3"/>
  <c r="O89" i="2"/>
  <c r="O51" i="1"/>
  <c r="O102" i="3"/>
  <c r="O46" i="1"/>
  <c r="O101" i="3"/>
  <c r="O60" i="1"/>
  <c r="G89" i="2"/>
  <c r="G101" i="2"/>
  <c r="G100" i="2"/>
  <c r="G116" i="3"/>
  <c r="G117" i="3"/>
  <c r="G88" i="2"/>
  <c r="G46" i="1"/>
  <c r="G101" i="3"/>
  <c r="G102" i="3"/>
  <c r="G51" i="1"/>
  <c r="G60" i="1"/>
  <c r="F38" i="6"/>
  <c r="T38" i="6" s="1"/>
  <c r="P88" i="2"/>
  <c r="P100" i="2"/>
  <c r="P102" i="3"/>
  <c r="P101" i="2"/>
  <c r="P116" i="3"/>
  <c r="P101" i="3"/>
  <c r="P117" i="3"/>
  <c r="P60" i="1"/>
  <c r="P89" i="2"/>
  <c r="P51" i="1"/>
  <c r="P46" i="1"/>
  <c r="G96" i="6"/>
  <c r="K96" i="6"/>
  <c r="K38" i="4" s="1"/>
  <c r="K41" i="4" s="1"/>
  <c r="K209" i="2" s="1"/>
  <c r="O96" i="6"/>
  <c r="O38" i="4" s="1"/>
  <c r="H96" i="6"/>
  <c r="H38" i="4" s="1"/>
  <c r="H41" i="4" s="1"/>
  <c r="H209" i="2" s="1"/>
  <c r="J96" i="6"/>
  <c r="J38" i="4" s="1"/>
  <c r="J41" i="4" s="1"/>
  <c r="J209" i="2" s="1"/>
  <c r="I96" i="6"/>
  <c r="I38" i="4" s="1"/>
  <c r="P96" i="6"/>
  <c r="P38" i="4" s="1"/>
  <c r="M96" i="6"/>
  <c r="M38" i="4" s="1"/>
  <c r="M41" i="4" s="1"/>
  <c r="M209" i="2" s="1"/>
  <c r="Q96" i="6"/>
  <c r="Q38" i="4" s="1"/>
  <c r="Q41" i="4" s="1"/>
  <c r="Q209" i="2" s="1"/>
  <c r="R96" i="6"/>
  <c r="R38" i="4" s="1"/>
  <c r="P28" i="6"/>
  <c r="F20" i="5"/>
  <c r="G20" i="6" s="1"/>
  <c r="T28" i="4"/>
  <c r="V28" i="4"/>
  <c r="U224" i="2"/>
  <c r="Q29" i="6"/>
  <c r="G17" i="7"/>
  <c r="C17" i="8"/>
  <c r="L41" i="4"/>
  <c r="L209" i="2" s="1"/>
  <c r="T13" i="4"/>
  <c r="V13" i="4" s="1"/>
  <c r="T29" i="4"/>
  <c r="V29" i="4" s="1"/>
  <c r="U47" i="2"/>
  <c r="Q28" i="6"/>
  <c r="U215" i="2"/>
  <c r="P29" i="6"/>
  <c r="O41" i="4"/>
  <c r="O209" i="2" s="1"/>
  <c r="J28" i="6"/>
  <c r="N88" i="2"/>
  <c r="N100" i="2"/>
  <c r="N89" i="2"/>
  <c r="N101" i="2"/>
  <c r="N117" i="3"/>
  <c r="N101" i="3"/>
  <c r="N46" i="1"/>
  <c r="N51" i="1"/>
  <c r="N102" i="3"/>
  <c r="N116" i="3"/>
  <c r="N60" i="1"/>
  <c r="Q89" i="2"/>
  <c r="Q101" i="2"/>
  <c r="Q100" i="2"/>
  <c r="Q101" i="3"/>
  <c r="Q102" i="3"/>
  <c r="Q46" i="1"/>
  <c r="Q88" i="2"/>
  <c r="Q116" i="3"/>
  <c r="Q51" i="1"/>
  <c r="Q117" i="3"/>
  <c r="Q60" i="1"/>
  <c r="N96" i="6"/>
  <c r="N38" i="4" s="1"/>
  <c r="N41" i="4" s="1"/>
  <c r="N209" i="2" s="1"/>
  <c r="V121" i="3"/>
  <c r="T12" i="4"/>
  <c r="V12" i="4" s="1"/>
  <c r="G217" i="2"/>
  <c r="U217" i="2" s="1"/>
  <c r="F26" i="6"/>
  <c r="T26" i="6" s="1"/>
  <c r="U95" i="2"/>
  <c r="P41" i="4"/>
  <c r="P209" i="2" s="1"/>
  <c r="H89" i="2"/>
  <c r="H101" i="2"/>
  <c r="H102" i="3"/>
  <c r="H100" i="2"/>
  <c r="H116" i="3"/>
  <c r="H101" i="3"/>
  <c r="H117" i="3"/>
  <c r="H88" i="2"/>
  <c r="H46" i="1"/>
  <c r="H51" i="1"/>
  <c r="H60" i="1"/>
  <c r="R88" i="2"/>
  <c r="R100" i="2"/>
  <c r="R89" i="2"/>
  <c r="R101" i="2"/>
  <c r="R117" i="3"/>
  <c r="R101" i="3"/>
  <c r="R46" i="1"/>
  <c r="R51" i="1"/>
  <c r="R116" i="3"/>
  <c r="R102" i="3"/>
  <c r="V102" i="3" s="1"/>
  <c r="R60" i="1"/>
  <c r="T32" i="4"/>
  <c r="V32" i="4"/>
  <c r="R29" i="6"/>
  <c r="U214" i="2"/>
  <c r="T64" i="1"/>
  <c r="T31" i="4"/>
  <c r="V31" i="4" s="1"/>
  <c r="U216" i="2"/>
  <c r="F19" i="5"/>
  <c r="G19" i="6"/>
  <c r="I41" i="4"/>
  <c r="I209" i="2" s="1"/>
  <c r="V27" i="4"/>
  <c r="T27" i="4"/>
  <c r="U105" i="2"/>
  <c r="G11" i="7"/>
  <c r="C11" i="8"/>
  <c r="T71" i="1"/>
  <c r="J29" i="6"/>
  <c r="H29" i="6"/>
  <c r="T17" i="4"/>
  <c r="V17" i="4"/>
  <c r="T16" i="4"/>
  <c r="V16" i="4" s="1"/>
  <c r="U212" i="2"/>
  <c r="R41" i="4"/>
  <c r="R209" i="2" s="1"/>
  <c r="I16" i="6"/>
  <c r="M16" i="6"/>
  <c r="Q16" i="6"/>
  <c r="T16" i="5"/>
  <c r="H16" i="6"/>
  <c r="N16" i="6"/>
  <c r="J16" i="6"/>
  <c r="P16" i="6"/>
  <c r="K16" i="6"/>
  <c r="R16" i="6"/>
  <c r="O16" i="6"/>
  <c r="L16" i="6"/>
  <c r="F16" i="6" s="1"/>
  <c r="T16" i="6" s="1"/>
  <c r="T73" i="1"/>
  <c r="T39" i="4"/>
  <c r="V39" i="4" s="1"/>
  <c r="L89" i="2"/>
  <c r="L101" i="2"/>
  <c r="L88" i="2"/>
  <c r="L102" i="3"/>
  <c r="L116" i="3"/>
  <c r="L46" i="1"/>
  <c r="L101" i="3"/>
  <c r="L117" i="3"/>
  <c r="L51" i="1"/>
  <c r="L100" i="2"/>
  <c r="L60" i="1"/>
  <c r="I89" i="2"/>
  <c r="I101" i="2"/>
  <c r="I88" i="2"/>
  <c r="I100" i="2"/>
  <c r="I101" i="3"/>
  <c r="I102" i="3"/>
  <c r="I51" i="1"/>
  <c r="I117" i="3"/>
  <c r="I116" i="3"/>
  <c r="I46" i="1"/>
  <c r="I60" i="1"/>
  <c r="M89" i="2"/>
  <c r="M101" i="2"/>
  <c r="M101" i="3"/>
  <c r="M88" i="2"/>
  <c r="M102" i="3"/>
  <c r="M100" i="2"/>
  <c r="M116" i="3"/>
  <c r="M51" i="1"/>
  <c r="M46" i="1"/>
  <c r="M117" i="3"/>
  <c r="M60" i="1"/>
  <c r="F21" i="5"/>
  <c r="T39" i="1"/>
  <c r="I61" i="5"/>
  <c r="F98" i="5"/>
  <c r="O98" i="6" s="1"/>
  <c r="O199" i="2" s="1"/>
  <c r="K61" i="5"/>
  <c r="O61" i="5"/>
  <c r="J61" i="5"/>
  <c r="N61" i="5"/>
  <c r="R61" i="5"/>
  <c r="F131" i="3"/>
  <c r="M61" i="5"/>
  <c r="Q61" i="5"/>
  <c r="H61" i="5"/>
  <c r="L61" i="5"/>
  <c r="P61" i="5"/>
  <c r="T21" i="5" l="1"/>
  <c r="K21" i="6"/>
  <c r="J21" i="6"/>
  <c r="M21" i="6"/>
  <c r="L21" i="6"/>
  <c r="H21" i="6"/>
  <c r="I21" i="6"/>
  <c r="O21" i="6"/>
  <c r="P21" i="6"/>
  <c r="N21" i="6"/>
  <c r="R21" i="6"/>
  <c r="Q21" i="6"/>
  <c r="P119" i="2"/>
  <c r="P120" i="2"/>
  <c r="P127" i="2"/>
  <c r="P114" i="2"/>
  <c r="P111" i="2"/>
  <c r="P115" i="2"/>
  <c r="P122" i="2"/>
  <c r="P134" i="3"/>
  <c r="P135" i="3"/>
  <c r="P124" i="2"/>
  <c r="P136" i="3"/>
  <c r="P143" i="3"/>
  <c r="P113" i="2"/>
  <c r="P112" i="2"/>
  <c r="P144" i="3"/>
  <c r="P138" i="3"/>
  <c r="J59" i="1"/>
  <c r="J50" i="1"/>
  <c r="R59" i="1"/>
  <c r="R68" i="5" s="1"/>
  <c r="R50" i="1"/>
  <c r="J54" i="1"/>
  <c r="J63" i="1"/>
  <c r="P63" i="1"/>
  <c r="P54" i="1"/>
  <c r="T60" i="1"/>
  <c r="T46" i="1"/>
  <c r="K63" i="1"/>
  <c r="K54" i="1"/>
  <c r="C83" i="8"/>
  <c r="G130" i="2"/>
  <c r="C86" i="8"/>
  <c r="J124" i="2"/>
  <c r="J111" i="2"/>
  <c r="J115" i="2"/>
  <c r="J119" i="2"/>
  <c r="J127" i="2"/>
  <c r="J112" i="2"/>
  <c r="J120" i="2"/>
  <c r="J113" i="2"/>
  <c r="J138" i="3"/>
  <c r="J114" i="2"/>
  <c r="J143" i="3"/>
  <c r="J144" i="3"/>
  <c r="J134" i="3"/>
  <c r="J140" i="3" s="1"/>
  <c r="J122" i="2"/>
  <c r="J135" i="3"/>
  <c r="J136" i="3"/>
  <c r="T51" i="1"/>
  <c r="C43" i="8"/>
  <c r="U88" i="2"/>
  <c r="M63" i="1"/>
  <c r="M54" i="1"/>
  <c r="G27" i="7"/>
  <c r="C70" i="8"/>
  <c r="M50" i="1"/>
  <c r="M59" i="1"/>
  <c r="F18" i="6"/>
  <c r="T18" i="6" s="1"/>
  <c r="R124" i="2"/>
  <c r="R113" i="2"/>
  <c r="R114" i="2"/>
  <c r="R122" i="2"/>
  <c r="R115" i="2"/>
  <c r="R138" i="3"/>
  <c r="R143" i="3"/>
  <c r="R144" i="3"/>
  <c r="R111" i="2"/>
  <c r="R120" i="2"/>
  <c r="R127" i="2"/>
  <c r="R134" i="3"/>
  <c r="R140" i="3" s="1"/>
  <c r="R119" i="2"/>
  <c r="R136" i="3"/>
  <c r="R135" i="3"/>
  <c r="R112" i="2"/>
  <c r="N124" i="2"/>
  <c r="N112" i="2"/>
  <c r="N120" i="2"/>
  <c r="N113" i="2"/>
  <c r="N127" i="2"/>
  <c r="N138" i="3"/>
  <c r="N111" i="2"/>
  <c r="N119" i="2"/>
  <c r="N130" i="2" s="1"/>
  <c r="N143" i="3"/>
  <c r="N155" i="3" s="1"/>
  <c r="N144" i="3"/>
  <c r="N135" i="3"/>
  <c r="N114" i="2"/>
  <c r="N122" i="2"/>
  <c r="N115" i="2"/>
  <c r="N134" i="3"/>
  <c r="N136" i="3"/>
  <c r="M111" i="2"/>
  <c r="M112" i="2"/>
  <c r="M113" i="2"/>
  <c r="M114" i="2"/>
  <c r="M115" i="2"/>
  <c r="M124" i="2"/>
  <c r="M122" i="2"/>
  <c r="M119" i="2"/>
  <c r="M130" i="2" s="1"/>
  <c r="M143" i="3"/>
  <c r="M155" i="3" s="1"/>
  <c r="M144" i="3"/>
  <c r="M120" i="2"/>
  <c r="M134" i="3"/>
  <c r="M135" i="3"/>
  <c r="M136" i="3"/>
  <c r="M127" i="2"/>
  <c r="M138" i="3"/>
  <c r="J19" i="6"/>
  <c r="T19" i="5"/>
  <c r="N19" i="6"/>
  <c r="H19" i="6"/>
  <c r="L19" i="6"/>
  <c r="M19" i="6"/>
  <c r="P19" i="6"/>
  <c r="Q19" i="6"/>
  <c r="I19" i="6"/>
  <c r="R19" i="6"/>
  <c r="K19" i="6"/>
  <c r="O19" i="6"/>
  <c r="P59" i="1"/>
  <c r="P50" i="1"/>
  <c r="Q50" i="1"/>
  <c r="Q59" i="1"/>
  <c r="Q68" i="5" s="1"/>
  <c r="V117" i="3"/>
  <c r="C44" i="8"/>
  <c r="U89" i="2"/>
  <c r="L63" i="1"/>
  <c r="L78" i="5" s="1"/>
  <c r="L54" i="1"/>
  <c r="L65" i="5" s="1"/>
  <c r="N63" i="1"/>
  <c r="N54" i="1"/>
  <c r="I63" i="1"/>
  <c r="I54" i="1"/>
  <c r="G21" i="6"/>
  <c r="C84" i="8"/>
  <c r="G25" i="7"/>
  <c r="C67" i="8"/>
  <c r="V138" i="3"/>
  <c r="C69" i="8"/>
  <c r="N59" i="1"/>
  <c r="N68" i="5" s="1"/>
  <c r="N50" i="1"/>
  <c r="I50" i="1"/>
  <c r="I59" i="1"/>
  <c r="L119" i="2"/>
  <c r="L120" i="2"/>
  <c r="L127" i="2"/>
  <c r="L113" i="2"/>
  <c r="L122" i="2"/>
  <c r="L114" i="2"/>
  <c r="L111" i="2"/>
  <c r="L124" i="2"/>
  <c r="L134" i="3"/>
  <c r="L135" i="3"/>
  <c r="L112" i="2"/>
  <c r="L136" i="3"/>
  <c r="L115" i="2"/>
  <c r="L144" i="3"/>
  <c r="L143" i="3"/>
  <c r="L138" i="3"/>
  <c r="Q63" i="1"/>
  <c r="Q54" i="1"/>
  <c r="U100" i="2"/>
  <c r="O63" i="1"/>
  <c r="O54" i="1"/>
  <c r="G50" i="1"/>
  <c r="G59" i="1"/>
  <c r="F29" i="6"/>
  <c r="T29" i="6" s="1"/>
  <c r="O122" i="2"/>
  <c r="O111" i="2"/>
  <c r="O115" i="2"/>
  <c r="O119" i="2"/>
  <c r="O127" i="2"/>
  <c r="O112" i="2"/>
  <c r="O120" i="2"/>
  <c r="O124" i="2"/>
  <c r="O136" i="3"/>
  <c r="O138" i="3"/>
  <c r="O113" i="2"/>
  <c r="O114" i="2"/>
  <c r="O134" i="3"/>
  <c r="O140" i="3" s="1"/>
  <c r="O135" i="3"/>
  <c r="O144" i="3"/>
  <c r="O143" i="3"/>
  <c r="O155" i="3" s="1"/>
  <c r="Q111" i="2"/>
  <c r="Q112" i="2"/>
  <c r="Q113" i="2"/>
  <c r="Q114" i="2"/>
  <c r="Q115" i="2"/>
  <c r="Q122" i="2"/>
  <c r="Q119" i="2"/>
  <c r="Q143" i="3"/>
  <c r="Q144" i="3"/>
  <c r="Q127" i="2"/>
  <c r="Q134" i="3"/>
  <c r="Q135" i="3"/>
  <c r="Q136" i="3"/>
  <c r="Q138" i="3"/>
  <c r="Q120" i="2"/>
  <c r="Q124" i="2"/>
  <c r="F19" i="6"/>
  <c r="T19" i="6" s="1"/>
  <c r="U101" i="2"/>
  <c r="H63" i="1"/>
  <c r="H54" i="1"/>
  <c r="G140" i="3"/>
  <c r="C66" i="8"/>
  <c r="G116" i="2"/>
  <c r="U111" i="2"/>
  <c r="K122" i="2"/>
  <c r="K114" i="2"/>
  <c r="K111" i="2"/>
  <c r="K115" i="2"/>
  <c r="K119" i="2"/>
  <c r="K127" i="2"/>
  <c r="K112" i="2"/>
  <c r="K120" i="2"/>
  <c r="U120" i="2" s="1"/>
  <c r="K136" i="3"/>
  <c r="K113" i="2"/>
  <c r="K138" i="3"/>
  <c r="K144" i="3"/>
  <c r="K134" i="3"/>
  <c r="K143" i="3"/>
  <c r="K124" i="2"/>
  <c r="K135" i="3"/>
  <c r="H119" i="2"/>
  <c r="H120" i="2"/>
  <c r="H127" i="2"/>
  <c r="H112" i="2"/>
  <c r="U112" i="2" s="1"/>
  <c r="H124" i="2"/>
  <c r="H113" i="2"/>
  <c r="H122" i="2"/>
  <c r="U122" i="2" s="1"/>
  <c r="H114" i="2"/>
  <c r="U114" i="2" s="1"/>
  <c r="H134" i="3"/>
  <c r="H135" i="3"/>
  <c r="H115" i="2"/>
  <c r="U115" i="2" s="1"/>
  <c r="H136" i="3"/>
  <c r="H143" i="3"/>
  <c r="H111" i="2"/>
  <c r="H138" i="3"/>
  <c r="H144" i="3"/>
  <c r="I111" i="2"/>
  <c r="I112" i="2"/>
  <c r="I113" i="2"/>
  <c r="I114" i="2"/>
  <c r="I115" i="2"/>
  <c r="I120" i="2"/>
  <c r="I124" i="2"/>
  <c r="I143" i="3"/>
  <c r="I155" i="3" s="1"/>
  <c r="I144" i="3"/>
  <c r="I122" i="2"/>
  <c r="I134" i="3"/>
  <c r="I135" i="3"/>
  <c r="V135" i="3" s="1"/>
  <c r="I119" i="2"/>
  <c r="I136" i="3"/>
  <c r="I138" i="3"/>
  <c r="I127" i="2"/>
  <c r="H50" i="1"/>
  <c r="H59" i="1"/>
  <c r="H68" i="5" s="1"/>
  <c r="G12" i="7"/>
  <c r="G19" i="7" s="1"/>
  <c r="G32" i="7"/>
  <c r="P20" i="6"/>
  <c r="K20" i="6"/>
  <c r="L20" i="6"/>
  <c r="O20" i="6"/>
  <c r="N20" i="6"/>
  <c r="Q20" i="6"/>
  <c r="R20" i="6"/>
  <c r="T20" i="5"/>
  <c r="I20" i="6"/>
  <c r="J20" i="6"/>
  <c r="M20" i="6"/>
  <c r="H20" i="6"/>
  <c r="F20" i="6" s="1"/>
  <c r="T20" i="6" s="1"/>
  <c r="G38" i="4"/>
  <c r="F96" i="6"/>
  <c r="T96" i="6" s="1"/>
  <c r="V101" i="3"/>
  <c r="V116" i="3"/>
  <c r="R63" i="1"/>
  <c r="R54" i="1"/>
  <c r="G63" i="1"/>
  <c r="F28" i="6"/>
  <c r="T28" i="6" s="1"/>
  <c r="G54" i="1"/>
  <c r="G155" i="3"/>
  <c r="C91" i="8"/>
  <c r="U127" i="2"/>
  <c r="G26" i="7"/>
  <c r="C68" i="8"/>
  <c r="K59" i="1"/>
  <c r="K50" i="1"/>
  <c r="O50" i="1"/>
  <c r="O59" i="1"/>
  <c r="O68" i="5" s="1"/>
  <c r="G28" i="7"/>
  <c r="I98" i="6"/>
  <c r="I199" i="2" s="1"/>
  <c r="F157" i="3"/>
  <c r="G98" i="6"/>
  <c r="P98" i="6"/>
  <c r="P199" i="2" s="1"/>
  <c r="H98" i="6"/>
  <c r="H199" i="2" s="1"/>
  <c r="M98" i="6"/>
  <c r="M199" i="2" s="1"/>
  <c r="R98" i="6"/>
  <c r="R199" i="2" s="1"/>
  <c r="J98" i="6"/>
  <c r="J199" i="2" s="1"/>
  <c r="K98" i="6"/>
  <c r="K199" i="2" s="1"/>
  <c r="L98" i="6"/>
  <c r="L199" i="2" s="1"/>
  <c r="Q98" i="6"/>
  <c r="Q199" i="2" s="1"/>
  <c r="N98" i="6"/>
  <c r="N199" i="2" s="1"/>
  <c r="F61" i="5"/>
  <c r="M61" i="6" s="1"/>
  <c r="N65" i="5" l="1"/>
  <c r="N78" i="5"/>
  <c r="M140" i="3"/>
  <c r="U119" i="2"/>
  <c r="T63" i="1"/>
  <c r="G36" i="7"/>
  <c r="G37" i="7"/>
  <c r="G38" i="7" s="1"/>
  <c r="G39" i="7" s="1"/>
  <c r="G41" i="7" s="1"/>
  <c r="G45" i="7" s="1"/>
  <c r="I140" i="3"/>
  <c r="N140" i="3"/>
  <c r="N116" i="2"/>
  <c r="V143" i="3"/>
  <c r="R155" i="3"/>
  <c r="J130" i="2"/>
  <c r="L68" i="5"/>
  <c r="J65" i="5"/>
  <c r="J78" i="5"/>
  <c r="H116" i="2"/>
  <c r="K155" i="3"/>
  <c r="C71" i="8"/>
  <c r="Q140" i="3"/>
  <c r="Q130" i="2"/>
  <c r="G68" i="5"/>
  <c r="T59" i="1"/>
  <c r="I68" i="5"/>
  <c r="F21" i="6"/>
  <c r="T21" i="6" s="1"/>
  <c r="P65" i="5"/>
  <c r="P78" i="5"/>
  <c r="V136" i="3"/>
  <c r="U113" i="2"/>
  <c r="J155" i="3"/>
  <c r="C94" i="8"/>
  <c r="J68" i="5"/>
  <c r="P116" i="2"/>
  <c r="P130" i="2"/>
  <c r="K65" i="5"/>
  <c r="K78" i="5"/>
  <c r="G33" i="7"/>
  <c r="C122" i="8"/>
  <c r="Q116" i="2"/>
  <c r="V144" i="3"/>
  <c r="M78" i="5"/>
  <c r="M65" i="5"/>
  <c r="K68" i="5"/>
  <c r="K116" i="2"/>
  <c r="Q155" i="3"/>
  <c r="O130" i="2"/>
  <c r="L140" i="3"/>
  <c r="L130" i="2"/>
  <c r="U130" i="2" s="1"/>
  <c r="Q78" i="5"/>
  <c r="Q65" i="5"/>
  <c r="O65" i="5"/>
  <c r="O78" i="5"/>
  <c r="T54" i="1"/>
  <c r="T38" i="4"/>
  <c r="V38" i="4" s="1"/>
  <c r="G41" i="4"/>
  <c r="G209" i="2" s="1"/>
  <c r="F209" i="2" s="1"/>
  <c r="H65" i="5"/>
  <c r="H78" i="5"/>
  <c r="I130" i="2"/>
  <c r="I116" i="2"/>
  <c r="H155" i="3"/>
  <c r="V155" i="3" s="1"/>
  <c r="H140" i="3"/>
  <c r="H130" i="2"/>
  <c r="K140" i="3"/>
  <c r="K130" i="2"/>
  <c r="V134" i="3"/>
  <c r="O116" i="2"/>
  <c r="T50" i="1"/>
  <c r="G78" i="5"/>
  <c r="G65" i="5"/>
  <c r="L155" i="3"/>
  <c r="L116" i="2"/>
  <c r="I65" i="5"/>
  <c r="I78" i="5"/>
  <c r="P68" i="5"/>
  <c r="M116" i="2"/>
  <c r="R130" i="2"/>
  <c r="R116" i="2"/>
  <c r="U124" i="2"/>
  <c r="M68" i="5"/>
  <c r="J116" i="2"/>
  <c r="R65" i="5"/>
  <c r="R78" i="5"/>
  <c r="P155" i="3"/>
  <c r="P140" i="3"/>
  <c r="I61" i="6"/>
  <c r="I18" i="2" s="1"/>
  <c r="N61" i="6"/>
  <c r="N18" i="2" s="1"/>
  <c r="H61" i="6"/>
  <c r="H16" i="2" s="1"/>
  <c r="O61" i="6"/>
  <c r="O16" i="2" s="1"/>
  <c r="T61" i="5"/>
  <c r="G61" i="6"/>
  <c r="K61" i="6"/>
  <c r="J61" i="6"/>
  <c r="R61" i="6"/>
  <c r="Q61" i="6"/>
  <c r="L61" i="6"/>
  <c r="M16" i="2"/>
  <c r="M18" i="2"/>
  <c r="M19" i="2"/>
  <c r="M21" i="2"/>
  <c r="M23" i="2"/>
  <c r="M25" i="2"/>
  <c r="M36" i="2"/>
  <c r="M40" i="2"/>
  <c r="M49" i="2"/>
  <c r="M51" i="2"/>
  <c r="M53" i="2"/>
  <c r="M59" i="2"/>
  <c r="M64" i="2"/>
  <c r="M71" i="2"/>
  <c r="M73" i="2"/>
  <c r="M75" i="2"/>
  <c r="M79" i="2"/>
  <c r="M83" i="2"/>
  <c r="M154" i="2"/>
  <c r="M156" i="2"/>
  <c r="M22" i="2"/>
  <c r="M33" i="2"/>
  <c r="M35" i="2"/>
  <c r="M37" i="2"/>
  <c r="M39" i="2"/>
  <c r="M46" i="2"/>
  <c r="M48" i="2"/>
  <c r="M50" i="2"/>
  <c r="M52" i="2"/>
  <c r="M54" i="2"/>
  <c r="M65" i="2"/>
  <c r="M70" i="2"/>
  <c r="M72" i="2"/>
  <c r="M74" i="2"/>
  <c r="M76" i="2"/>
  <c r="M78" i="2"/>
  <c r="M80" i="2"/>
  <c r="M82" i="2"/>
  <c r="M155" i="2"/>
  <c r="M166" i="2"/>
  <c r="M250" i="2"/>
  <c r="M21" i="3"/>
  <c r="M28" i="3"/>
  <c r="M71" i="5" s="1"/>
  <c r="M42" i="3"/>
  <c r="M49" i="3"/>
  <c r="M171" i="2"/>
  <c r="M18" i="3"/>
  <c r="M20" i="3"/>
  <c r="M41" i="3"/>
  <c r="M50" i="3"/>
  <c r="M59" i="3"/>
  <c r="M61" i="3"/>
  <c r="M68" i="3"/>
  <c r="M70" i="3"/>
  <c r="M81" i="3"/>
  <c r="M84" i="3" s="1"/>
  <c r="M100" i="1"/>
  <c r="M62" i="3"/>
  <c r="M69" i="3"/>
  <c r="M71" i="3"/>
  <c r="M42" i="1"/>
  <c r="M43" i="1" s="1"/>
  <c r="M88" i="1"/>
  <c r="H37" i="2"/>
  <c r="H70" i="2"/>
  <c r="H21" i="2"/>
  <c r="H59" i="2"/>
  <c r="H156" i="2"/>
  <c r="H21" i="3"/>
  <c r="H88" i="1"/>
  <c r="F98" i="6"/>
  <c r="T98" i="6" s="1"/>
  <c r="G199" i="2"/>
  <c r="U199" i="2" s="1"/>
  <c r="F176" i="3"/>
  <c r="P61" i="6"/>
  <c r="F65" i="5" l="1"/>
  <c r="G65" i="6"/>
  <c r="M65" i="6"/>
  <c r="P65" i="6"/>
  <c r="F68" i="5"/>
  <c r="G68" i="6" s="1"/>
  <c r="N65" i="6"/>
  <c r="H62" i="3"/>
  <c r="H75" i="2"/>
  <c r="H78" i="2"/>
  <c r="H18" i="2"/>
  <c r="V140" i="3"/>
  <c r="F78" i="5"/>
  <c r="G78" i="6"/>
  <c r="M78" i="6"/>
  <c r="M129" i="1" s="1"/>
  <c r="U116" i="2"/>
  <c r="F242" i="2"/>
  <c r="F246" i="2" s="1"/>
  <c r="F239" i="2"/>
  <c r="J68" i="6"/>
  <c r="I68" i="6"/>
  <c r="H70" i="3"/>
  <c r="H41" i="3"/>
  <c r="H40" i="2"/>
  <c r="H50" i="2"/>
  <c r="O65" i="6"/>
  <c r="K68" i="6"/>
  <c r="L68" i="6"/>
  <c r="N78" i="6"/>
  <c r="N129" i="1" s="1"/>
  <c r="H100" i="1"/>
  <c r="H61" i="3"/>
  <c r="H71" i="3"/>
  <c r="H42" i="3"/>
  <c r="H72" i="5" s="1"/>
  <c r="H166" i="2"/>
  <c r="H18" i="3"/>
  <c r="H83" i="2"/>
  <c r="H71" i="2"/>
  <c r="H51" i="2"/>
  <c r="H25" i="2"/>
  <c r="H82" i="2"/>
  <c r="H74" i="2"/>
  <c r="H54" i="2"/>
  <c r="H46" i="2"/>
  <c r="H33" i="2"/>
  <c r="H19" i="2"/>
  <c r="H81" i="3"/>
  <c r="H84" i="3" s="1"/>
  <c r="H68" i="3"/>
  <c r="H73" i="3" s="1"/>
  <c r="H59" i="3"/>
  <c r="H42" i="1"/>
  <c r="H43" i="1" s="1"/>
  <c r="H69" i="3"/>
  <c r="H49" i="3"/>
  <c r="H28" i="3"/>
  <c r="H71" i="5" s="1"/>
  <c r="H250" i="2"/>
  <c r="H50" i="3"/>
  <c r="H20" i="3"/>
  <c r="H70" i="5" s="1"/>
  <c r="H171" i="2"/>
  <c r="H154" i="2"/>
  <c r="H79" i="2"/>
  <c r="H73" i="2"/>
  <c r="H64" i="2"/>
  <c r="H53" i="2"/>
  <c r="H49" i="2"/>
  <c r="H36" i="2"/>
  <c r="H23" i="2"/>
  <c r="H155" i="2"/>
  <c r="H80" i="2"/>
  <c r="H76" i="2"/>
  <c r="H72" i="2"/>
  <c r="H65" i="2"/>
  <c r="H52" i="2"/>
  <c r="H48" i="2"/>
  <c r="H55" i="2" s="1"/>
  <c r="H39" i="2"/>
  <c r="H35" i="2"/>
  <c r="H22" i="2"/>
  <c r="I69" i="3"/>
  <c r="I16" i="2"/>
  <c r="N70" i="3"/>
  <c r="N22" i="2"/>
  <c r="N75" i="2"/>
  <c r="O70" i="2"/>
  <c r="N62" i="3"/>
  <c r="N80" i="2"/>
  <c r="O20" i="3"/>
  <c r="O75" i="2"/>
  <c r="N88" i="1"/>
  <c r="N41" i="3"/>
  <c r="N40" i="2"/>
  <c r="N52" i="2"/>
  <c r="O100" i="1"/>
  <c r="O166" i="2"/>
  <c r="O37" i="2"/>
  <c r="O40" i="2"/>
  <c r="N21" i="3"/>
  <c r="N156" i="2"/>
  <c r="N59" i="2"/>
  <c r="N67" i="2" s="1"/>
  <c r="N21" i="2"/>
  <c r="N72" i="2"/>
  <c r="N39" i="2"/>
  <c r="O42" i="1"/>
  <c r="O43" i="1" s="1"/>
  <c r="O61" i="3"/>
  <c r="O42" i="3"/>
  <c r="O78" i="2"/>
  <c r="O50" i="2"/>
  <c r="O156" i="2"/>
  <c r="O59" i="2"/>
  <c r="O21" i="2"/>
  <c r="I49" i="3"/>
  <c r="I68" i="3"/>
  <c r="I54" i="2"/>
  <c r="I42" i="1"/>
  <c r="I43" i="1" s="1"/>
  <c r="I100" i="1"/>
  <c r="I41" i="3"/>
  <c r="I82" i="2"/>
  <c r="I79" i="2"/>
  <c r="N100" i="1"/>
  <c r="N61" i="3"/>
  <c r="N71" i="3"/>
  <c r="N42" i="3"/>
  <c r="N166" i="2"/>
  <c r="N18" i="3"/>
  <c r="N83" i="2"/>
  <c r="N71" i="2"/>
  <c r="N51" i="2"/>
  <c r="N25" i="2"/>
  <c r="N155" i="2"/>
  <c r="N76" i="2"/>
  <c r="N65" i="2"/>
  <c r="N48" i="2"/>
  <c r="N35" i="2"/>
  <c r="N16" i="2"/>
  <c r="O69" i="3"/>
  <c r="O70" i="3"/>
  <c r="O50" i="3"/>
  <c r="O171" i="2"/>
  <c r="O21" i="3"/>
  <c r="O82" i="2"/>
  <c r="O74" i="2"/>
  <c r="O54" i="2"/>
  <c r="O46" i="2"/>
  <c r="O33" i="2"/>
  <c r="O83" i="2"/>
  <c r="O71" i="2"/>
  <c r="O51" i="2"/>
  <c r="O25" i="2"/>
  <c r="O18" i="2"/>
  <c r="I88" i="1"/>
  <c r="I71" i="3"/>
  <c r="I62" i="3"/>
  <c r="I81" i="3"/>
  <c r="I84" i="3" s="1"/>
  <c r="I59" i="3"/>
  <c r="I18" i="3"/>
  <c r="I21" i="3"/>
  <c r="I74" i="2"/>
  <c r="I39" i="2"/>
  <c r="I49" i="2"/>
  <c r="N81" i="3"/>
  <c r="N84" i="3" s="1"/>
  <c r="N68" i="3"/>
  <c r="N59" i="3"/>
  <c r="N42" i="1"/>
  <c r="N43" i="1" s="1"/>
  <c r="N62" i="5" s="1"/>
  <c r="N69" i="3"/>
  <c r="N49" i="3"/>
  <c r="N28" i="3"/>
  <c r="N71" i="5" s="1"/>
  <c r="N250" i="2"/>
  <c r="N50" i="3"/>
  <c r="N20" i="3"/>
  <c r="N171" i="2"/>
  <c r="N154" i="2"/>
  <c r="N79" i="2"/>
  <c r="N73" i="2"/>
  <c r="N64" i="2"/>
  <c r="N53" i="2"/>
  <c r="N49" i="2"/>
  <c r="N36" i="2"/>
  <c r="N23" i="2"/>
  <c r="N19" i="2"/>
  <c r="N82" i="2"/>
  <c r="N78" i="2"/>
  <c r="N74" i="2"/>
  <c r="N70" i="2"/>
  <c r="N54" i="2"/>
  <c r="N50" i="2"/>
  <c r="N46" i="2"/>
  <c r="N37" i="2"/>
  <c r="N33" i="2"/>
  <c r="O88" i="1"/>
  <c r="O71" i="3"/>
  <c r="O62" i="3"/>
  <c r="O81" i="3"/>
  <c r="O84" i="3" s="1"/>
  <c r="O68" i="3"/>
  <c r="O59" i="3"/>
  <c r="O41" i="3"/>
  <c r="O72" i="5" s="1"/>
  <c r="O18" i="3"/>
  <c r="O70" i="5" s="1"/>
  <c r="O49" i="3"/>
  <c r="O73" i="5" s="1"/>
  <c r="O28" i="3"/>
  <c r="O71" i="5" s="1"/>
  <c r="O250" i="2"/>
  <c r="O155" i="2"/>
  <c r="O80" i="2"/>
  <c r="O76" i="2"/>
  <c r="O72" i="2"/>
  <c r="O65" i="2"/>
  <c r="O67" i="2" s="1"/>
  <c r="O52" i="2"/>
  <c r="O48" i="2"/>
  <c r="O39" i="2"/>
  <c r="O35" i="2"/>
  <c r="O22" i="2"/>
  <c r="O154" i="2"/>
  <c r="O79" i="2"/>
  <c r="O73" i="2"/>
  <c r="O64" i="2"/>
  <c r="O53" i="2"/>
  <c r="O49" i="2"/>
  <c r="O36" i="2"/>
  <c r="O23" i="2"/>
  <c r="O19" i="2"/>
  <c r="I70" i="3"/>
  <c r="I61" i="3"/>
  <c r="I65" i="3" s="1"/>
  <c r="I50" i="3"/>
  <c r="I20" i="3"/>
  <c r="I171" i="2"/>
  <c r="I42" i="3"/>
  <c r="I166" i="2"/>
  <c r="I78" i="2"/>
  <c r="I70" i="2"/>
  <c r="I50" i="2"/>
  <c r="I22" i="2"/>
  <c r="I64" i="2"/>
  <c r="I23" i="2"/>
  <c r="H67" i="2"/>
  <c r="I28" i="3"/>
  <c r="I71" i="5" s="1"/>
  <c r="I250" i="2"/>
  <c r="I155" i="2"/>
  <c r="I80" i="2"/>
  <c r="I76" i="2"/>
  <c r="I72" i="2"/>
  <c r="I65" i="2"/>
  <c r="I67" i="2" s="1"/>
  <c r="I52" i="2"/>
  <c r="I48" i="2"/>
  <c r="I35" i="2"/>
  <c r="I154" i="2"/>
  <c r="I73" i="2"/>
  <c r="I53" i="2"/>
  <c r="I36" i="2"/>
  <c r="I19" i="2"/>
  <c r="M72" i="5"/>
  <c r="I46" i="2"/>
  <c r="I37" i="2"/>
  <c r="I33" i="2"/>
  <c r="I156" i="2"/>
  <c r="I83" i="2"/>
  <c r="I75" i="2"/>
  <c r="I71" i="2"/>
  <c r="I59" i="2"/>
  <c r="I51" i="2"/>
  <c r="I40" i="2"/>
  <c r="I25" i="2"/>
  <c r="I21" i="2"/>
  <c r="F178" i="3"/>
  <c r="M62" i="5"/>
  <c r="O62" i="5"/>
  <c r="L19" i="2"/>
  <c r="L16" i="2"/>
  <c r="L18" i="2"/>
  <c r="L22" i="2"/>
  <c r="L33" i="2"/>
  <c r="L35" i="2"/>
  <c r="L37" i="2"/>
  <c r="L39" i="2"/>
  <c r="L46" i="2"/>
  <c r="L48" i="2"/>
  <c r="L50" i="2"/>
  <c r="L52" i="2"/>
  <c r="L54" i="2"/>
  <c r="L65" i="2"/>
  <c r="L70" i="2"/>
  <c r="L72" i="2"/>
  <c r="L74" i="2"/>
  <c r="L76" i="2"/>
  <c r="L78" i="2"/>
  <c r="L80" i="2"/>
  <c r="L82" i="2"/>
  <c r="L155" i="2"/>
  <c r="L21" i="2"/>
  <c r="L23" i="2"/>
  <c r="L25" i="2"/>
  <c r="L36" i="2"/>
  <c r="L40" i="2"/>
  <c r="L49" i="2"/>
  <c r="L51" i="2"/>
  <c r="L53" i="2"/>
  <c r="L59" i="2"/>
  <c r="L64" i="2"/>
  <c r="L71" i="2"/>
  <c r="L73" i="2"/>
  <c r="L75" i="2"/>
  <c r="L79" i="2"/>
  <c r="L83" i="2"/>
  <c r="L154" i="2"/>
  <c r="L156" i="2"/>
  <c r="L171" i="2"/>
  <c r="L18" i="3"/>
  <c r="L20" i="3"/>
  <c r="L41" i="3"/>
  <c r="L50" i="3"/>
  <c r="L166" i="2"/>
  <c r="L250" i="2"/>
  <c r="L21" i="3"/>
  <c r="L28" i="3"/>
  <c r="L71" i="5" s="1"/>
  <c r="L42" i="3"/>
  <c r="L49" i="3"/>
  <c r="L62" i="3"/>
  <c r="L69" i="3"/>
  <c r="L71" i="3"/>
  <c r="L42" i="1"/>
  <c r="L43" i="1" s="1"/>
  <c r="L88" i="1"/>
  <c r="L59" i="3"/>
  <c r="L61" i="3"/>
  <c r="L68" i="3"/>
  <c r="L70" i="3"/>
  <c r="L81" i="3"/>
  <c r="L84" i="3" s="1"/>
  <c r="L100" i="1"/>
  <c r="R16" i="2"/>
  <c r="R18" i="2"/>
  <c r="R22" i="2"/>
  <c r="R33" i="2"/>
  <c r="R35" i="2"/>
  <c r="R37" i="2"/>
  <c r="R39" i="2"/>
  <c r="R46" i="2"/>
  <c r="R48" i="2"/>
  <c r="R50" i="2"/>
  <c r="R52" i="2"/>
  <c r="R54" i="2"/>
  <c r="R65" i="2"/>
  <c r="R70" i="2"/>
  <c r="R72" i="2"/>
  <c r="R74" i="2"/>
  <c r="R76" i="2"/>
  <c r="R78" i="2"/>
  <c r="R80" i="2"/>
  <c r="R82" i="2"/>
  <c r="R155" i="2"/>
  <c r="R19" i="2"/>
  <c r="R21" i="2"/>
  <c r="R23" i="2"/>
  <c r="R25" i="2"/>
  <c r="R36" i="2"/>
  <c r="R40" i="2"/>
  <c r="R49" i="2"/>
  <c r="R51" i="2"/>
  <c r="R53" i="2"/>
  <c r="R59" i="2"/>
  <c r="R64" i="2"/>
  <c r="R71" i="2"/>
  <c r="R73" i="2"/>
  <c r="R75" i="2"/>
  <c r="R79" i="2"/>
  <c r="R83" i="2"/>
  <c r="R154" i="2"/>
  <c r="R156" i="2"/>
  <c r="R171" i="2"/>
  <c r="R18" i="3"/>
  <c r="R20" i="3"/>
  <c r="R41" i="3"/>
  <c r="R50" i="3"/>
  <c r="R166" i="2"/>
  <c r="R250" i="2"/>
  <c r="R21" i="3"/>
  <c r="R28" i="3"/>
  <c r="R71" i="5" s="1"/>
  <c r="R42" i="3"/>
  <c r="R49" i="3"/>
  <c r="R73" i="5" s="1"/>
  <c r="R62" i="3"/>
  <c r="R69" i="3"/>
  <c r="R71" i="3"/>
  <c r="R42" i="1"/>
  <c r="R43" i="1" s="1"/>
  <c r="R88" i="1"/>
  <c r="R59" i="3"/>
  <c r="R61" i="3"/>
  <c r="R68" i="3"/>
  <c r="R70" i="3"/>
  <c r="R81" i="3"/>
  <c r="R84" i="3" s="1"/>
  <c r="R100" i="1"/>
  <c r="K16" i="2"/>
  <c r="K18" i="2"/>
  <c r="K19" i="2"/>
  <c r="K21" i="2"/>
  <c r="K23" i="2"/>
  <c r="K25" i="2"/>
  <c r="K36" i="2"/>
  <c r="K40" i="2"/>
  <c r="K49" i="2"/>
  <c r="K51" i="2"/>
  <c r="K53" i="2"/>
  <c r="K59" i="2"/>
  <c r="K64" i="2"/>
  <c r="K71" i="2"/>
  <c r="K73" i="2"/>
  <c r="K75" i="2"/>
  <c r="K79" i="2"/>
  <c r="K83" i="2"/>
  <c r="K154" i="2"/>
  <c r="K156" i="2"/>
  <c r="K22" i="2"/>
  <c r="K33" i="2"/>
  <c r="K35" i="2"/>
  <c r="K37" i="2"/>
  <c r="K39" i="2"/>
  <c r="K46" i="2"/>
  <c r="K48" i="2"/>
  <c r="K50" i="2"/>
  <c r="K52" i="2"/>
  <c r="K54" i="2"/>
  <c r="K65" i="2"/>
  <c r="K70" i="2"/>
  <c r="K72" i="2"/>
  <c r="K74" i="2"/>
  <c r="K76" i="2"/>
  <c r="K78" i="2"/>
  <c r="K80" i="2"/>
  <c r="K82" i="2"/>
  <c r="K155" i="2"/>
  <c r="K166" i="2"/>
  <c r="K250" i="2"/>
  <c r="K21" i="3"/>
  <c r="K28" i="3"/>
  <c r="K71" i="5" s="1"/>
  <c r="K42" i="3"/>
  <c r="K49" i="3"/>
  <c r="K171" i="2"/>
  <c r="K18" i="3"/>
  <c r="K20" i="3"/>
  <c r="K41" i="3"/>
  <c r="K50" i="3"/>
  <c r="K59" i="3"/>
  <c r="K61" i="3"/>
  <c r="K68" i="3"/>
  <c r="K70" i="3"/>
  <c r="K81" i="3"/>
  <c r="K84" i="3" s="1"/>
  <c r="K100" i="1"/>
  <c r="K62" i="3"/>
  <c r="K69" i="3"/>
  <c r="K71" i="3"/>
  <c r="K42" i="1"/>
  <c r="K43" i="1" s="1"/>
  <c r="K88" i="1"/>
  <c r="G16" i="2"/>
  <c r="G18" i="2"/>
  <c r="F61" i="6"/>
  <c r="T61" i="6" s="1"/>
  <c r="G19" i="2"/>
  <c r="G21" i="2"/>
  <c r="G23" i="2"/>
  <c r="G25" i="2"/>
  <c r="G36" i="2"/>
  <c r="G40" i="2"/>
  <c r="G49" i="2"/>
  <c r="G51" i="2"/>
  <c r="G53" i="2"/>
  <c r="G59" i="2"/>
  <c r="G64" i="2"/>
  <c r="G71" i="2"/>
  <c r="G73" i="2"/>
  <c r="G75" i="2"/>
  <c r="G79" i="2"/>
  <c r="G83" i="2"/>
  <c r="G154" i="2"/>
  <c r="G156" i="2"/>
  <c r="G22" i="2"/>
  <c r="G33" i="2"/>
  <c r="G35" i="2"/>
  <c r="G37" i="2"/>
  <c r="G39" i="2"/>
  <c r="G46" i="2"/>
  <c r="G48" i="2"/>
  <c r="G50" i="2"/>
  <c r="G52" i="2"/>
  <c r="G54" i="2"/>
  <c r="G65" i="2"/>
  <c r="G70" i="2"/>
  <c r="G72" i="2"/>
  <c r="G74" i="2"/>
  <c r="G76" i="2"/>
  <c r="G78" i="2"/>
  <c r="G80" i="2"/>
  <c r="G82" i="2"/>
  <c r="G155" i="2"/>
  <c r="G166" i="2"/>
  <c r="G250" i="2"/>
  <c r="G21" i="3"/>
  <c r="G28" i="3"/>
  <c r="G42" i="3"/>
  <c r="G49" i="3"/>
  <c r="G59" i="3"/>
  <c r="G171" i="2"/>
  <c r="G18" i="3"/>
  <c r="G20" i="3"/>
  <c r="G41" i="3"/>
  <c r="G50" i="3"/>
  <c r="G61" i="3"/>
  <c r="G68" i="3"/>
  <c r="G70" i="3"/>
  <c r="G81" i="3"/>
  <c r="G100" i="1"/>
  <c r="G62" i="3"/>
  <c r="G69" i="3"/>
  <c r="G71" i="3"/>
  <c r="G42" i="1"/>
  <c r="G88" i="1"/>
  <c r="H84" i="2"/>
  <c r="M84" i="2"/>
  <c r="M55" i="2"/>
  <c r="M67" i="2"/>
  <c r="N72" i="5"/>
  <c r="P16" i="2"/>
  <c r="P18" i="2"/>
  <c r="P22" i="2"/>
  <c r="P33" i="2"/>
  <c r="P35" i="2"/>
  <c r="P37" i="2"/>
  <c r="P39" i="2"/>
  <c r="P46" i="2"/>
  <c r="P48" i="2"/>
  <c r="P50" i="2"/>
  <c r="P52" i="2"/>
  <c r="P54" i="2"/>
  <c r="P65" i="2"/>
  <c r="P70" i="2"/>
  <c r="P72" i="2"/>
  <c r="P74" i="2"/>
  <c r="P76" i="2"/>
  <c r="P78" i="2"/>
  <c r="P80" i="2"/>
  <c r="P82" i="2"/>
  <c r="P155" i="2"/>
  <c r="P19" i="2"/>
  <c r="P21" i="2"/>
  <c r="P23" i="2"/>
  <c r="P25" i="2"/>
  <c r="P36" i="2"/>
  <c r="P40" i="2"/>
  <c r="P49" i="2"/>
  <c r="P51" i="2"/>
  <c r="P53" i="2"/>
  <c r="P59" i="2"/>
  <c r="P64" i="2"/>
  <c r="P71" i="2"/>
  <c r="P73" i="2"/>
  <c r="P75" i="2"/>
  <c r="P79" i="2"/>
  <c r="P83" i="2"/>
  <c r="P154" i="2"/>
  <c r="P156" i="2"/>
  <c r="P171" i="2"/>
  <c r="P18" i="3"/>
  <c r="P20" i="3"/>
  <c r="P41" i="3"/>
  <c r="P50" i="3"/>
  <c r="P166" i="2"/>
  <c r="P250" i="2"/>
  <c r="P21" i="3"/>
  <c r="P28" i="3"/>
  <c r="P71" i="5" s="1"/>
  <c r="P42" i="3"/>
  <c r="P49" i="3"/>
  <c r="P62" i="3"/>
  <c r="P69" i="3"/>
  <c r="P71" i="3"/>
  <c r="P42" i="1"/>
  <c r="P43" i="1" s="1"/>
  <c r="P88" i="1"/>
  <c r="P59" i="3"/>
  <c r="P61" i="3"/>
  <c r="P68" i="3"/>
  <c r="P70" i="3"/>
  <c r="P81" i="3"/>
  <c r="P84" i="3" s="1"/>
  <c r="P100" i="1"/>
  <c r="H62" i="5"/>
  <c r="I62" i="5"/>
  <c r="Q16" i="2"/>
  <c r="Q18" i="2"/>
  <c r="Q19" i="2"/>
  <c r="Q21" i="2"/>
  <c r="Q23" i="2"/>
  <c r="Q25" i="2"/>
  <c r="Q36" i="2"/>
  <c r="Q40" i="2"/>
  <c r="Q49" i="2"/>
  <c r="Q51" i="2"/>
  <c r="Q53" i="2"/>
  <c r="Q59" i="2"/>
  <c r="Q64" i="2"/>
  <c r="Q71" i="2"/>
  <c r="Q73" i="2"/>
  <c r="Q75" i="2"/>
  <c r="Q79" i="2"/>
  <c r="Q83" i="2"/>
  <c r="Q154" i="2"/>
  <c r="Q156" i="2"/>
  <c r="Q22" i="2"/>
  <c r="Q33" i="2"/>
  <c r="Q35" i="2"/>
  <c r="Q37" i="2"/>
  <c r="Q39" i="2"/>
  <c r="Q46" i="2"/>
  <c r="Q48" i="2"/>
  <c r="Q50" i="2"/>
  <c r="Q52" i="2"/>
  <c r="Q54" i="2"/>
  <c r="Q65" i="2"/>
  <c r="Q70" i="2"/>
  <c r="Q72" i="2"/>
  <c r="Q74" i="2"/>
  <c r="Q76" i="2"/>
  <c r="Q78" i="2"/>
  <c r="Q80" i="2"/>
  <c r="Q82" i="2"/>
  <c r="Q155" i="2"/>
  <c r="Q166" i="2"/>
  <c r="Q250" i="2"/>
  <c r="Q21" i="3"/>
  <c r="Q28" i="3"/>
  <c r="Q71" i="5" s="1"/>
  <c r="Q42" i="3"/>
  <c r="Q49" i="3"/>
  <c r="Q171" i="2"/>
  <c r="Q18" i="3"/>
  <c r="Q20" i="3"/>
  <c r="Q41" i="3"/>
  <c r="Q50" i="3"/>
  <c r="Q59" i="3"/>
  <c r="Q61" i="3"/>
  <c r="Q68" i="3"/>
  <c r="Q70" i="3"/>
  <c r="Q81" i="3"/>
  <c r="Q84" i="3" s="1"/>
  <c r="Q100" i="1"/>
  <c r="Q62" i="3"/>
  <c r="Q69" i="3"/>
  <c r="Q71" i="3"/>
  <c r="Q42" i="1"/>
  <c r="Q43" i="1" s="1"/>
  <c r="Q88" i="1"/>
  <c r="J19" i="2"/>
  <c r="J16" i="2"/>
  <c r="J18" i="2"/>
  <c r="J22" i="2"/>
  <c r="J33" i="2"/>
  <c r="J35" i="2"/>
  <c r="J37" i="2"/>
  <c r="J39" i="2"/>
  <c r="J46" i="2"/>
  <c r="J48" i="2"/>
  <c r="J50" i="2"/>
  <c r="J52" i="2"/>
  <c r="J54" i="2"/>
  <c r="J65" i="2"/>
  <c r="J70" i="2"/>
  <c r="J72" i="2"/>
  <c r="J74" i="2"/>
  <c r="J76" i="2"/>
  <c r="J78" i="2"/>
  <c r="J80" i="2"/>
  <c r="J82" i="2"/>
  <c r="J155" i="2"/>
  <c r="J21" i="2"/>
  <c r="J23" i="2"/>
  <c r="J25" i="2"/>
  <c r="J36" i="2"/>
  <c r="J40" i="2"/>
  <c r="J49" i="2"/>
  <c r="J51" i="2"/>
  <c r="J53" i="2"/>
  <c r="J59" i="2"/>
  <c r="J64" i="2"/>
  <c r="J71" i="2"/>
  <c r="J73" i="2"/>
  <c r="J75" i="2"/>
  <c r="J79" i="2"/>
  <c r="J83" i="2"/>
  <c r="J154" i="2"/>
  <c r="J156" i="2"/>
  <c r="J171" i="2"/>
  <c r="J18" i="3"/>
  <c r="J20" i="3"/>
  <c r="J41" i="3"/>
  <c r="J50" i="3"/>
  <c r="J166" i="2"/>
  <c r="J250" i="2"/>
  <c r="J21" i="3"/>
  <c r="J28" i="3"/>
  <c r="J71" i="5" s="1"/>
  <c r="J42" i="3"/>
  <c r="J49" i="3"/>
  <c r="J62" i="3"/>
  <c r="J69" i="3"/>
  <c r="J71" i="3"/>
  <c r="J42" i="1"/>
  <c r="J43" i="1" s="1"/>
  <c r="J88" i="1"/>
  <c r="J59" i="3"/>
  <c r="J61" i="3"/>
  <c r="J68" i="3"/>
  <c r="J70" i="3"/>
  <c r="J81" i="3"/>
  <c r="J84" i="3" s="1"/>
  <c r="J100" i="1"/>
  <c r="H65" i="3"/>
  <c r="M73" i="3"/>
  <c r="M65" i="3"/>
  <c r="M70" i="5"/>
  <c r="M73" i="5"/>
  <c r="N55" i="2"/>
  <c r="G91" i="2" l="1"/>
  <c r="G103" i="2"/>
  <c r="G104" i="3"/>
  <c r="G119" i="3"/>
  <c r="K119" i="3"/>
  <c r="K103" i="2"/>
  <c r="K104" i="3"/>
  <c r="K91" i="2"/>
  <c r="I103" i="2"/>
  <c r="I104" i="3"/>
  <c r="I91" i="2"/>
  <c r="I119" i="3"/>
  <c r="G129" i="1"/>
  <c r="N90" i="2"/>
  <c r="N103" i="3"/>
  <c r="N74" i="1"/>
  <c r="N118" i="3"/>
  <c r="N102" i="2"/>
  <c r="P102" i="2"/>
  <c r="P103" i="3"/>
  <c r="P74" i="1"/>
  <c r="P90" i="2"/>
  <c r="P118" i="3"/>
  <c r="L91" i="2"/>
  <c r="L119" i="3"/>
  <c r="L103" i="2"/>
  <c r="L104" i="3"/>
  <c r="O102" i="2"/>
  <c r="O103" i="3"/>
  <c r="O74" i="1"/>
  <c r="O118" i="3"/>
  <c r="O90" i="2"/>
  <c r="T78" i="5"/>
  <c r="L78" i="6"/>
  <c r="L129" i="1" s="1"/>
  <c r="J78" i="6"/>
  <c r="J129" i="1" s="1"/>
  <c r="T65" i="5"/>
  <c r="L65" i="6"/>
  <c r="J73" i="5"/>
  <c r="L73" i="5"/>
  <c r="N65" i="3"/>
  <c r="P78" i="6"/>
  <c r="P129" i="1" s="1"/>
  <c r="P68" i="6"/>
  <c r="K78" i="6"/>
  <c r="K129" i="1" s="1"/>
  <c r="M68" i="6"/>
  <c r="Q78" i="6"/>
  <c r="Q129" i="1" s="1"/>
  <c r="I65" i="6"/>
  <c r="Q65" i="6"/>
  <c r="I78" i="6"/>
  <c r="I129" i="1" s="1"/>
  <c r="G90" i="2"/>
  <c r="G74" i="1"/>
  <c r="G102" i="2"/>
  <c r="G118" i="3"/>
  <c r="G103" i="3"/>
  <c r="I73" i="3"/>
  <c r="J119" i="3"/>
  <c r="J91" i="2"/>
  <c r="J103" i="2"/>
  <c r="J104" i="3"/>
  <c r="M90" i="2"/>
  <c r="M118" i="3"/>
  <c r="M103" i="3"/>
  <c r="M74" i="1"/>
  <c r="M102" i="2"/>
  <c r="P73" i="5"/>
  <c r="I73" i="5"/>
  <c r="K65" i="6"/>
  <c r="R78" i="6"/>
  <c r="R129" i="1" s="1"/>
  <c r="O78" i="6"/>
  <c r="O129" i="1" s="1"/>
  <c r="J65" i="6"/>
  <c r="H65" i="6"/>
  <c r="N68" i="6"/>
  <c r="O68" i="6"/>
  <c r="T68" i="5"/>
  <c r="R68" i="6"/>
  <c r="H68" i="6"/>
  <c r="Q68" i="6"/>
  <c r="H78" i="6"/>
  <c r="H129" i="1" s="1"/>
  <c r="R65" i="6"/>
  <c r="H73" i="5"/>
  <c r="I72" i="5"/>
  <c r="I84" i="2"/>
  <c r="O65" i="3"/>
  <c r="O84" i="2"/>
  <c r="I70" i="5"/>
  <c r="O55" i="2"/>
  <c r="O73" i="3"/>
  <c r="O75" i="3" s="1"/>
  <c r="N84" i="2"/>
  <c r="N70" i="5"/>
  <c r="N73" i="5"/>
  <c r="N73" i="3"/>
  <c r="N75" i="3" s="1"/>
  <c r="I55" i="2"/>
  <c r="P67" i="2"/>
  <c r="H75" i="3"/>
  <c r="J67" i="2"/>
  <c r="K67" i="2"/>
  <c r="R67" i="2"/>
  <c r="L73" i="3"/>
  <c r="L65" i="3"/>
  <c r="J62" i="5"/>
  <c r="P62" i="5"/>
  <c r="T88" i="1"/>
  <c r="V81" i="3"/>
  <c r="G84" i="3"/>
  <c r="V84" i="3" s="1"/>
  <c r="V68" i="3"/>
  <c r="G73" i="3"/>
  <c r="U171" i="2"/>
  <c r="G73" i="5"/>
  <c r="V49" i="3"/>
  <c r="G71" i="5"/>
  <c r="V28" i="3"/>
  <c r="U154" i="2"/>
  <c r="R62" i="5"/>
  <c r="M75" i="3"/>
  <c r="J73" i="3"/>
  <c r="J65" i="3"/>
  <c r="Q73" i="3"/>
  <c r="Q65" i="3"/>
  <c r="Q72" i="5"/>
  <c r="Q70" i="5"/>
  <c r="Q73" i="5"/>
  <c r="P73" i="3"/>
  <c r="P65" i="3"/>
  <c r="P84" i="2"/>
  <c r="P55" i="2"/>
  <c r="I75" i="3"/>
  <c r="V71" i="3"/>
  <c r="V62" i="3"/>
  <c r="V50" i="3"/>
  <c r="V20" i="3"/>
  <c r="U250" i="2"/>
  <c r="U155" i="2"/>
  <c r="U80" i="2"/>
  <c r="U76" i="2"/>
  <c r="U72" i="2"/>
  <c r="U65" i="2"/>
  <c r="U52" i="2"/>
  <c r="U48" i="2"/>
  <c r="U39" i="2"/>
  <c r="U35" i="2"/>
  <c r="U22" i="2"/>
  <c r="U79" i="2"/>
  <c r="U73" i="2"/>
  <c r="U64" i="2"/>
  <c r="U53" i="2"/>
  <c r="U49" i="2"/>
  <c r="U36" i="2"/>
  <c r="U23" i="2"/>
  <c r="U19" i="2"/>
  <c r="U18" i="2"/>
  <c r="K73" i="3"/>
  <c r="K65" i="3"/>
  <c r="K72" i="5"/>
  <c r="K70" i="5"/>
  <c r="K73" i="5"/>
  <c r="R73" i="3"/>
  <c r="R65" i="3"/>
  <c r="R84" i="2"/>
  <c r="R55" i="2"/>
  <c r="L72" i="5"/>
  <c r="L70" i="5"/>
  <c r="L67" i="2"/>
  <c r="L84" i="2"/>
  <c r="L55" i="2"/>
  <c r="Q62" i="5"/>
  <c r="T42" i="1"/>
  <c r="G43" i="1"/>
  <c r="T100" i="1"/>
  <c r="G72" i="5"/>
  <c r="V41" i="3"/>
  <c r="V18" i="3"/>
  <c r="G70" i="5"/>
  <c r="V59" i="3"/>
  <c r="G65" i="3"/>
  <c r="U166" i="2"/>
  <c r="G84" i="2"/>
  <c r="U70" i="2"/>
  <c r="U46" i="2"/>
  <c r="G55" i="2"/>
  <c r="U59" i="2"/>
  <c r="G67" i="2"/>
  <c r="K62" i="5"/>
  <c r="L62" i="5"/>
  <c r="J72" i="5"/>
  <c r="J70" i="5"/>
  <c r="J84" i="2"/>
  <c r="J55" i="2"/>
  <c r="Q84" i="2"/>
  <c r="Q55" i="2"/>
  <c r="Q67" i="2"/>
  <c r="P72" i="5"/>
  <c r="P70" i="5"/>
  <c r="V69" i="3"/>
  <c r="V70" i="3"/>
  <c r="V61" i="3"/>
  <c r="V42" i="3"/>
  <c r="V21" i="3"/>
  <c r="U82" i="2"/>
  <c r="U78" i="2"/>
  <c r="U74" i="2"/>
  <c r="U54" i="2"/>
  <c r="U50" i="2"/>
  <c r="U37" i="2"/>
  <c r="U33" i="2"/>
  <c r="U156" i="2"/>
  <c r="U83" i="2"/>
  <c r="U75" i="2"/>
  <c r="U71" i="2"/>
  <c r="U51" i="2"/>
  <c r="U40" i="2"/>
  <c r="U25" i="2"/>
  <c r="U21" i="2"/>
  <c r="U16" i="2"/>
  <c r="K84" i="2"/>
  <c r="K55" i="2"/>
  <c r="R72" i="5"/>
  <c r="R70" i="5"/>
  <c r="I90" i="2" l="1"/>
  <c r="I102" i="2"/>
  <c r="I103" i="3"/>
  <c r="I74" i="1"/>
  <c r="I118" i="3"/>
  <c r="P91" i="2"/>
  <c r="P119" i="3"/>
  <c r="P103" i="2"/>
  <c r="P104" i="3"/>
  <c r="C45" i="8"/>
  <c r="F78" i="6"/>
  <c r="T78" i="6" s="1"/>
  <c r="H119" i="3"/>
  <c r="H91" i="2"/>
  <c r="H103" i="2"/>
  <c r="U103" i="2" s="1"/>
  <c r="H104" i="3"/>
  <c r="N103" i="2"/>
  <c r="N91" i="2"/>
  <c r="N104" i="3"/>
  <c r="N119" i="3"/>
  <c r="M103" i="2"/>
  <c r="M91" i="2"/>
  <c r="M104" i="3"/>
  <c r="V104" i="3" s="1"/>
  <c r="M119" i="3"/>
  <c r="T129" i="1"/>
  <c r="C58" i="8"/>
  <c r="J118" i="3"/>
  <c r="J74" i="1"/>
  <c r="J103" i="3"/>
  <c r="J90" i="2"/>
  <c r="J102" i="2"/>
  <c r="Q119" i="3"/>
  <c r="Q103" i="2"/>
  <c r="Q91" i="2"/>
  <c r="Q104" i="3"/>
  <c r="O119" i="3"/>
  <c r="V119" i="3" s="1"/>
  <c r="O91" i="2"/>
  <c r="O103" i="2"/>
  <c r="O104" i="3"/>
  <c r="F65" i="6"/>
  <c r="T65" i="6" s="1"/>
  <c r="L90" i="2"/>
  <c r="L74" i="1"/>
  <c r="L118" i="3"/>
  <c r="L103" i="3"/>
  <c r="L102" i="2"/>
  <c r="R102" i="2"/>
  <c r="R103" i="3"/>
  <c r="R90" i="2"/>
  <c r="R74" i="1"/>
  <c r="R118" i="3"/>
  <c r="R91" i="2"/>
  <c r="R119" i="3"/>
  <c r="R103" i="2"/>
  <c r="R104" i="3"/>
  <c r="H74" i="1"/>
  <c r="T74" i="1" s="1"/>
  <c r="H118" i="3"/>
  <c r="V118" i="3" s="1"/>
  <c r="H90" i="2"/>
  <c r="H103" i="3"/>
  <c r="V103" i="3" s="1"/>
  <c r="H102" i="2"/>
  <c r="U102" i="2" s="1"/>
  <c r="K74" i="1"/>
  <c r="K118" i="3"/>
  <c r="K103" i="3"/>
  <c r="K90" i="2"/>
  <c r="U90" i="2" s="1"/>
  <c r="K102" i="2"/>
  <c r="C57" i="8"/>
  <c r="Q103" i="3"/>
  <c r="Q102" i="2"/>
  <c r="Q74" i="1"/>
  <c r="Q118" i="3"/>
  <c r="Q90" i="2"/>
  <c r="F68" i="6"/>
  <c r="T68" i="6" s="1"/>
  <c r="C46" i="8"/>
  <c r="U91" i="2"/>
  <c r="V65" i="3"/>
  <c r="R75" i="3"/>
  <c r="P75" i="3"/>
  <c r="Q75" i="3"/>
  <c r="L75" i="3"/>
  <c r="F72" i="5"/>
  <c r="G72" i="6" s="1"/>
  <c r="F71" i="5"/>
  <c r="G71" i="6" s="1"/>
  <c r="F73" i="5"/>
  <c r="G73" i="6" s="1"/>
  <c r="U67" i="2"/>
  <c r="U55" i="2"/>
  <c r="K75" i="3"/>
  <c r="J75" i="3"/>
  <c r="F70" i="5"/>
  <c r="R70" i="6" s="1"/>
  <c r="G62" i="5"/>
  <c r="T43" i="1"/>
  <c r="V73" i="3"/>
  <c r="G75" i="3"/>
  <c r="U84" i="2"/>
  <c r="K70" i="6" l="1"/>
  <c r="K16" i="3" s="1"/>
  <c r="K24" i="3" s="1"/>
  <c r="P70" i="6"/>
  <c r="P14" i="2" s="1"/>
  <c r="Q73" i="6"/>
  <c r="Q38" i="2" s="1"/>
  <c r="L72" i="6"/>
  <c r="L38" i="3" s="1"/>
  <c r="L45" i="3" s="1"/>
  <c r="J72" i="6"/>
  <c r="J32" i="2" s="1"/>
  <c r="R72" i="6"/>
  <c r="R32" i="2" s="1"/>
  <c r="K72" i="6"/>
  <c r="K32" i="2" s="1"/>
  <c r="P72" i="6"/>
  <c r="P32" i="2" s="1"/>
  <c r="Q72" i="6"/>
  <c r="Q32" i="2" s="1"/>
  <c r="V75" i="3"/>
  <c r="K73" i="6"/>
  <c r="K38" i="2" s="1"/>
  <c r="R14" i="2"/>
  <c r="R16" i="3"/>
  <c r="R24" i="3" s="1"/>
  <c r="T73" i="5"/>
  <c r="H73" i="6"/>
  <c r="N73" i="6"/>
  <c r="O73" i="6"/>
  <c r="P73" i="6"/>
  <c r="I73" i="6"/>
  <c r="R73" i="6"/>
  <c r="L73" i="6"/>
  <c r="M73" i="6"/>
  <c r="J73" i="6"/>
  <c r="T71" i="5"/>
  <c r="I71" i="6"/>
  <c r="M71" i="6"/>
  <c r="O71" i="6"/>
  <c r="H71" i="6"/>
  <c r="N71" i="6"/>
  <c r="J71" i="6"/>
  <c r="K71" i="6"/>
  <c r="Q71" i="6"/>
  <c r="P71" i="6"/>
  <c r="R71" i="6"/>
  <c r="L71" i="6"/>
  <c r="T72" i="5"/>
  <c r="I72" i="6"/>
  <c r="M72" i="6"/>
  <c r="N72" i="6"/>
  <c r="H72" i="6"/>
  <c r="O72" i="6"/>
  <c r="G70" i="6"/>
  <c r="Q70" i="6"/>
  <c r="L70" i="6"/>
  <c r="J70" i="6"/>
  <c r="K14" i="2"/>
  <c r="F62" i="5"/>
  <c r="T70" i="5"/>
  <c r="I70" i="6"/>
  <c r="O70" i="6"/>
  <c r="H70" i="6"/>
  <c r="M70" i="6"/>
  <c r="N70" i="6"/>
  <c r="G38" i="2"/>
  <c r="G48" i="3"/>
  <c r="G24" i="2"/>
  <c r="G27" i="3"/>
  <c r="G32" i="2"/>
  <c r="G38" i="3"/>
  <c r="L32" i="2" l="1"/>
  <c r="R38" i="3"/>
  <c r="R45" i="3" s="1"/>
  <c r="P38" i="3"/>
  <c r="P45" i="3" s="1"/>
  <c r="P16" i="3"/>
  <c r="P24" i="3" s="1"/>
  <c r="K38" i="3"/>
  <c r="K45" i="3" s="1"/>
  <c r="J38" i="3"/>
  <c r="J45" i="3" s="1"/>
  <c r="Q48" i="3"/>
  <c r="Q54" i="3" s="1"/>
  <c r="K48" i="3"/>
  <c r="K54" i="3" s="1"/>
  <c r="K56" i="3" s="1"/>
  <c r="Q43" i="2"/>
  <c r="F71" i="6"/>
  <c r="T71" i="6" s="1"/>
  <c r="Q38" i="3"/>
  <c r="Q45" i="3" s="1"/>
  <c r="Q56" i="3" s="1"/>
  <c r="F72" i="6"/>
  <c r="T72" i="6" s="1"/>
  <c r="F73" i="6"/>
  <c r="T73" i="6" s="1"/>
  <c r="G45" i="3"/>
  <c r="G54" i="3"/>
  <c r="M14" i="2"/>
  <c r="M16" i="3"/>
  <c r="M24" i="3" s="1"/>
  <c r="O14" i="2"/>
  <c r="O16" i="3"/>
  <c r="O24" i="3" s="1"/>
  <c r="T62" i="5"/>
  <c r="N62" i="6"/>
  <c r="M62" i="6"/>
  <c r="I62" i="6"/>
  <c r="H62" i="6"/>
  <c r="O62" i="6"/>
  <c r="Q62" i="6"/>
  <c r="P62" i="6"/>
  <c r="L62" i="6"/>
  <c r="R62" i="6"/>
  <c r="J62" i="6"/>
  <c r="K62" i="6"/>
  <c r="L14" i="2"/>
  <c r="L16" i="3"/>
  <c r="L24" i="3" s="1"/>
  <c r="G14" i="2"/>
  <c r="F70" i="6"/>
  <c r="T70" i="6" s="1"/>
  <c r="G16" i="3"/>
  <c r="H32" i="2"/>
  <c r="H38" i="3"/>
  <c r="H45" i="3" s="1"/>
  <c r="M32" i="2"/>
  <c r="M38" i="3"/>
  <c r="M45" i="3" s="1"/>
  <c r="R24" i="2"/>
  <c r="R29" i="2" s="1"/>
  <c r="R27" i="3"/>
  <c r="R33" i="3" s="1"/>
  <c r="R35" i="3" s="1"/>
  <c r="Q24" i="2"/>
  <c r="Q27" i="3"/>
  <c r="Q33" i="3" s="1"/>
  <c r="J24" i="2"/>
  <c r="J27" i="3"/>
  <c r="J33" i="3" s="1"/>
  <c r="H24" i="2"/>
  <c r="H27" i="3"/>
  <c r="H33" i="3" s="1"/>
  <c r="M24" i="2"/>
  <c r="M27" i="3"/>
  <c r="M33" i="3" s="1"/>
  <c r="M38" i="2"/>
  <c r="M48" i="3"/>
  <c r="M54" i="3" s="1"/>
  <c r="M56" i="3" s="1"/>
  <c r="R38" i="2"/>
  <c r="R48" i="3"/>
  <c r="R54" i="3" s="1"/>
  <c r="R56" i="3" s="1"/>
  <c r="P38" i="2"/>
  <c r="P48" i="3"/>
  <c r="P54" i="3" s="1"/>
  <c r="P56" i="3" s="1"/>
  <c r="N38" i="2"/>
  <c r="N48" i="3"/>
  <c r="N54" i="3" s="1"/>
  <c r="P43" i="2"/>
  <c r="K43" i="2"/>
  <c r="R43" i="2"/>
  <c r="G43" i="2"/>
  <c r="G33" i="3"/>
  <c r="N14" i="2"/>
  <c r="N16" i="3"/>
  <c r="N24" i="3" s="1"/>
  <c r="H14" i="2"/>
  <c r="H16" i="3"/>
  <c r="H24" i="3" s="1"/>
  <c r="I14" i="2"/>
  <c r="I16" i="3"/>
  <c r="I24" i="3" s="1"/>
  <c r="J14" i="2"/>
  <c r="J16" i="3"/>
  <c r="J24" i="3" s="1"/>
  <c r="Q14" i="2"/>
  <c r="Q16" i="3"/>
  <c r="Q24" i="3" s="1"/>
  <c r="O32" i="2"/>
  <c r="O38" i="3"/>
  <c r="O45" i="3" s="1"/>
  <c r="N32" i="2"/>
  <c r="N38" i="3"/>
  <c r="N45" i="3" s="1"/>
  <c r="I32" i="2"/>
  <c r="I38" i="3"/>
  <c r="I45" i="3" s="1"/>
  <c r="L24" i="2"/>
  <c r="L27" i="3"/>
  <c r="L33" i="3" s="1"/>
  <c r="L35" i="3" s="1"/>
  <c r="P24" i="2"/>
  <c r="P29" i="2" s="1"/>
  <c r="P27" i="3"/>
  <c r="P33" i="3" s="1"/>
  <c r="K24" i="2"/>
  <c r="K29" i="2" s="1"/>
  <c r="K27" i="3"/>
  <c r="K33" i="3" s="1"/>
  <c r="K35" i="3" s="1"/>
  <c r="N24" i="2"/>
  <c r="N27" i="3"/>
  <c r="N33" i="3" s="1"/>
  <c r="N35" i="3" s="1"/>
  <c r="O24" i="2"/>
  <c r="O27" i="3"/>
  <c r="O33" i="3" s="1"/>
  <c r="I24" i="2"/>
  <c r="I27" i="3"/>
  <c r="I33" i="3" s="1"/>
  <c r="I35" i="3" s="1"/>
  <c r="J38" i="2"/>
  <c r="J43" i="2" s="1"/>
  <c r="J48" i="3"/>
  <c r="J54" i="3" s="1"/>
  <c r="J56" i="3" s="1"/>
  <c r="L38" i="2"/>
  <c r="L43" i="2" s="1"/>
  <c r="L48" i="3"/>
  <c r="L54" i="3" s="1"/>
  <c r="L56" i="3" s="1"/>
  <c r="I38" i="2"/>
  <c r="I48" i="3"/>
  <c r="I54" i="3" s="1"/>
  <c r="O38" i="2"/>
  <c r="O48" i="3"/>
  <c r="O54" i="3" s="1"/>
  <c r="O56" i="3" s="1"/>
  <c r="H38" i="2"/>
  <c r="H48" i="3"/>
  <c r="H54" i="3" s="1"/>
  <c r="G62" i="6"/>
  <c r="P35" i="3" l="1"/>
  <c r="I56" i="3"/>
  <c r="O35" i="3"/>
  <c r="O77" i="3" s="1"/>
  <c r="K77" i="3"/>
  <c r="H56" i="3"/>
  <c r="U38" i="2"/>
  <c r="P77" i="3"/>
  <c r="U24" i="2"/>
  <c r="N43" i="2"/>
  <c r="Q29" i="2"/>
  <c r="J29" i="2"/>
  <c r="H29" i="2"/>
  <c r="M35" i="3"/>
  <c r="V33" i="3"/>
  <c r="G24" i="3"/>
  <c r="V24" i="3" s="1"/>
  <c r="V16" i="3"/>
  <c r="U14" i="2"/>
  <c r="G29" i="2"/>
  <c r="J157" i="2"/>
  <c r="J167" i="2"/>
  <c r="J172" i="2"/>
  <c r="J222" i="2"/>
  <c r="J226" i="2"/>
  <c r="J87" i="3"/>
  <c r="J89" i="3"/>
  <c r="J91" i="3"/>
  <c r="J93" i="3"/>
  <c r="J95" i="3"/>
  <c r="J101" i="1"/>
  <c r="J88" i="3"/>
  <c r="J90" i="3"/>
  <c r="J94" i="3"/>
  <c r="J89" i="1"/>
  <c r="L157" i="2"/>
  <c r="L167" i="2"/>
  <c r="L172" i="2"/>
  <c r="L222" i="2"/>
  <c r="L226" i="2"/>
  <c r="L87" i="3"/>
  <c r="L89" i="3"/>
  <c r="L91" i="3"/>
  <c r="L93" i="3"/>
  <c r="L95" i="3"/>
  <c r="L101" i="1"/>
  <c r="L88" i="3"/>
  <c r="L90" i="3"/>
  <c r="L94" i="3"/>
  <c r="L89" i="1"/>
  <c r="Q157" i="2"/>
  <c r="Q172" i="2"/>
  <c r="Q222" i="2"/>
  <c r="Q226" i="2"/>
  <c r="Q167" i="2"/>
  <c r="Q88" i="3"/>
  <c r="Q90" i="3"/>
  <c r="Q94" i="3"/>
  <c r="Q89" i="1"/>
  <c r="Q87" i="3"/>
  <c r="Q89" i="3"/>
  <c r="Q91" i="3"/>
  <c r="Q93" i="3"/>
  <c r="Q95" i="3"/>
  <c r="Q101" i="1"/>
  <c r="H157" i="2"/>
  <c r="H167" i="2"/>
  <c r="H172" i="2"/>
  <c r="H222" i="2"/>
  <c r="H226" i="2"/>
  <c r="H87" i="3"/>
  <c r="H89" i="3"/>
  <c r="H91" i="3"/>
  <c r="H93" i="3"/>
  <c r="H95" i="3"/>
  <c r="H101" i="1"/>
  <c r="H88" i="3"/>
  <c r="H90" i="3"/>
  <c r="H94" i="3"/>
  <c r="H89" i="1"/>
  <c r="M157" i="2"/>
  <c r="M172" i="2"/>
  <c r="M222" i="2"/>
  <c r="M226" i="2"/>
  <c r="M167" i="2"/>
  <c r="M88" i="3"/>
  <c r="M90" i="3"/>
  <c r="M94" i="3"/>
  <c r="M89" i="1"/>
  <c r="M87" i="3"/>
  <c r="M89" i="3"/>
  <c r="M91" i="3"/>
  <c r="M93" i="3"/>
  <c r="M95" i="3"/>
  <c r="M101" i="1"/>
  <c r="G56" i="3"/>
  <c r="V54" i="3"/>
  <c r="I43" i="2"/>
  <c r="O43" i="2"/>
  <c r="I29" i="2"/>
  <c r="N29" i="2"/>
  <c r="U32" i="2"/>
  <c r="N56" i="3"/>
  <c r="N77" i="3" s="1"/>
  <c r="M77" i="3"/>
  <c r="H35" i="3"/>
  <c r="H77" i="3" s="1"/>
  <c r="J35" i="3"/>
  <c r="J77" i="3" s="1"/>
  <c r="Q35" i="3"/>
  <c r="Q77" i="3" s="1"/>
  <c r="R77" i="3"/>
  <c r="L29" i="2"/>
  <c r="O29" i="2"/>
  <c r="M29" i="2"/>
  <c r="V38" i="3"/>
  <c r="F62" i="6"/>
  <c r="T62" i="6" s="1"/>
  <c r="G157" i="2"/>
  <c r="G172" i="2"/>
  <c r="G222" i="2"/>
  <c r="G226" i="2"/>
  <c r="G167" i="2"/>
  <c r="G88" i="3"/>
  <c r="G90" i="3"/>
  <c r="G94" i="3"/>
  <c r="G89" i="1"/>
  <c r="G87" i="3"/>
  <c r="G89" i="3"/>
  <c r="G91" i="3"/>
  <c r="G93" i="3"/>
  <c r="G95" i="3"/>
  <c r="G101" i="1"/>
  <c r="K157" i="2"/>
  <c r="K172" i="2"/>
  <c r="K222" i="2"/>
  <c r="K226" i="2"/>
  <c r="K167" i="2"/>
  <c r="K88" i="3"/>
  <c r="K90" i="3"/>
  <c r="K94" i="3"/>
  <c r="K89" i="1"/>
  <c r="K87" i="3"/>
  <c r="K89" i="3"/>
  <c r="K91" i="3"/>
  <c r="K93" i="3"/>
  <c r="K95" i="3"/>
  <c r="K101" i="1"/>
  <c r="R157" i="2"/>
  <c r="R167" i="2"/>
  <c r="R172" i="2"/>
  <c r="R222" i="2"/>
  <c r="R226" i="2"/>
  <c r="R87" i="3"/>
  <c r="R89" i="3"/>
  <c r="R91" i="3"/>
  <c r="R93" i="3"/>
  <c r="R95" i="3"/>
  <c r="R101" i="1"/>
  <c r="R88" i="3"/>
  <c r="R90" i="3"/>
  <c r="R94" i="3"/>
  <c r="R89" i="1"/>
  <c r="P157" i="2"/>
  <c r="P167" i="2"/>
  <c r="P172" i="2"/>
  <c r="P222" i="2"/>
  <c r="P226" i="2"/>
  <c r="P87" i="3"/>
  <c r="P89" i="3"/>
  <c r="P91" i="3"/>
  <c r="P93" i="3"/>
  <c r="P95" i="3"/>
  <c r="P101" i="1"/>
  <c r="P88" i="3"/>
  <c r="P90" i="3"/>
  <c r="P94" i="3"/>
  <c r="P89" i="1"/>
  <c r="O157" i="2"/>
  <c r="O172" i="2"/>
  <c r="O222" i="2"/>
  <c r="O226" i="2"/>
  <c r="O167" i="2"/>
  <c r="O88" i="3"/>
  <c r="O90" i="3"/>
  <c r="O94" i="3"/>
  <c r="O89" i="1"/>
  <c r="O87" i="3"/>
  <c r="O89" i="3"/>
  <c r="O91" i="3"/>
  <c r="O93" i="3"/>
  <c r="O95" i="3"/>
  <c r="O101" i="1"/>
  <c r="I157" i="2"/>
  <c r="I172" i="2"/>
  <c r="I222" i="2"/>
  <c r="I226" i="2"/>
  <c r="I167" i="2"/>
  <c r="I88" i="3"/>
  <c r="I90" i="3"/>
  <c r="I94" i="3"/>
  <c r="I89" i="1"/>
  <c r="I87" i="3"/>
  <c r="I89" i="3"/>
  <c r="I91" i="3"/>
  <c r="I93" i="3"/>
  <c r="I95" i="3"/>
  <c r="I101" i="1"/>
  <c r="N157" i="2"/>
  <c r="N167" i="2"/>
  <c r="N172" i="2"/>
  <c r="N222" i="2"/>
  <c r="N226" i="2"/>
  <c r="N87" i="3"/>
  <c r="N89" i="3"/>
  <c r="N91" i="3"/>
  <c r="N93" i="3"/>
  <c r="N95" i="3"/>
  <c r="N101" i="1"/>
  <c r="N88" i="3"/>
  <c r="N90" i="3"/>
  <c r="N94" i="3"/>
  <c r="N89" i="1"/>
  <c r="I77" i="3"/>
  <c r="L77" i="3"/>
  <c r="V27" i="3"/>
  <c r="M43" i="2"/>
  <c r="H43" i="2"/>
  <c r="V48" i="3"/>
  <c r="V45" i="3"/>
  <c r="U43" i="2" l="1"/>
  <c r="T101" i="1"/>
  <c r="T89" i="1"/>
  <c r="U167" i="2"/>
  <c r="U157" i="2"/>
  <c r="I97" i="3"/>
  <c r="P97" i="3"/>
  <c r="K97" i="3"/>
  <c r="V93" i="3"/>
  <c r="V89" i="3"/>
  <c r="V90" i="3"/>
  <c r="U222" i="2"/>
  <c r="H97" i="3"/>
  <c r="L97" i="3"/>
  <c r="G97" i="3"/>
  <c r="V87" i="3"/>
  <c r="U172" i="2"/>
  <c r="N97" i="3"/>
  <c r="O97" i="3"/>
  <c r="R97" i="3"/>
  <c r="V95" i="3"/>
  <c r="V91" i="3"/>
  <c r="V94" i="3"/>
  <c r="V88" i="3"/>
  <c r="U226" i="2"/>
  <c r="V56" i="3"/>
  <c r="M97" i="3"/>
  <c r="Q97" i="3"/>
  <c r="J97" i="3"/>
  <c r="U29" i="2"/>
  <c r="G35" i="3"/>
  <c r="V35" i="3" l="1"/>
  <c r="G77" i="3"/>
  <c r="V77" i="3" s="1"/>
  <c r="V97" i="3"/>
  <c r="E68" i="1" l="1"/>
  <c r="F68" i="1" s="1"/>
  <c r="F67" i="1"/>
  <c r="F75" i="1" s="1"/>
  <c r="F94" i="1" s="1"/>
  <c r="F95" i="1" s="1"/>
  <c r="F107" i="1" s="1"/>
  <c r="F131" i="1" s="1"/>
  <c r="F249" i="2" s="1"/>
  <c r="F253" i="2" s="1"/>
  <c r="F255" i="2" s="1"/>
  <c r="Q67" i="1" l="1"/>
  <c r="I67" i="1"/>
  <c r="N67" i="1"/>
  <c r="H67" i="1"/>
  <c r="R67" i="1"/>
  <c r="O67" i="1"/>
  <c r="G67" i="1"/>
  <c r="R68" i="1"/>
  <c r="K68" i="1"/>
  <c r="O68" i="1"/>
  <c r="L68" i="1"/>
  <c r="I68" i="1"/>
  <c r="J68" i="1"/>
  <c r="M68" i="1"/>
  <c r="P68" i="1"/>
  <c r="N68" i="1"/>
  <c r="Q68" i="1"/>
  <c r="Q80" i="5" s="1"/>
  <c r="H68" i="1"/>
  <c r="G68" i="1"/>
  <c r="M67" i="1"/>
  <c r="K67" i="1"/>
  <c r="P67" i="1"/>
  <c r="J67" i="1"/>
  <c r="L67" i="1"/>
  <c r="J42" i="8" l="1"/>
  <c r="J59" i="8"/>
  <c r="C9" i="8"/>
  <c r="C12" i="8" s="1"/>
  <c r="L75" i="1"/>
  <c r="L80" i="5"/>
  <c r="J75" i="1"/>
  <c r="J80" i="5"/>
  <c r="K75" i="1"/>
  <c r="K80" i="5"/>
  <c r="T67" i="1"/>
  <c r="G75" i="1"/>
  <c r="J108" i="8" s="1"/>
  <c r="G80" i="5"/>
  <c r="R80" i="5"/>
  <c r="R75" i="1"/>
  <c r="N75" i="1"/>
  <c r="N80" i="5"/>
  <c r="T68" i="1"/>
  <c r="Q75" i="1"/>
  <c r="P75" i="1"/>
  <c r="P80" i="5"/>
  <c r="M75" i="1"/>
  <c r="M80" i="5"/>
  <c r="O75" i="1"/>
  <c r="O80" i="5"/>
  <c r="H80" i="5"/>
  <c r="H75" i="1"/>
  <c r="I80" i="5"/>
  <c r="I75" i="1"/>
  <c r="J109" i="8" l="1"/>
  <c r="J61" i="8"/>
  <c r="C61" i="8" s="1"/>
  <c r="J50" i="8"/>
  <c r="J56" i="8"/>
  <c r="C56" i="8" s="1"/>
  <c r="J49" i="8"/>
  <c r="C49" i="8" s="1"/>
  <c r="J55" i="8"/>
  <c r="C55" i="8" s="1"/>
  <c r="I63" i="5"/>
  <c r="I64" i="5"/>
  <c r="H64" i="5"/>
  <c r="H63" i="5"/>
  <c r="Q64" i="5"/>
  <c r="Q63" i="5"/>
  <c r="N64" i="5"/>
  <c r="N63" i="5"/>
  <c r="F80" i="5"/>
  <c r="Q80" i="6" s="1"/>
  <c r="G80" i="6"/>
  <c r="K64" i="5"/>
  <c r="K63" i="5"/>
  <c r="J64" i="5"/>
  <c r="J63" i="5"/>
  <c r="L64" i="5"/>
  <c r="L63" i="5"/>
  <c r="I80" i="6"/>
  <c r="O80" i="6"/>
  <c r="M80" i="6"/>
  <c r="P80" i="6"/>
  <c r="R80" i="6"/>
  <c r="T80" i="5"/>
  <c r="O64" i="5"/>
  <c r="O63" i="5"/>
  <c r="M64" i="5"/>
  <c r="M63" i="5"/>
  <c r="P64" i="5"/>
  <c r="P63" i="5"/>
  <c r="R64" i="5"/>
  <c r="R63" i="5"/>
  <c r="T75" i="1"/>
  <c r="G64" i="5"/>
  <c r="G63" i="5"/>
  <c r="H80" i="6"/>
  <c r="N80" i="6"/>
  <c r="K80" i="6"/>
  <c r="J80" i="6"/>
  <c r="L80" i="6"/>
  <c r="C50" i="8" l="1"/>
  <c r="J62" i="8"/>
  <c r="J53" i="8"/>
  <c r="J51" i="8"/>
  <c r="J54" i="8"/>
  <c r="L104" i="2"/>
  <c r="L120" i="3"/>
  <c r="H104" i="2"/>
  <c r="H120" i="3"/>
  <c r="F64" i="5"/>
  <c r="T64" i="5" s="1"/>
  <c r="J104" i="2"/>
  <c r="J120" i="3"/>
  <c r="N104" i="2"/>
  <c r="N120" i="3"/>
  <c r="F63" i="5"/>
  <c r="T63" i="5" s="1"/>
  <c r="R104" i="2"/>
  <c r="R120" i="3"/>
  <c r="M104" i="2"/>
  <c r="M120" i="3"/>
  <c r="I104" i="2"/>
  <c r="I120" i="3"/>
  <c r="Q104" i="2"/>
  <c r="Q120" i="3"/>
  <c r="R64" i="6"/>
  <c r="M64" i="6"/>
  <c r="L64" i="6"/>
  <c r="K64" i="6"/>
  <c r="Q64" i="6"/>
  <c r="K104" i="2"/>
  <c r="K120" i="3"/>
  <c r="P104" i="2"/>
  <c r="P120" i="3"/>
  <c r="O104" i="2"/>
  <c r="O120" i="3"/>
  <c r="F80" i="6"/>
  <c r="T80" i="6" s="1"/>
  <c r="G104" i="2"/>
  <c r="C59" i="8" s="1"/>
  <c r="G120" i="3"/>
  <c r="P63" i="6"/>
  <c r="J63" i="6"/>
  <c r="H63" i="6"/>
  <c r="O63" i="6" l="1"/>
  <c r="O96" i="2" s="1"/>
  <c r="I63" i="6"/>
  <c r="N63" i="6"/>
  <c r="N98" i="2" s="1"/>
  <c r="G63" i="6"/>
  <c r="G168" i="2" s="1"/>
  <c r="H98" i="2"/>
  <c r="H123" i="3"/>
  <c r="H96" i="2"/>
  <c r="H107" i="2"/>
  <c r="H173" i="2"/>
  <c r="H90" i="1"/>
  <c r="H168" i="2"/>
  <c r="H102" i="1"/>
  <c r="H159" i="2"/>
  <c r="H109" i="3"/>
  <c r="H74" i="5" s="1"/>
  <c r="H81" i="1"/>
  <c r="N123" i="3"/>
  <c r="N168" i="2"/>
  <c r="N81" i="1"/>
  <c r="O123" i="3"/>
  <c r="O75" i="5" s="1"/>
  <c r="O168" i="2"/>
  <c r="O81" i="1"/>
  <c r="V120" i="3"/>
  <c r="I98" i="2"/>
  <c r="I96" i="2"/>
  <c r="I123" i="3"/>
  <c r="I75" i="5" s="1"/>
  <c r="I107" i="2"/>
  <c r="I173" i="2"/>
  <c r="I168" i="2"/>
  <c r="I90" i="1"/>
  <c r="I102" i="1"/>
  <c r="I81" i="1"/>
  <c r="I109" i="3"/>
  <c r="I74" i="5" s="1"/>
  <c r="I159" i="2"/>
  <c r="K169" i="2"/>
  <c r="K103" i="1"/>
  <c r="K79" i="1"/>
  <c r="K80" i="1"/>
  <c r="K174" i="2"/>
  <c r="K91" i="1"/>
  <c r="K16" i="1"/>
  <c r="K21" i="1" s="1"/>
  <c r="K78" i="1"/>
  <c r="K69" i="5" s="1"/>
  <c r="M91" i="1"/>
  <c r="M103" i="1"/>
  <c r="M174" i="2"/>
  <c r="M79" i="1"/>
  <c r="M169" i="2"/>
  <c r="M80" i="1"/>
  <c r="M16" i="1"/>
  <c r="M21" i="1" s="1"/>
  <c r="M78" i="1"/>
  <c r="M69" i="5" s="1"/>
  <c r="R169" i="2"/>
  <c r="R80" i="1"/>
  <c r="R103" i="1"/>
  <c r="R174" i="2"/>
  <c r="R79" i="1"/>
  <c r="R91" i="1"/>
  <c r="R16" i="1"/>
  <c r="R21" i="1" s="1"/>
  <c r="R78" i="1"/>
  <c r="R69" i="5" s="1"/>
  <c r="H75" i="5"/>
  <c r="I64" i="6"/>
  <c r="Q63" i="6"/>
  <c r="K63" i="6"/>
  <c r="L63" i="6"/>
  <c r="M63" i="6"/>
  <c r="R63" i="6"/>
  <c r="U104" i="2"/>
  <c r="H64" i="6"/>
  <c r="N64" i="6"/>
  <c r="J64" i="6"/>
  <c r="O64" i="6"/>
  <c r="P64" i="6"/>
  <c r="N75" i="5"/>
  <c r="G64" i="6"/>
  <c r="J98" i="2"/>
  <c r="J123" i="3"/>
  <c r="J75" i="5" s="1"/>
  <c r="J96" i="2"/>
  <c r="J107" i="2"/>
  <c r="J90" i="1"/>
  <c r="J102" i="1"/>
  <c r="J173" i="2"/>
  <c r="J168" i="2"/>
  <c r="J159" i="2"/>
  <c r="J81" i="1"/>
  <c r="J109" i="3"/>
  <c r="J74" i="5" s="1"/>
  <c r="P98" i="2"/>
  <c r="P123" i="3"/>
  <c r="P75" i="5" s="1"/>
  <c r="P96" i="2"/>
  <c r="P107" i="2"/>
  <c r="P168" i="2"/>
  <c r="P173" i="2"/>
  <c r="P90" i="1"/>
  <c r="P159" i="2"/>
  <c r="P102" i="1"/>
  <c r="P81" i="1"/>
  <c r="P109" i="3"/>
  <c r="P74" i="5" s="1"/>
  <c r="Q91" i="1"/>
  <c r="Q80" i="1"/>
  <c r="Q174" i="2"/>
  <c r="Q103" i="1"/>
  <c r="Q79" i="1"/>
  <c r="Q169" i="2"/>
  <c r="Q16" i="1"/>
  <c r="Q21" i="1" s="1"/>
  <c r="Q78" i="1"/>
  <c r="Q69" i="5" s="1"/>
  <c r="L169" i="2"/>
  <c r="L91" i="1"/>
  <c r="L80" i="1"/>
  <c r="L79" i="1"/>
  <c r="L174" i="2"/>
  <c r="L103" i="1"/>
  <c r="L16" i="1"/>
  <c r="L21" i="1" s="1"/>
  <c r="L78" i="1"/>
  <c r="L69" i="5" s="1"/>
  <c r="F63" i="6"/>
  <c r="T63" i="6" s="1"/>
  <c r="G96" i="2"/>
  <c r="C51" i="8" s="1"/>
  <c r="G159" i="2"/>
  <c r="C120" i="8" s="1"/>
  <c r="C123" i="8" s="1"/>
  <c r="C135" i="8" s="1"/>
  <c r="G109" i="3"/>
  <c r="G102" i="1"/>
  <c r="C15" i="8" s="1"/>
  <c r="C18" i="8" s="1"/>
  <c r="C20" i="8" s="1"/>
  <c r="G123" i="3"/>
  <c r="G75" i="5" s="1"/>
  <c r="G98" i="2"/>
  <c r="C53" i="8" s="1"/>
  <c r="G107" i="2"/>
  <c r="C62" i="8" s="1"/>
  <c r="G81" i="1"/>
  <c r="G90" i="1"/>
  <c r="C127" i="8" l="1"/>
  <c r="C128" i="8"/>
  <c r="C129" i="8" s="1"/>
  <c r="C131" i="8" s="1"/>
  <c r="O159" i="2"/>
  <c r="O90" i="1"/>
  <c r="O98" i="2"/>
  <c r="N90" i="1"/>
  <c r="N107" i="2"/>
  <c r="G173" i="2"/>
  <c r="O102" i="1"/>
  <c r="O107" i="2"/>
  <c r="N109" i="3"/>
  <c r="N74" i="5" s="1"/>
  <c r="N102" i="1"/>
  <c r="N96" i="2"/>
  <c r="O109" i="3"/>
  <c r="O74" i="5" s="1"/>
  <c r="O173" i="2"/>
  <c r="O193" i="2" s="1"/>
  <c r="N159" i="2"/>
  <c r="N173" i="2"/>
  <c r="G74" i="5"/>
  <c r="P174" i="2"/>
  <c r="P193" i="2" s="1"/>
  <c r="P103" i="1"/>
  <c r="P80" i="1"/>
  <c r="P79" i="1"/>
  <c r="P94" i="1" s="1"/>
  <c r="P169" i="2"/>
  <c r="P192" i="2" s="1"/>
  <c r="P91" i="1"/>
  <c r="P78" i="1"/>
  <c r="P69" i="5" s="1"/>
  <c r="P16" i="1"/>
  <c r="P21" i="1" s="1"/>
  <c r="J174" i="2"/>
  <c r="J79" i="1"/>
  <c r="J91" i="1"/>
  <c r="J103" i="1"/>
  <c r="J80" i="1"/>
  <c r="J94" i="1" s="1"/>
  <c r="J169" i="2"/>
  <c r="J16" i="1"/>
  <c r="J21" i="1" s="1"/>
  <c r="J78" i="1"/>
  <c r="J69" i="5" s="1"/>
  <c r="H91" i="1"/>
  <c r="H92" i="1" s="1"/>
  <c r="H80" i="1"/>
  <c r="H79" i="1"/>
  <c r="H174" i="2"/>
  <c r="H103" i="1"/>
  <c r="H105" i="1" s="1"/>
  <c r="H169" i="2"/>
  <c r="H16" i="1"/>
  <c r="H21" i="1" s="1"/>
  <c r="H78" i="1"/>
  <c r="H69" i="5" s="1"/>
  <c r="R98" i="2"/>
  <c r="R123" i="3"/>
  <c r="R75" i="5" s="1"/>
  <c r="R96" i="2"/>
  <c r="R107" i="2"/>
  <c r="R102" i="1"/>
  <c r="R105" i="1" s="1"/>
  <c r="R90" i="1"/>
  <c r="R92" i="1" s="1"/>
  <c r="R159" i="2"/>
  <c r="R81" i="1"/>
  <c r="R94" i="1" s="1"/>
  <c r="R173" i="2"/>
  <c r="R193" i="2" s="1"/>
  <c r="R168" i="2"/>
  <c r="R109" i="3"/>
  <c r="R74" i="5" s="1"/>
  <c r="L98" i="2"/>
  <c r="L123" i="3"/>
  <c r="L75" i="5" s="1"/>
  <c r="L96" i="2"/>
  <c r="L107" i="2"/>
  <c r="L173" i="2"/>
  <c r="L193" i="2" s="1"/>
  <c r="L90" i="1"/>
  <c r="L92" i="1" s="1"/>
  <c r="L81" i="1"/>
  <c r="L94" i="1" s="1"/>
  <c r="L102" i="1"/>
  <c r="L105" i="1" s="1"/>
  <c r="L168" i="2"/>
  <c r="L159" i="2"/>
  <c r="L109" i="3"/>
  <c r="L74" i="5" s="1"/>
  <c r="Q98" i="2"/>
  <c r="Q96" i="2"/>
  <c r="Q123" i="3"/>
  <c r="Q75" i="5" s="1"/>
  <c r="Q107" i="2"/>
  <c r="Q173" i="2"/>
  <c r="Q193" i="2" s="1"/>
  <c r="Q90" i="1"/>
  <c r="Q92" i="1" s="1"/>
  <c r="Q102" i="1"/>
  <c r="Q105" i="1" s="1"/>
  <c r="Q159" i="2"/>
  <c r="Q81" i="1"/>
  <c r="Q94" i="1" s="1"/>
  <c r="Q109" i="3"/>
  <c r="Q74" i="5" s="1"/>
  <c r="Q168" i="2"/>
  <c r="H192" i="2"/>
  <c r="J193" i="2"/>
  <c r="J92" i="1"/>
  <c r="H94" i="1"/>
  <c r="H193" i="2"/>
  <c r="J192" i="2"/>
  <c r="F64" i="6"/>
  <c r="T64" i="6" s="1"/>
  <c r="G103" i="1"/>
  <c r="G105" i="1" s="1"/>
  <c r="G78" i="1"/>
  <c r="G79" i="1"/>
  <c r="G91" i="1"/>
  <c r="G174" i="2"/>
  <c r="G193" i="2" s="1"/>
  <c r="G80" i="1"/>
  <c r="G169" i="2"/>
  <c r="G192" i="2" s="1"/>
  <c r="G16" i="1"/>
  <c r="O79" i="1"/>
  <c r="O169" i="2"/>
  <c r="O192" i="2" s="1"/>
  <c r="O103" i="1"/>
  <c r="O105" i="1" s="1"/>
  <c r="O91" i="1"/>
  <c r="O92" i="1" s="1"/>
  <c r="O174" i="2"/>
  <c r="O80" i="1"/>
  <c r="O16" i="1"/>
  <c r="O21" i="1" s="1"/>
  <c r="O78" i="1"/>
  <c r="O69" i="5" s="1"/>
  <c r="N174" i="2"/>
  <c r="N79" i="1"/>
  <c r="N91" i="1"/>
  <c r="N92" i="1" s="1"/>
  <c r="N169" i="2"/>
  <c r="N80" i="1"/>
  <c r="N103" i="1"/>
  <c r="N16" i="1"/>
  <c r="N21" i="1" s="1"/>
  <c r="N78" i="1"/>
  <c r="N69" i="5" s="1"/>
  <c r="M98" i="2"/>
  <c r="M96" i="2"/>
  <c r="M123" i="3"/>
  <c r="M75" i="5" s="1"/>
  <c r="M107" i="2"/>
  <c r="M173" i="2"/>
  <c r="M193" i="2" s="1"/>
  <c r="M168" i="2"/>
  <c r="M159" i="2"/>
  <c r="M90" i="1"/>
  <c r="M92" i="1" s="1"/>
  <c r="M102" i="1"/>
  <c r="M105" i="1" s="1"/>
  <c r="M109" i="3"/>
  <c r="M74" i="5" s="1"/>
  <c r="M81" i="1"/>
  <c r="M94" i="1" s="1"/>
  <c r="K98" i="2"/>
  <c r="U98" i="2" s="1"/>
  <c r="K96" i="2"/>
  <c r="K123" i="3"/>
  <c r="K75" i="5" s="1"/>
  <c r="K107" i="2"/>
  <c r="K102" i="1"/>
  <c r="K105" i="1" s="1"/>
  <c r="K173" i="2"/>
  <c r="K193" i="2" s="1"/>
  <c r="K90" i="1"/>
  <c r="K92" i="1" s="1"/>
  <c r="K168" i="2"/>
  <c r="K159" i="2"/>
  <c r="K109" i="3"/>
  <c r="K74" i="5" s="1"/>
  <c r="K81" i="1"/>
  <c r="K94" i="1" s="1"/>
  <c r="I169" i="2"/>
  <c r="I91" i="1"/>
  <c r="I79" i="1"/>
  <c r="I174" i="2"/>
  <c r="I103" i="1"/>
  <c r="I105" i="1" s="1"/>
  <c r="I80" i="1"/>
  <c r="I16" i="1"/>
  <c r="I21" i="1" s="1"/>
  <c r="I78" i="1"/>
  <c r="I69" i="5" s="1"/>
  <c r="P105" i="1"/>
  <c r="P92" i="1"/>
  <c r="J105" i="1"/>
  <c r="I92" i="1"/>
  <c r="I193" i="2"/>
  <c r="N105" i="1"/>
  <c r="N193" i="2"/>
  <c r="V123" i="3" l="1"/>
  <c r="U107" i="2"/>
  <c r="I94" i="1"/>
  <c r="I95" i="1" s="1"/>
  <c r="U96" i="2"/>
  <c r="N94" i="1"/>
  <c r="O94" i="1"/>
  <c r="N67" i="5"/>
  <c r="N95" i="1"/>
  <c r="O67" i="5"/>
  <c r="O95" i="1"/>
  <c r="T105" i="1"/>
  <c r="I67" i="5"/>
  <c r="J67" i="5"/>
  <c r="J95" i="1"/>
  <c r="K67" i="5"/>
  <c r="K95" i="1"/>
  <c r="M192" i="2"/>
  <c r="T16" i="1"/>
  <c r="G21" i="1"/>
  <c r="T21" i="1" s="1"/>
  <c r="T78" i="1"/>
  <c r="G69" i="5"/>
  <c r="H67" i="5"/>
  <c r="H95" i="1"/>
  <c r="L192" i="2"/>
  <c r="L67" i="5"/>
  <c r="L95" i="1"/>
  <c r="R192" i="2"/>
  <c r="R67" i="5"/>
  <c r="R95" i="1"/>
  <c r="F74" i="5"/>
  <c r="M74" i="6" s="1"/>
  <c r="K74" i="6"/>
  <c r="T80" i="1"/>
  <c r="T91" i="1"/>
  <c r="T81" i="1"/>
  <c r="N192" i="2"/>
  <c r="I192" i="2"/>
  <c r="Q74" i="6"/>
  <c r="L74" i="6"/>
  <c r="G92" i="1"/>
  <c r="T92" i="1" s="1"/>
  <c r="F75" i="5"/>
  <c r="K192" i="2"/>
  <c r="M67" i="5"/>
  <c r="M95" i="1"/>
  <c r="P67" i="5"/>
  <c r="P95" i="1"/>
  <c r="Q192" i="2"/>
  <c r="Q95" i="1"/>
  <c r="Q67" i="5"/>
  <c r="M75" i="6"/>
  <c r="U169" i="2"/>
  <c r="U174" i="2"/>
  <c r="T79" i="1"/>
  <c r="T103" i="1"/>
  <c r="U159" i="2"/>
  <c r="V109" i="3"/>
  <c r="T102" i="1"/>
  <c r="T90" i="1"/>
  <c r="U168" i="2"/>
  <c r="U173" i="2"/>
  <c r="T75" i="5"/>
  <c r="R74" i="6" l="1"/>
  <c r="G94" i="1"/>
  <c r="R100" i="3"/>
  <c r="R112" i="3" s="1"/>
  <c r="R87" i="2"/>
  <c r="M99" i="2"/>
  <c r="M115" i="3"/>
  <c r="M125" i="3" s="1"/>
  <c r="M107" i="1"/>
  <c r="M33" i="5"/>
  <c r="J75" i="6"/>
  <c r="I75" i="6"/>
  <c r="G75" i="6"/>
  <c r="O75" i="6"/>
  <c r="H75" i="6"/>
  <c r="N75" i="6"/>
  <c r="P75" i="6"/>
  <c r="Q100" i="3"/>
  <c r="Q112" i="3" s="1"/>
  <c r="Q87" i="2"/>
  <c r="I74" i="6"/>
  <c r="J74" i="6"/>
  <c r="N74" i="6"/>
  <c r="H74" i="6"/>
  <c r="P74" i="6"/>
  <c r="O74" i="6"/>
  <c r="H33" i="5"/>
  <c r="H107" i="1"/>
  <c r="F69" i="5"/>
  <c r="T69" i="5" s="1"/>
  <c r="G69" i="6"/>
  <c r="Q33" i="5"/>
  <c r="Q107" i="1"/>
  <c r="I33" i="5"/>
  <c r="I107" i="1"/>
  <c r="L75" i="6"/>
  <c r="Q75" i="6"/>
  <c r="R75" i="6"/>
  <c r="K75" i="6"/>
  <c r="G74" i="6"/>
  <c r="T74" i="5"/>
  <c r="T94" i="1"/>
  <c r="G95" i="1"/>
  <c r="J101" i="8" s="1"/>
  <c r="J104" i="8" s="1"/>
  <c r="J105" i="8" s="1"/>
  <c r="G67" i="5"/>
  <c r="P33" i="5"/>
  <c r="P107" i="1"/>
  <c r="L100" i="3"/>
  <c r="L112" i="3" s="1"/>
  <c r="L87" i="2"/>
  <c r="M100" i="3"/>
  <c r="M112" i="3" s="1"/>
  <c r="M87" i="2"/>
  <c r="M108" i="2" s="1"/>
  <c r="M83" i="5" s="1"/>
  <c r="K100" i="3"/>
  <c r="K112" i="3" s="1"/>
  <c r="K87" i="2"/>
  <c r="R33" i="5"/>
  <c r="R107" i="1"/>
  <c r="L33" i="5"/>
  <c r="L107" i="1"/>
  <c r="K33" i="5"/>
  <c r="K107" i="1"/>
  <c r="J33" i="5"/>
  <c r="J107" i="1"/>
  <c r="O33" i="5"/>
  <c r="O107" i="1"/>
  <c r="N33" i="5"/>
  <c r="N107" i="1"/>
  <c r="M127" i="3" l="1"/>
  <c r="M129" i="3" s="1"/>
  <c r="M131" i="3" s="1"/>
  <c r="M157" i="3" s="1"/>
  <c r="M76" i="5" s="1"/>
  <c r="N32" i="5"/>
  <c r="J32" i="5"/>
  <c r="L32" i="5"/>
  <c r="K99" i="2"/>
  <c r="K115" i="3"/>
  <c r="K125" i="3" s="1"/>
  <c r="K127" i="3" s="1"/>
  <c r="K129" i="3" s="1"/>
  <c r="K131" i="3" s="1"/>
  <c r="K157" i="3" s="1"/>
  <c r="K76" i="5" s="1"/>
  <c r="Q99" i="2"/>
  <c r="Q108" i="2" s="1"/>
  <c r="Q83" i="5" s="1"/>
  <c r="Q115" i="3"/>
  <c r="Q125" i="3" s="1"/>
  <c r="Q127" i="3" s="1"/>
  <c r="Q129" i="3" s="1"/>
  <c r="Q131" i="3" s="1"/>
  <c r="Q157" i="3" s="1"/>
  <c r="Q76" i="5" s="1"/>
  <c r="I32" i="5"/>
  <c r="G145" i="2"/>
  <c r="C109" i="8" s="1"/>
  <c r="G172" i="3"/>
  <c r="G160" i="2"/>
  <c r="G144" i="2"/>
  <c r="C108" i="8" s="1"/>
  <c r="O99" i="2"/>
  <c r="O115" i="3"/>
  <c r="O125" i="3" s="1"/>
  <c r="O127" i="3" s="1"/>
  <c r="O129" i="3" s="1"/>
  <c r="O131" i="3" s="1"/>
  <c r="O157" i="3" s="1"/>
  <c r="O76" i="5" s="1"/>
  <c r="T95" i="1"/>
  <c r="G107" i="1"/>
  <c r="G33" i="5"/>
  <c r="F74" i="6"/>
  <c r="T74" i="6" s="1"/>
  <c r="G100" i="3"/>
  <c r="G87" i="2"/>
  <c r="C42" i="8" s="1"/>
  <c r="R99" i="2"/>
  <c r="R115" i="3"/>
  <c r="R125" i="3" s="1"/>
  <c r="R127" i="3" s="1"/>
  <c r="R129" i="3" s="1"/>
  <c r="R131" i="3" s="1"/>
  <c r="R157" i="3" s="1"/>
  <c r="R76" i="5" s="1"/>
  <c r="L99" i="2"/>
  <c r="L115" i="3"/>
  <c r="L125" i="3" s="1"/>
  <c r="L127" i="3" s="1"/>
  <c r="L129" i="3" s="1"/>
  <c r="L131" i="3" s="1"/>
  <c r="L157" i="3" s="1"/>
  <c r="L76" i="5" s="1"/>
  <c r="L69" i="6"/>
  <c r="M69" i="6"/>
  <c r="Q69" i="6"/>
  <c r="R69" i="6"/>
  <c r="K69" i="6"/>
  <c r="O69" i="6"/>
  <c r="I69" i="6"/>
  <c r="N69" i="6"/>
  <c r="J69" i="6"/>
  <c r="H69" i="6"/>
  <c r="P69" i="6"/>
  <c r="H32" i="5"/>
  <c r="O100" i="3"/>
  <c r="O112" i="3" s="1"/>
  <c r="O87" i="2"/>
  <c r="O108" i="2" s="1"/>
  <c r="O83" i="5" s="1"/>
  <c r="H100" i="3"/>
  <c r="H112" i="3" s="1"/>
  <c r="H87" i="2"/>
  <c r="J100" i="3"/>
  <c r="J112" i="3" s="1"/>
  <c r="J87" i="2"/>
  <c r="P99" i="2"/>
  <c r="P115" i="3"/>
  <c r="P125" i="3" s="1"/>
  <c r="H99" i="2"/>
  <c r="H115" i="3"/>
  <c r="H125" i="3" s="1"/>
  <c r="H127" i="3" s="1"/>
  <c r="H129" i="3" s="1"/>
  <c r="H131" i="3" s="1"/>
  <c r="H157" i="3" s="1"/>
  <c r="H76" i="5" s="1"/>
  <c r="F75" i="6"/>
  <c r="T75" i="6" s="1"/>
  <c r="G99" i="2"/>
  <c r="C54" i="8" s="1"/>
  <c r="G115" i="3"/>
  <c r="J99" i="2"/>
  <c r="J115" i="3"/>
  <c r="J125" i="3" s="1"/>
  <c r="M32" i="5"/>
  <c r="K108" i="2"/>
  <c r="K83" i="5" s="1"/>
  <c r="L108" i="2"/>
  <c r="L83" i="5" s="1"/>
  <c r="O32" i="5"/>
  <c r="K32" i="5"/>
  <c r="R32" i="5"/>
  <c r="P32" i="5"/>
  <c r="F67" i="5"/>
  <c r="T67" i="5"/>
  <c r="G67" i="6"/>
  <c r="Q32" i="5"/>
  <c r="P100" i="3"/>
  <c r="P112" i="3" s="1"/>
  <c r="P87" i="2"/>
  <c r="P108" i="2" s="1"/>
  <c r="P83" i="5" s="1"/>
  <c r="N100" i="3"/>
  <c r="N112" i="3" s="1"/>
  <c r="N87" i="2"/>
  <c r="I100" i="3"/>
  <c r="I112" i="3" s="1"/>
  <c r="I87" i="2"/>
  <c r="N99" i="2"/>
  <c r="N115" i="3"/>
  <c r="N125" i="3" s="1"/>
  <c r="I99" i="2"/>
  <c r="I115" i="3"/>
  <c r="I125" i="3" s="1"/>
  <c r="R108" i="2"/>
  <c r="R83" i="5" s="1"/>
  <c r="H108" i="2" l="1"/>
  <c r="H83" i="5" s="1"/>
  <c r="C63" i="8"/>
  <c r="J108" i="2"/>
  <c r="J83" i="5" s="1"/>
  <c r="J127" i="3"/>
  <c r="J129" i="3" s="1"/>
  <c r="J131" i="3" s="1"/>
  <c r="J157" i="3" s="1"/>
  <c r="J76" i="5" s="1"/>
  <c r="V115" i="3"/>
  <c r="G125" i="3"/>
  <c r="G115" i="1"/>
  <c r="G125" i="1"/>
  <c r="G123" i="1"/>
  <c r="G122" i="1"/>
  <c r="G124" i="1"/>
  <c r="G114" i="1"/>
  <c r="M67" i="6"/>
  <c r="L67" i="6"/>
  <c r="O67" i="6"/>
  <c r="I67" i="6"/>
  <c r="P67" i="6"/>
  <c r="R67" i="6"/>
  <c r="H67" i="6"/>
  <c r="J67" i="6"/>
  <c r="N67" i="6"/>
  <c r="Q67" i="6"/>
  <c r="K67" i="6"/>
  <c r="H160" i="2"/>
  <c r="H162" i="2" s="1"/>
  <c r="H172" i="3"/>
  <c r="H145" i="2"/>
  <c r="H144" i="2"/>
  <c r="N160" i="2"/>
  <c r="N162" i="2" s="1"/>
  <c r="N172" i="3"/>
  <c r="N145" i="2"/>
  <c r="N144" i="2"/>
  <c r="O145" i="2"/>
  <c r="O144" i="2"/>
  <c r="O172" i="3"/>
  <c r="O160" i="2"/>
  <c r="O162" i="2" s="1"/>
  <c r="R144" i="2"/>
  <c r="R172" i="3"/>
  <c r="R160" i="2"/>
  <c r="R162" i="2" s="1"/>
  <c r="R145" i="2"/>
  <c r="M145" i="2"/>
  <c r="M144" i="2"/>
  <c r="M172" i="3"/>
  <c r="M160" i="2"/>
  <c r="M162" i="2" s="1"/>
  <c r="G108" i="2"/>
  <c r="U87" i="2"/>
  <c r="F33" i="5"/>
  <c r="T33" i="5" s="1"/>
  <c r="G33" i="6"/>
  <c r="G162" i="2"/>
  <c r="I127" i="3"/>
  <c r="I129" i="3" s="1"/>
  <c r="I131" i="3" s="1"/>
  <c r="I157" i="3" s="1"/>
  <c r="I76" i="5" s="1"/>
  <c r="N127" i="3"/>
  <c r="N129" i="3" s="1"/>
  <c r="N131" i="3" s="1"/>
  <c r="N157" i="3" s="1"/>
  <c r="N76" i="5" s="1"/>
  <c r="I108" i="2"/>
  <c r="I83" i="5" s="1"/>
  <c r="N108" i="2"/>
  <c r="N83" i="5" s="1"/>
  <c r="U99" i="2"/>
  <c r="F69" i="6"/>
  <c r="P160" i="2"/>
  <c r="P162" i="2" s="1"/>
  <c r="P172" i="3"/>
  <c r="P145" i="2"/>
  <c r="P144" i="2"/>
  <c r="J160" i="2"/>
  <c r="J162" i="2" s="1"/>
  <c r="J172" i="3"/>
  <c r="J145" i="2"/>
  <c r="J144" i="2"/>
  <c r="I145" i="2"/>
  <c r="I144" i="2"/>
  <c r="I172" i="3"/>
  <c r="I160" i="2"/>
  <c r="I162" i="2" s="1"/>
  <c r="K145" i="2"/>
  <c r="K144" i="2"/>
  <c r="K172" i="3"/>
  <c r="K160" i="2"/>
  <c r="K162" i="2" s="1"/>
  <c r="Q145" i="2"/>
  <c r="Q144" i="2"/>
  <c r="Q172" i="3"/>
  <c r="Q160" i="2"/>
  <c r="Q162" i="2" s="1"/>
  <c r="L160" i="2"/>
  <c r="L162" i="2" s="1"/>
  <c r="L172" i="3"/>
  <c r="L145" i="2"/>
  <c r="L144" i="2"/>
  <c r="V100" i="3"/>
  <c r="G112" i="3"/>
  <c r="V112" i="3" s="1"/>
  <c r="T107" i="1"/>
  <c r="G32" i="5"/>
  <c r="P127" i="3"/>
  <c r="P129" i="3" s="1"/>
  <c r="P131" i="3" s="1"/>
  <c r="P157" i="3" s="1"/>
  <c r="P76" i="5" s="1"/>
  <c r="U144" i="2"/>
  <c r="T69" i="6"/>
  <c r="V172" i="3" l="1"/>
  <c r="U145" i="2"/>
  <c r="Q191" i="2"/>
  <c r="Q81" i="5"/>
  <c r="K191" i="2"/>
  <c r="K81" i="5"/>
  <c r="I191" i="2"/>
  <c r="I81" i="5"/>
  <c r="F32" i="5"/>
  <c r="T32" i="5" s="1"/>
  <c r="L191" i="2"/>
  <c r="L81" i="5"/>
  <c r="J191" i="2"/>
  <c r="J81" i="5"/>
  <c r="P191" i="2"/>
  <c r="P81" i="5"/>
  <c r="M81" i="5"/>
  <c r="M191" i="2"/>
  <c r="O191" i="2"/>
  <c r="O81" i="5"/>
  <c r="K123" i="1"/>
  <c r="K124" i="1"/>
  <c r="K125" i="1"/>
  <c r="K122" i="1"/>
  <c r="K114" i="1"/>
  <c r="K115" i="1"/>
  <c r="N114" i="1"/>
  <c r="N123" i="1"/>
  <c r="N122" i="1"/>
  <c r="N125" i="1"/>
  <c r="N124" i="1"/>
  <c r="N115" i="1"/>
  <c r="H124" i="1"/>
  <c r="H125" i="1"/>
  <c r="H114" i="1"/>
  <c r="T114" i="1" s="1"/>
  <c r="H115" i="1"/>
  <c r="H123" i="1"/>
  <c r="H122" i="1"/>
  <c r="P124" i="1"/>
  <c r="P125" i="1"/>
  <c r="T125" i="1" s="1"/>
  <c r="P114" i="1"/>
  <c r="P122" i="1"/>
  <c r="P115" i="1"/>
  <c r="P123" i="1"/>
  <c r="O115" i="1"/>
  <c r="O125" i="1"/>
  <c r="O114" i="1"/>
  <c r="O122" i="1"/>
  <c r="O124" i="1"/>
  <c r="O123" i="1"/>
  <c r="M124" i="1"/>
  <c r="M114" i="1"/>
  <c r="M125" i="1"/>
  <c r="M123" i="1"/>
  <c r="M115" i="1"/>
  <c r="M122" i="1"/>
  <c r="U160" i="2"/>
  <c r="F67" i="6"/>
  <c r="U162" i="2"/>
  <c r="G191" i="2"/>
  <c r="G81" i="5"/>
  <c r="G202" i="2"/>
  <c r="G177" i="2"/>
  <c r="G176" i="2"/>
  <c r="G140" i="2"/>
  <c r="C104" i="8" s="1"/>
  <c r="G178" i="2"/>
  <c r="G175" i="2"/>
  <c r="G137" i="2"/>
  <c r="C101" i="8" s="1"/>
  <c r="G141" i="2"/>
  <c r="C105" i="8" s="1"/>
  <c r="M33" i="6"/>
  <c r="K33" i="6"/>
  <c r="H33" i="6"/>
  <c r="N33" i="6"/>
  <c r="J33" i="6"/>
  <c r="L33" i="6"/>
  <c r="P33" i="6"/>
  <c r="Q33" i="6"/>
  <c r="O33" i="6"/>
  <c r="R33" i="6"/>
  <c r="I33" i="6"/>
  <c r="G83" i="5"/>
  <c r="U108" i="2"/>
  <c r="R191" i="2"/>
  <c r="R81" i="5"/>
  <c r="N191" i="2"/>
  <c r="N81" i="5"/>
  <c r="H191" i="2"/>
  <c r="H81" i="5"/>
  <c r="Q124" i="1"/>
  <c r="Q114" i="1"/>
  <c r="Q115" i="1"/>
  <c r="Q123" i="1"/>
  <c r="Q125" i="1"/>
  <c r="Q122" i="1"/>
  <c r="J125" i="1"/>
  <c r="J115" i="1"/>
  <c r="J114" i="1"/>
  <c r="J124" i="1"/>
  <c r="J123" i="1"/>
  <c r="J122" i="1"/>
  <c r="J126" i="1" s="1"/>
  <c r="R125" i="1"/>
  <c r="R115" i="1"/>
  <c r="R114" i="1"/>
  <c r="R124" i="1"/>
  <c r="R123" i="1"/>
  <c r="R122" i="1"/>
  <c r="I125" i="1"/>
  <c r="I115" i="1"/>
  <c r="T115" i="1" s="1"/>
  <c r="I122" i="1"/>
  <c r="I124" i="1"/>
  <c r="I123" i="1"/>
  <c r="I114" i="1"/>
  <c r="L123" i="1"/>
  <c r="L115" i="1"/>
  <c r="L114" i="1"/>
  <c r="L122" i="1"/>
  <c r="T122" i="1" s="1"/>
  <c r="L125" i="1"/>
  <c r="L124" i="1"/>
  <c r="G126" i="1"/>
  <c r="V125" i="3"/>
  <c r="G127" i="3"/>
  <c r="T67" i="6"/>
  <c r="T123" i="1" l="1"/>
  <c r="T124" i="1"/>
  <c r="R126" i="1"/>
  <c r="Q126" i="1"/>
  <c r="V127" i="3"/>
  <c r="G129" i="3"/>
  <c r="F83" i="5"/>
  <c r="G83" i="6" s="1"/>
  <c r="R141" i="2"/>
  <c r="R178" i="2"/>
  <c r="R140" i="2"/>
  <c r="R202" i="2"/>
  <c r="R137" i="2"/>
  <c r="R176" i="2"/>
  <c r="R196" i="2" s="1"/>
  <c r="R177" i="2"/>
  <c r="R197" i="2" s="1"/>
  <c r="R175" i="2"/>
  <c r="Q140" i="2"/>
  <c r="Q178" i="2"/>
  <c r="Q137" i="2"/>
  <c r="Q202" i="2"/>
  <c r="Q141" i="2"/>
  <c r="Q176" i="2"/>
  <c r="Q196" i="2" s="1"/>
  <c r="Q177" i="2"/>
  <c r="Q197" i="2" s="1"/>
  <c r="Q175" i="2"/>
  <c r="L141" i="2"/>
  <c r="L140" i="2"/>
  <c r="L202" i="2"/>
  <c r="L178" i="2"/>
  <c r="L137" i="2"/>
  <c r="L176" i="2"/>
  <c r="L196" i="2" s="1"/>
  <c r="L177" i="2"/>
  <c r="L197" i="2" s="1"/>
  <c r="L175" i="2"/>
  <c r="N202" i="2"/>
  <c r="N178" i="2"/>
  <c r="N141" i="2"/>
  <c r="N137" i="2"/>
  <c r="N140" i="2"/>
  <c r="N177" i="2"/>
  <c r="N197" i="2" s="1"/>
  <c r="N175" i="2"/>
  <c r="N176" i="2"/>
  <c r="N196" i="2" s="1"/>
  <c r="K137" i="2"/>
  <c r="K178" i="2"/>
  <c r="K202" i="2"/>
  <c r="K141" i="2"/>
  <c r="K140" i="2"/>
  <c r="K177" i="2"/>
  <c r="K197" i="2" s="1"/>
  <c r="K176" i="2"/>
  <c r="K196" i="2" s="1"/>
  <c r="K175" i="2"/>
  <c r="G195" i="2"/>
  <c r="G180" i="2"/>
  <c r="G197" i="2"/>
  <c r="F81" i="5"/>
  <c r="J81" i="6" s="1"/>
  <c r="G81" i="6"/>
  <c r="I126" i="1"/>
  <c r="M126" i="1"/>
  <c r="O126" i="1"/>
  <c r="P126" i="1"/>
  <c r="H126" i="1"/>
  <c r="K126" i="1"/>
  <c r="O81" i="6"/>
  <c r="P81" i="6"/>
  <c r="G32" i="6"/>
  <c r="I141" i="2"/>
  <c r="I137" i="2"/>
  <c r="I202" i="2"/>
  <c r="I140" i="2"/>
  <c r="I178" i="2"/>
  <c r="U178" i="2" s="1"/>
  <c r="I176" i="2"/>
  <c r="I196" i="2" s="1"/>
  <c r="I175" i="2"/>
  <c r="I177" i="2"/>
  <c r="I197" i="2" s="1"/>
  <c r="O141" i="2"/>
  <c r="O140" i="2"/>
  <c r="O137" i="2"/>
  <c r="O202" i="2"/>
  <c r="O178" i="2"/>
  <c r="O177" i="2"/>
  <c r="O197" i="2" s="1"/>
  <c r="O176" i="2"/>
  <c r="O196" i="2" s="1"/>
  <c r="O175" i="2"/>
  <c r="P141" i="2"/>
  <c r="P137" i="2"/>
  <c r="P178" i="2"/>
  <c r="P202" i="2"/>
  <c r="P140" i="2"/>
  <c r="P175" i="2"/>
  <c r="P177" i="2"/>
  <c r="P197" i="2" s="1"/>
  <c r="P176" i="2"/>
  <c r="P196" i="2" s="1"/>
  <c r="J141" i="2"/>
  <c r="J178" i="2"/>
  <c r="J202" i="2"/>
  <c r="J140" i="2"/>
  <c r="J137" i="2"/>
  <c r="J175" i="2"/>
  <c r="J177" i="2"/>
  <c r="J197" i="2" s="1"/>
  <c r="J176" i="2"/>
  <c r="J196" i="2" s="1"/>
  <c r="H202" i="2"/>
  <c r="U202" i="2" s="1"/>
  <c r="H140" i="2"/>
  <c r="H178" i="2"/>
  <c r="H141" i="2"/>
  <c r="H137" i="2"/>
  <c r="U137" i="2" s="1"/>
  <c r="H176" i="2"/>
  <c r="H196" i="2" s="1"/>
  <c r="H177" i="2"/>
  <c r="H197" i="2" s="1"/>
  <c r="H175" i="2"/>
  <c r="M137" i="2"/>
  <c r="M140" i="2"/>
  <c r="M178" i="2"/>
  <c r="M141" i="2"/>
  <c r="M202" i="2"/>
  <c r="M177" i="2"/>
  <c r="M197" i="2" s="1"/>
  <c r="M176" i="2"/>
  <c r="M196" i="2" s="1"/>
  <c r="M175" i="2"/>
  <c r="U176" i="2"/>
  <c r="G196" i="2"/>
  <c r="O32" i="6"/>
  <c r="H32" i="6"/>
  <c r="R32" i="6"/>
  <c r="K32" i="6"/>
  <c r="I32" i="6"/>
  <c r="J32" i="6"/>
  <c r="Q32" i="6"/>
  <c r="P32" i="6"/>
  <c r="M32" i="6"/>
  <c r="L32" i="6"/>
  <c r="N32" i="6"/>
  <c r="L126" i="1"/>
  <c r="N81" i="6"/>
  <c r="R81" i="6"/>
  <c r="F33" i="6"/>
  <c r="T33" i="6" s="1"/>
  <c r="N126" i="1"/>
  <c r="I81" i="6"/>
  <c r="K81" i="6"/>
  <c r="M81" i="6" l="1"/>
  <c r="H81" i="6"/>
  <c r="L81" i="6"/>
  <c r="L251" i="2" s="1"/>
  <c r="U141" i="2"/>
  <c r="Q81" i="6"/>
  <c r="T126" i="1"/>
  <c r="U140" i="2"/>
  <c r="G223" i="2"/>
  <c r="Q251" i="2"/>
  <c r="Q194" i="2"/>
  <c r="Q218" i="2"/>
  <c r="N251" i="2"/>
  <c r="N194" i="2"/>
  <c r="N218" i="2"/>
  <c r="N228" i="2"/>
  <c r="N236" i="2"/>
  <c r="N235" i="2"/>
  <c r="N230" i="2"/>
  <c r="N231" i="2"/>
  <c r="N221" i="2"/>
  <c r="Q221" i="2"/>
  <c r="Q230" i="2"/>
  <c r="Q231" i="2"/>
  <c r="Q228" i="2"/>
  <c r="Q235" i="2"/>
  <c r="Q236" i="2"/>
  <c r="R235" i="2"/>
  <c r="R236" i="2"/>
  <c r="R228" i="2"/>
  <c r="R221" i="2"/>
  <c r="R231" i="2"/>
  <c r="R230" i="2"/>
  <c r="K194" i="2"/>
  <c r="K251" i="2"/>
  <c r="K218" i="2"/>
  <c r="M194" i="2"/>
  <c r="M251" i="2"/>
  <c r="M218" i="2"/>
  <c r="R251" i="2"/>
  <c r="R194" i="2"/>
  <c r="R218" i="2"/>
  <c r="H194" i="2"/>
  <c r="H251" i="2"/>
  <c r="H218" i="2"/>
  <c r="L231" i="2"/>
  <c r="L228" i="2"/>
  <c r="L230" i="2"/>
  <c r="L235" i="2"/>
  <c r="L221" i="2"/>
  <c r="L236" i="2"/>
  <c r="P228" i="2"/>
  <c r="P231" i="2"/>
  <c r="P235" i="2"/>
  <c r="P221" i="2"/>
  <c r="P236" i="2"/>
  <c r="P230" i="2"/>
  <c r="J236" i="2"/>
  <c r="J230" i="2"/>
  <c r="J231" i="2"/>
  <c r="J235" i="2"/>
  <c r="J221" i="2"/>
  <c r="J228" i="2"/>
  <c r="K221" i="2"/>
  <c r="K231" i="2"/>
  <c r="K235" i="2"/>
  <c r="K236" i="2"/>
  <c r="K230" i="2"/>
  <c r="K228" i="2"/>
  <c r="H231" i="2"/>
  <c r="H235" i="2"/>
  <c r="H236" i="2"/>
  <c r="H230" i="2"/>
  <c r="H228" i="2"/>
  <c r="H221" i="2"/>
  <c r="M195" i="2"/>
  <c r="M180" i="2"/>
  <c r="H195" i="2"/>
  <c r="H180" i="2"/>
  <c r="J195" i="2"/>
  <c r="J180" i="2"/>
  <c r="P195" i="2"/>
  <c r="P180" i="2"/>
  <c r="O195" i="2"/>
  <c r="O180" i="2"/>
  <c r="F32" i="6"/>
  <c r="T32" i="6" s="1"/>
  <c r="G221" i="2"/>
  <c r="G230" i="2"/>
  <c r="G236" i="2"/>
  <c r="G231" i="2"/>
  <c r="G235" i="2"/>
  <c r="G228" i="2"/>
  <c r="J194" i="2"/>
  <c r="J251" i="2"/>
  <c r="J218" i="2"/>
  <c r="O251" i="2"/>
  <c r="O194" i="2"/>
  <c r="O218" i="2"/>
  <c r="K195" i="2"/>
  <c r="K180" i="2"/>
  <c r="L195" i="2"/>
  <c r="L180" i="2"/>
  <c r="Q195" i="2"/>
  <c r="Q180" i="2"/>
  <c r="R195" i="2"/>
  <c r="R180" i="2"/>
  <c r="V129" i="3"/>
  <c r="G131" i="3"/>
  <c r="U177" i="2"/>
  <c r="U175" i="2"/>
  <c r="I194" i="2"/>
  <c r="I251" i="2"/>
  <c r="I218" i="2"/>
  <c r="M231" i="2"/>
  <c r="M230" i="2"/>
  <c r="M221" i="2"/>
  <c r="M228" i="2"/>
  <c r="M235" i="2"/>
  <c r="M236" i="2"/>
  <c r="I221" i="2"/>
  <c r="I230" i="2"/>
  <c r="I231" i="2"/>
  <c r="I228" i="2"/>
  <c r="I235" i="2"/>
  <c r="I236" i="2"/>
  <c r="O228" i="2"/>
  <c r="O221" i="2"/>
  <c r="O231" i="2"/>
  <c r="O236" i="2"/>
  <c r="O230" i="2"/>
  <c r="O235" i="2"/>
  <c r="I195" i="2"/>
  <c r="I180" i="2"/>
  <c r="L218" i="2"/>
  <c r="P251" i="2"/>
  <c r="P194" i="2"/>
  <c r="P218" i="2"/>
  <c r="F81" i="6"/>
  <c r="T81" i="6" s="1"/>
  <c r="G194" i="2"/>
  <c r="G218" i="2"/>
  <c r="G251" i="2"/>
  <c r="N195" i="2"/>
  <c r="N180" i="2"/>
  <c r="M83" i="6"/>
  <c r="M223" i="2" s="1"/>
  <c r="Q83" i="6"/>
  <c r="Q223" i="2" s="1"/>
  <c r="J83" i="6"/>
  <c r="J223" i="2" s="1"/>
  <c r="P83" i="6"/>
  <c r="P223" i="2" s="1"/>
  <c r="K83" i="6"/>
  <c r="K223" i="2" s="1"/>
  <c r="L83" i="6"/>
  <c r="L223" i="2" s="1"/>
  <c r="H83" i="6"/>
  <c r="H223" i="2" s="1"/>
  <c r="R83" i="6"/>
  <c r="R223" i="2" s="1"/>
  <c r="O83" i="6"/>
  <c r="O223" i="2" s="1"/>
  <c r="I83" i="6"/>
  <c r="I223" i="2" s="1"/>
  <c r="N83" i="6"/>
  <c r="N223" i="2" s="1"/>
  <c r="U251" i="2" l="1"/>
  <c r="L194" i="2"/>
  <c r="U194" i="2" s="1"/>
  <c r="V131" i="3"/>
  <c r="G157" i="3"/>
  <c r="J97" i="8" s="1"/>
  <c r="U180" i="2"/>
  <c r="U228" i="2"/>
  <c r="U231" i="2"/>
  <c r="U230" i="2"/>
  <c r="U223" i="2"/>
  <c r="F83" i="6"/>
  <c r="U218" i="2"/>
  <c r="U235" i="2"/>
  <c r="U236" i="2"/>
  <c r="U221" i="2"/>
  <c r="T83" i="6"/>
  <c r="J98" i="8" l="1"/>
  <c r="J99" i="8" s="1"/>
  <c r="J100" i="8" s="1"/>
  <c r="J102" i="8"/>
  <c r="J103" i="8" s="1"/>
  <c r="J106" i="8"/>
  <c r="J107" i="8" s="1"/>
  <c r="V157" i="3"/>
  <c r="G76" i="5"/>
  <c r="F76" i="5" l="1"/>
  <c r="M76" i="6" l="1"/>
  <c r="J76" i="6"/>
  <c r="K76" i="6"/>
  <c r="L76" i="6"/>
  <c r="O76" i="6"/>
  <c r="Q76" i="6"/>
  <c r="R76" i="6"/>
  <c r="H76" i="6"/>
  <c r="N76" i="6"/>
  <c r="P76" i="6"/>
  <c r="I76" i="6"/>
  <c r="G76" i="6"/>
  <c r="T76" i="5"/>
  <c r="F76" i="6" l="1"/>
  <c r="T76" i="6" s="1"/>
  <c r="G136" i="2"/>
  <c r="C100" i="8" s="1"/>
  <c r="G134" i="2"/>
  <c r="C98" i="8" s="1"/>
  <c r="G166" i="3"/>
  <c r="G135" i="2"/>
  <c r="C99" i="8" s="1"/>
  <c r="G170" i="3"/>
  <c r="G142" i="2"/>
  <c r="C106" i="8" s="1"/>
  <c r="G139" i="2"/>
  <c r="C103" i="8" s="1"/>
  <c r="G163" i="3"/>
  <c r="G161" i="3"/>
  <c r="G138" i="2"/>
  <c r="C102" i="8" s="1"/>
  <c r="G143" i="2"/>
  <c r="C107" i="8" s="1"/>
  <c r="G162" i="3"/>
  <c r="G167" i="3"/>
  <c r="G133" i="2"/>
  <c r="C97" i="8" s="1"/>
  <c r="P167" i="3"/>
  <c r="P139" i="2"/>
  <c r="P162" i="3"/>
  <c r="P142" i="2"/>
  <c r="P135" i="2"/>
  <c r="P138" i="2"/>
  <c r="P134" i="2"/>
  <c r="P143" i="2"/>
  <c r="P170" i="3"/>
  <c r="P166" i="3"/>
  <c r="P163" i="3"/>
  <c r="P136" i="2"/>
  <c r="P161" i="3"/>
  <c r="P133" i="2"/>
  <c r="H138" i="2"/>
  <c r="H162" i="3"/>
  <c r="H136" i="2"/>
  <c r="H142" i="2"/>
  <c r="H139" i="2"/>
  <c r="H143" i="2"/>
  <c r="H134" i="2"/>
  <c r="H167" i="3"/>
  <c r="H170" i="3"/>
  <c r="H166" i="3"/>
  <c r="H163" i="3"/>
  <c r="H135" i="2"/>
  <c r="H161" i="3"/>
  <c r="H133" i="2"/>
  <c r="Q170" i="3"/>
  <c r="Q138" i="2"/>
  <c r="Q136" i="2"/>
  <c r="Q162" i="3"/>
  <c r="Q135" i="2"/>
  <c r="Q139" i="2"/>
  <c r="Q167" i="3"/>
  <c r="Q163" i="3"/>
  <c r="Q143" i="2"/>
  <c r="Q142" i="2"/>
  <c r="Q166" i="3"/>
  <c r="Q134" i="2"/>
  <c r="Q161" i="3"/>
  <c r="Q133" i="2"/>
  <c r="L167" i="3"/>
  <c r="L139" i="2"/>
  <c r="L138" i="2"/>
  <c r="L162" i="3"/>
  <c r="L135" i="2"/>
  <c r="L142" i="2"/>
  <c r="L134" i="2"/>
  <c r="L136" i="2"/>
  <c r="L170" i="3"/>
  <c r="L166" i="3"/>
  <c r="L163" i="3"/>
  <c r="L143" i="2"/>
  <c r="L161" i="3"/>
  <c r="L133" i="2"/>
  <c r="J139" i="2"/>
  <c r="J170" i="3"/>
  <c r="J136" i="2"/>
  <c r="J166" i="3"/>
  <c r="J143" i="2"/>
  <c r="J162" i="3"/>
  <c r="J142" i="2"/>
  <c r="J138" i="2"/>
  <c r="J135" i="2"/>
  <c r="J167" i="3"/>
  <c r="J163" i="3"/>
  <c r="J134" i="2"/>
  <c r="J133" i="2"/>
  <c r="J161" i="3"/>
  <c r="I170" i="3"/>
  <c r="I138" i="2"/>
  <c r="I135" i="2"/>
  <c r="I136" i="2"/>
  <c r="I163" i="3"/>
  <c r="I167" i="3"/>
  <c r="I166" i="3"/>
  <c r="I162" i="3"/>
  <c r="I139" i="2"/>
  <c r="I142" i="2"/>
  <c r="I143" i="2"/>
  <c r="I134" i="2"/>
  <c r="I161" i="3"/>
  <c r="I133" i="2"/>
  <c r="N138" i="2"/>
  <c r="N139" i="2"/>
  <c r="N170" i="3"/>
  <c r="N136" i="2"/>
  <c r="N143" i="2"/>
  <c r="N162" i="3"/>
  <c r="N142" i="2"/>
  <c r="N166" i="3"/>
  <c r="N135" i="2"/>
  <c r="N167" i="3"/>
  <c r="N163" i="3"/>
  <c r="N134" i="2"/>
  <c r="N133" i="2"/>
  <c r="N161" i="3"/>
  <c r="R166" i="3"/>
  <c r="R139" i="2"/>
  <c r="R170" i="3"/>
  <c r="R136" i="2"/>
  <c r="R143" i="2"/>
  <c r="R162" i="3"/>
  <c r="R142" i="2"/>
  <c r="R138" i="2"/>
  <c r="R135" i="2"/>
  <c r="R167" i="3"/>
  <c r="R163" i="3"/>
  <c r="R134" i="2"/>
  <c r="R161" i="3"/>
  <c r="R133" i="2"/>
  <c r="O136" i="2"/>
  <c r="O170" i="3"/>
  <c r="O135" i="2"/>
  <c r="O142" i="2"/>
  <c r="O166" i="3"/>
  <c r="O162" i="3"/>
  <c r="O143" i="2"/>
  <c r="O134" i="2"/>
  <c r="O139" i="2"/>
  <c r="O138" i="2"/>
  <c r="O163" i="3"/>
  <c r="O167" i="3"/>
  <c r="O161" i="3"/>
  <c r="O133" i="2"/>
  <c r="K136" i="2"/>
  <c r="K170" i="3"/>
  <c r="K135" i="2"/>
  <c r="K142" i="2"/>
  <c r="K166" i="3"/>
  <c r="K163" i="3"/>
  <c r="K162" i="3"/>
  <c r="K134" i="2"/>
  <c r="K139" i="2"/>
  <c r="K138" i="2"/>
  <c r="K143" i="2"/>
  <c r="K167" i="3"/>
  <c r="K161" i="3"/>
  <c r="K133" i="2"/>
  <c r="M170" i="3"/>
  <c r="M138" i="2"/>
  <c r="M135" i="2"/>
  <c r="M136" i="2"/>
  <c r="M163" i="3"/>
  <c r="M167" i="3"/>
  <c r="M166" i="3"/>
  <c r="M162" i="3"/>
  <c r="M139" i="2"/>
  <c r="M142" i="2"/>
  <c r="M143" i="2"/>
  <c r="M134" i="2"/>
  <c r="M161" i="3"/>
  <c r="M133" i="2"/>
  <c r="K146" i="2" l="1"/>
  <c r="K148" i="2" s="1"/>
  <c r="R146" i="2"/>
  <c r="R148" i="2" s="1"/>
  <c r="R190" i="2" s="1"/>
  <c r="R200" i="2" s="1"/>
  <c r="I146" i="2"/>
  <c r="I148" i="2" s="1"/>
  <c r="L146" i="2"/>
  <c r="L148" i="2" s="1"/>
  <c r="L88" i="5" s="1"/>
  <c r="H146" i="2"/>
  <c r="H148" i="2" s="1"/>
  <c r="C110" i="8"/>
  <c r="C112" i="8" s="1"/>
  <c r="M146" i="2"/>
  <c r="M148" i="2" s="1"/>
  <c r="O146" i="2"/>
  <c r="O148" i="2" s="1"/>
  <c r="O88" i="5" s="1"/>
  <c r="N174" i="3"/>
  <c r="N176" i="3" s="1"/>
  <c r="J174" i="3"/>
  <c r="J176" i="3" s="1"/>
  <c r="J82" i="5" s="1"/>
  <c r="Q146" i="2"/>
  <c r="Q148" i="2" s="1"/>
  <c r="P146" i="2"/>
  <c r="P148" i="2" s="1"/>
  <c r="P88" i="5" s="1"/>
  <c r="M88" i="5"/>
  <c r="M190" i="2"/>
  <c r="M200" i="2" s="1"/>
  <c r="M150" i="2"/>
  <c r="M182" i="2"/>
  <c r="V161" i="3"/>
  <c r="G174" i="3"/>
  <c r="M174" i="3"/>
  <c r="M176" i="3" s="1"/>
  <c r="K174" i="3"/>
  <c r="K176" i="3" s="1"/>
  <c r="O174" i="3"/>
  <c r="O176" i="3" s="1"/>
  <c r="R174" i="3"/>
  <c r="R176" i="3" s="1"/>
  <c r="N146" i="2"/>
  <c r="N148" i="2" s="1"/>
  <c r="I174" i="3"/>
  <c r="I176" i="3" s="1"/>
  <c r="J146" i="2"/>
  <c r="J148" i="2" s="1"/>
  <c r="L174" i="3"/>
  <c r="L176" i="3" s="1"/>
  <c r="Q174" i="3"/>
  <c r="Q176" i="3" s="1"/>
  <c r="H174" i="3"/>
  <c r="H176" i="3" s="1"/>
  <c r="P174" i="3"/>
  <c r="P176" i="3" s="1"/>
  <c r="V167" i="3"/>
  <c r="U143" i="2"/>
  <c r="U139" i="2"/>
  <c r="V170" i="3"/>
  <c r="V166" i="3"/>
  <c r="U136" i="2"/>
  <c r="K190" i="2"/>
  <c r="K200" i="2" s="1"/>
  <c r="K88" i="5"/>
  <c r="K150" i="2"/>
  <c r="K182" i="2"/>
  <c r="O150" i="2"/>
  <c r="O190" i="2"/>
  <c r="O200" i="2" s="1"/>
  <c r="R150" i="2"/>
  <c r="R88" i="5"/>
  <c r="N178" i="3"/>
  <c r="N82" i="5"/>
  <c r="I190" i="2"/>
  <c r="I200" i="2" s="1"/>
  <c r="I150" i="2"/>
  <c r="I88" i="5"/>
  <c r="I182" i="2"/>
  <c r="J178" i="3"/>
  <c r="L190" i="2"/>
  <c r="L200" i="2" s="1"/>
  <c r="L150" i="2"/>
  <c r="Q88" i="5"/>
  <c r="Q190" i="2"/>
  <c r="Q200" i="2" s="1"/>
  <c r="Q150" i="2"/>
  <c r="Q182" i="2"/>
  <c r="H190" i="2"/>
  <c r="H200" i="2" s="1"/>
  <c r="H88" i="5"/>
  <c r="H150" i="2"/>
  <c r="H182" i="2"/>
  <c r="P190" i="2"/>
  <c r="P200" i="2" s="1"/>
  <c r="P150" i="2"/>
  <c r="U133" i="2"/>
  <c r="G146" i="2"/>
  <c r="V162" i="3"/>
  <c r="U138" i="2"/>
  <c r="V163" i="3"/>
  <c r="U142" i="2"/>
  <c r="U135" i="2"/>
  <c r="U134" i="2"/>
  <c r="P182" i="2" l="1"/>
  <c r="L182" i="2"/>
  <c r="R182" i="2"/>
  <c r="O182" i="2"/>
  <c r="C134" i="8"/>
  <c r="C138" i="8" s="1"/>
  <c r="C143" i="8" s="1"/>
  <c r="H77" i="5"/>
  <c r="H97" i="5"/>
  <c r="Q77" i="5"/>
  <c r="Q97" i="5"/>
  <c r="L97" i="5"/>
  <c r="L77" i="5"/>
  <c r="H178" i="3"/>
  <c r="H82" i="5"/>
  <c r="I82" i="5"/>
  <c r="I178" i="3"/>
  <c r="R82" i="5"/>
  <c r="R178" i="3"/>
  <c r="V174" i="3"/>
  <c r="G176" i="3"/>
  <c r="U146" i="2"/>
  <c r="G148" i="2"/>
  <c r="I77" i="5"/>
  <c r="I97" i="5"/>
  <c r="P82" i="5"/>
  <c r="P178" i="3"/>
  <c r="Q178" i="3"/>
  <c r="Q82" i="5"/>
  <c r="J88" i="5"/>
  <c r="J190" i="2"/>
  <c r="J200" i="2" s="1"/>
  <c r="J150" i="2"/>
  <c r="J182" i="2"/>
  <c r="N88" i="5"/>
  <c r="N190" i="2"/>
  <c r="N200" i="2" s="1"/>
  <c r="N150" i="2"/>
  <c r="N182" i="2"/>
  <c r="O82" i="5"/>
  <c r="O178" i="3"/>
  <c r="M178" i="3"/>
  <c r="M82" i="5"/>
  <c r="M97" i="5"/>
  <c r="M77" i="5"/>
  <c r="P97" i="5"/>
  <c r="P77" i="5"/>
  <c r="R77" i="5"/>
  <c r="R97" i="5"/>
  <c r="O97" i="5"/>
  <c r="O77" i="5"/>
  <c r="K97" i="5"/>
  <c r="K77" i="5"/>
  <c r="L178" i="3"/>
  <c r="L82" i="5"/>
  <c r="K178" i="3"/>
  <c r="K82" i="5"/>
  <c r="U148" i="2" l="1"/>
  <c r="G88" i="5"/>
  <c r="G190" i="2"/>
  <c r="G200" i="2" s="1"/>
  <c r="G150" i="2"/>
  <c r="J22" i="8" s="1"/>
  <c r="G182" i="2"/>
  <c r="U182" i="2" s="1"/>
  <c r="G178" i="3"/>
  <c r="V178" i="3" s="1"/>
  <c r="G82" i="5"/>
  <c r="V176" i="3"/>
  <c r="N77" i="5"/>
  <c r="N97" i="5"/>
  <c r="J97" i="5"/>
  <c r="J77" i="5"/>
  <c r="J25" i="8" l="1"/>
  <c r="C25" i="8" s="1"/>
  <c r="J29" i="8"/>
  <c r="C29" i="8" s="1"/>
  <c r="C30" i="8" s="1"/>
  <c r="J23" i="8"/>
  <c r="J34" i="8"/>
  <c r="C34" i="8" s="1"/>
  <c r="C35" i="8" s="1"/>
  <c r="U150" i="2"/>
  <c r="G97" i="5"/>
  <c r="G77" i="5"/>
  <c r="F88" i="5"/>
  <c r="G88" i="6" s="1"/>
  <c r="F82" i="5"/>
  <c r="J24" i="8" l="1"/>
  <c r="C24" i="8" s="1"/>
  <c r="C23" i="8"/>
  <c r="N82" i="6"/>
  <c r="J82" i="6"/>
  <c r="H82" i="6"/>
  <c r="R82" i="6"/>
  <c r="M82" i="6"/>
  <c r="Q82" i="6"/>
  <c r="L82" i="6"/>
  <c r="O82" i="6"/>
  <c r="I82" i="6"/>
  <c r="K82" i="6"/>
  <c r="P82" i="6"/>
  <c r="G227" i="2"/>
  <c r="F97" i="5"/>
  <c r="G97" i="6" s="1"/>
  <c r="K88" i="6"/>
  <c r="K227" i="2" s="1"/>
  <c r="H88" i="6"/>
  <c r="H227" i="2" s="1"/>
  <c r="L88" i="6"/>
  <c r="L227" i="2" s="1"/>
  <c r="O88" i="6"/>
  <c r="O227" i="2" s="1"/>
  <c r="M88" i="6"/>
  <c r="M227" i="2" s="1"/>
  <c r="R88" i="6"/>
  <c r="R227" i="2" s="1"/>
  <c r="Q88" i="6"/>
  <c r="Q227" i="2" s="1"/>
  <c r="P88" i="6"/>
  <c r="P227" i="2" s="1"/>
  <c r="I88" i="6"/>
  <c r="I227" i="2" s="1"/>
  <c r="J88" i="6"/>
  <c r="J227" i="2" s="1"/>
  <c r="N88" i="6"/>
  <c r="N227" i="2" s="1"/>
  <c r="F77" i="5"/>
  <c r="G77" i="6" s="1"/>
  <c r="G82" i="6"/>
  <c r="T77" i="5" l="1"/>
  <c r="G252" i="2"/>
  <c r="G113" i="1"/>
  <c r="C22" i="8" s="1"/>
  <c r="C26" i="8" s="1"/>
  <c r="C37" i="8" s="1"/>
  <c r="F82" i="6"/>
  <c r="T82" i="6" s="1"/>
  <c r="G219" i="2"/>
  <c r="G220" i="2"/>
  <c r="H77" i="6"/>
  <c r="H113" i="1" s="1"/>
  <c r="H117" i="1" s="1"/>
  <c r="H131" i="1" s="1"/>
  <c r="L77" i="6"/>
  <c r="L113" i="1" s="1"/>
  <c r="L117" i="1" s="1"/>
  <c r="L131" i="1" s="1"/>
  <c r="O77" i="6"/>
  <c r="O113" i="1" s="1"/>
  <c r="O117" i="1" s="1"/>
  <c r="O131" i="1" s="1"/>
  <c r="P77" i="6"/>
  <c r="P113" i="1" s="1"/>
  <c r="P117" i="1" s="1"/>
  <c r="P131" i="1" s="1"/>
  <c r="I77" i="6"/>
  <c r="I113" i="1" s="1"/>
  <c r="I117" i="1" s="1"/>
  <c r="I131" i="1" s="1"/>
  <c r="Q77" i="6"/>
  <c r="Q113" i="1" s="1"/>
  <c r="Q117" i="1" s="1"/>
  <c r="Q131" i="1" s="1"/>
  <c r="M77" i="6"/>
  <c r="M113" i="1" s="1"/>
  <c r="M117" i="1" s="1"/>
  <c r="M131" i="1" s="1"/>
  <c r="K77" i="6"/>
  <c r="K113" i="1" s="1"/>
  <c r="K117" i="1" s="1"/>
  <c r="K131" i="1" s="1"/>
  <c r="R77" i="6"/>
  <c r="R113" i="1" s="1"/>
  <c r="R117" i="1" s="1"/>
  <c r="R131" i="1" s="1"/>
  <c r="N77" i="6"/>
  <c r="N113" i="1" s="1"/>
  <c r="N117" i="1" s="1"/>
  <c r="N131" i="1" s="1"/>
  <c r="J77" i="6"/>
  <c r="J113" i="1" s="1"/>
  <c r="J117" i="1" s="1"/>
  <c r="J131" i="1" s="1"/>
  <c r="P220" i="2"/>
  <c r="P219" i="2"/>
  <c r="I220" i="2"/>
  <c r="I219" i="2"/>
  <c r="L220" i="2"/>
  <c r="L219" i="2"/>
  <c r="M220" i="2"/>
  <c r="M219" i="2"/>
  <c r="H220" i="2"/>
  <c r="H219" i="2"/>
  <c r="N220" i="2"/>
  <c r="N219" i="2"/>
  <c r="M97" i="6"/>
  <c r="M252" i="2" s="1"/>
  <c r="O97" i="6"/>
  <c r="O252" i="2" s="1"/>
  <c r="H97" i="6"/>
  <c r="H252" i="2" s="1"/>
  <c r="K97" i="6"/>
  <c r="K252" i="2" s="1"/>
  <c r="I97" i="6"/>
  <c r="I252" i="2" s="1"/>
  <c r="P97" i="6"/>
  <c r="P252" i="2" s="1"/>
  <c r="Q97" i="6"/>
  <c r="Q252" i="2" s="1"/>
  <c r="R97" i="6"/>
  <c r="R252" i="2" s="1"/>
  <c r="L97" i="6"/>
  <c r="L252" i="2" s="1"/>
  <c r="N97" i="6"/>
  <c r="N252" i="2" s="1"/>
  <c r="J97" i="6"/>
  <c r="J252" i="2" s="1"/>
  <c r="K220" i="2"/>
  <c r="K219" i="2"/>
  <c r="O220" i="2"/>
  <c r="O219" i="2"/>
  <c r="Q220" i="2"/>
  <c r="Q219" i="2"/>
  <c r="R220" i="2"/>
  <c r="R219" i="2"/>
  <c r="J220" i="2"/>
  <c r="J219" i="2"/>
  <c r="U227" i="2"/>
  <c r="F88" i="6"/>
  <c r="T88" i="6" s="1"/>
  <c r="J249" i="2" l="1"/>
  <c r="J253" i="2" s="1"/>
  <c r="J79" i="5"/>
  <c r="R249" i="2"/>
  <c r="R253" i="2" s="1"/>
  <c r="R79" i="5"/>
  <c r="M79" i="5"/>
  <c r="M249" i="2"/>
  <c r="M253" i="2" s="1"/>
  <c r="I249" i="2"/>
  <c r="I253" i="2" s="1"/>
  <c r="I79" i="5"/>
  <c r="O249" i="2"/>
  <c r="O253" i="2" s="1"/>
  <c r="O79" i="5"/>
  <c r="H249" i="2"/>
  <c r="H253" i="2" s="1"/>
  <c r="H79" i="5"/>
  <c r="U219" i="2"/>
  <c r="F77" i="6"/>
  <c r="U252" i="2"/>
  <c r="T97" i="6"/>
  <c r="N249" i="2"/>
  <c r="N253" i="2" s="1"/>
  <c r="N79" i="5"/>
  <c r="K249" i="2"/>
  <c r="K253" i="2" s="1"/>
  <c r="K79" i="5"/>
  <c r="Q249" i="2"/>
  <c r="Q253" i="2" s="1"/>
  <c r="Q79" i="5"/>
  <c r="P249" i="2"/>
  <c r="P253" i="2" s="1"/>
  <c r="P79" i="5"/>
  <c r="L249" i="2"/>
  <c r="L253" i="2" s="1"/>
  <c r="L79" i="5"/>
  <c r="T113" i="1"/>
  <c r="G117" i="1"/>
  <c r="U220" i="2"/>
  <c r="T77" i="6"/>
  <c r="F97" i="6"/>
  <c r="T117" i="1" l="1"/>
  <c r="G131" i="1"/>
  <c r="T131" i="1" l="1"/>
  <c r="G249" i="2"/>
  <c r="G253" i="2" s="1"/>
  <c r="G79" i="5"/>
  <c r="F79" i="5" l="1"/>
  <c r="P79" i="6" l="1"/>
  <c r="H79" i="6"/>
  <c r="J79" i="6"/>
  <c r="L79" i="6"/>
  <c r="N79" i="6"/>
  <c r="R79" i="6"/>
  <c r="K79" i="6"/>
  <c r="I79" i="6"/>
  <c r="M79" i="6"/>
  <c r="Q79" i="6"/>
  <c r="O79" i="6"/>
  <c r="G79" i="6"/>
  <c r="F79" i="6" l="1"/>
  <c r="T79" i="6" s="1"/>
  <c r="G21" i="4"/>
  <c r="G229" i="2"/>
  <c r="G20" i="4"/>
  <c r="G225" i="2"/>
  <c r="Q21" i="4"/>
  <c r="Q229" i="2"/>
  <c r="Q225" i="2"/>
  <c r="Q20" i="4"/>
  <c r="Q23" i="4" s="1"/>
  <c r="I229" i="2"/>
  <c r="I225" i="2"/>
  <c r="I21" i="4"/>
  <c r="I20" i="4"/>
  <c r="R21" i="4"/>
  <c r="R225" i="2"/>
  <c r="R229" i="2"/>
  <c r="R20" i="4"/>
  <c r="R23" i="4" s="1"/>
  <c r="L21" i="4"/>
  <c r="L225" i="2"/>
  <c r="L229" i="2"/>
  <c r="L20" i="4"/>
  <c r="L23" i="4" s="1"/>
  <c r="H229" i="2"/>
  <c r="H225" i="2"/>
  <c r="H21" i="4"/>
  <c r="H20" i="4"/>
  <c r="O229" i="2"/>
  <c r="O21" i="4"/>
  <c r="O225" i="2"/>
  <c r="O20" i="4"/>
  <c r="M21" i="4"/>
  <c r="M225" i="2"/>
  <c r="M229" i="2"/>
  <c r="M20" i="4"/>
  <c r="M23" i="4" s="1"/>
  <c r="K225" i="2"/>
  <c r="K21" i="4"/>
  <c r="K229" i="2"/>
  <c r="K20" i="4"/>
  <c r="N229" i="2"/>
  <c r="N225" i="2"/>
  <c r="N21" i="4"/>
  <c r="N20" i="4"/>
  <c r="J21" i="4"/>
  <c r="J225" i="2"/>
  <c r="J229" i="2"/>
  <c r="J20" i="4"/>
  <c r="J23" i="4" s="1"/>
  <c r="P21" i="4"/>
  <c r="P20" i="4"/>
  <c r="P23" i="4" s="1"/>
  <c r="P229" i="2"/>
  <c r="P225" i="2"/>
  <c r="N23" i="4" l="1"/>
  <c r="K23" i="4"/>
  <c r="O23" i="4"/>
  <c r="H23" i="4"/>
  <c r="H43" i="4" s="1"/>
  <c r="I23" i="4"/>
  <c r="P43" i="4"/>
  <c r="P187" i="2"/>
  <c r="J99" i="5"/>
  <c r="K43" i="4"/>
  <c r="K187" i="2"/>
  <c r="M43" i="4"/>
  <c r="M187" i="2"/>
  <c r="K99" i="5"/>
  <c r="O99" i="5"/>
  <c r="Q99" i="5"/>
  <c r="T20" i="4"/>
  <c r="V20" i="4" s="1"/>
  <c r="G23" i="4"/>
  <c r="T21" i="4"/>
  <c r="V21" i="4"/>
  <c r="P99" i="5"/>
  <c r="J187" i="2"/>
  <c r="J43" i="4"/>
  <c r="N43" i="4"/>
  <c r="N187" i="2"/>
  <c r="N99" i="5"/>
  <c r="M99" i="5"/>
  <c r="O43" i="4"/>
  <c r="O187" i="2"/>
  <c r="H99" i="5"/>
  <c r="L43" i="4"/>
  <c r="L187" i="2"/>
  <c r="L99" i="5"/>
  <c r="R43" i="4"/>
  <c r="R187" i="2"/>
  <c r="R99" i="5"/>
  <c r="I43" i="4"/>
  <c r="I187" i="2"/>
  <c r="I99" i="5"/>
  <c r="Q43" i="4"/>
  <c r="Q187" i="2"/>
  <c r="U225" i="2"/>
  <c r="G99" i="5"/>
  <c r="U229" i="2"/>
  <c r="H187" i="2" l="1"/>
  <c r="H242" i="2" s="1"/>
  <c r="Q204" i="2"/>
  <c r="Q242" i="2"/>
  <c r="I242" i="2"/>
  <c r="I204" i="2"/>
  <c r="R204" i="2"/>
  <c r="R242" i="2"/>
  <c r="L204" i="2"/>
  <c r="L242" i="2"/>
  <c r="H204" i="2"/>
  <c r="O204" i="2"/>
  <c r="O242" i="2"/>
  <c r="N204" i="2"/>
  <c r="N242" i="2"/>
  <c r="T23" i="4"/>
  <c r="V23" i="4" s="1"/>
  <c r="G43" i="4"/>
  <c r="G187" i="2"/>
  <c r="F99" i="5"/>
  <c r="G99" i="6" s="1"/>
  <c r="J204" i="2"/>
  <c r="J242" i="2"/>
  <c r="M204" i="2"/>
  <c r="M242" i="2"/>
  <c r="K204" i="2"/>
  <c r="K242" i="2"/>
  <c r="P204" i="2"/>
  <c r="P242" i="2"/>
  <c r="R99" i="6"/>
  <c r="R232" i="2" s="1"/>
  <c r="H99" i="6"/>
  <c r="H232" i="2" s="1"/>
  <c r="K99" i="6"/>
  <c r="K232" i="2" s="1"/>
  <c r="I99" i="6"/>
  <c r="I232" i="2" s="1"/>
  <c r="N99" i="6"/>
  <c r="N232" i="2" s="1"/>
  <c r="O99" i="6"/>
  <c r="O232" i="2" s="1"/>
  <c r="G232" i="2" l="1"/>
  <c r="P234" i="2"/>
  <c r="P233" i="2"/>
  <c r="P206" i="2"/>
  <c r="K206" i="2"/>
  <c r="K233" i="2"/>
  <c r="K234" i="2"/>
  <c r="M233" i="2"/>
  <c r="M234" i="2"/>
  <c r="M206" i="2"/>
  <c r="J206" i="2"/>
  <c r="J234" i="2"/>
  <c r="J233" i="2"/>
  <c r="U187" i="2"/>
  <c r="G242" i="2"/>
  <c r="G204" i="2"/>
  <c r="N234" i="2"/>
  <c r="N206" i="2"/>
  <c r="N233" i="2"/>
  <c r="O234" i="2"/>
  <c r="O237" i="2" s="1"/>
  <c r="O239" i="2" s="1"/>
  <c r="O206" i="2"/>
  <c r="O233" i="2"/>
  <c r="H233" i="2"/>
  <c r="H206" i="2"/>
  <c r="H234" i="2"/>
  <c r="L233" i="2"/>
  <c r="L206" i="2"/>
  <c r="L234" i="2"/>
  <c r="R206" i="2"/>
  <c r="R233" i="2"/>
  <c r="R234" i="2"/>
  <c r="R237" i="2" s="1"/>
  <c r="R239" i="2" s="1"/>
  <c r="Q233" i="2"/>
  <c r="Q234" i="2"/>
  <c r="Q206" i="2"/>
  <c r="I233" i="2"/>
  <c r="I234" i="2"/>
  <c r="I206" i="2"/>
  <c r="N237" i="2"/>
  <c r="N239" i="2" s="1"/>
  <c r="K237" i="2"/>
  <c r="K239" i="2" s="1"/>
  <c r="Q99" i="6"/>
  <c r="Q232" i="2" s="1"/>
  <c r="M99" i="6"/>
  <c r="M232" i="2" s="1"/>
  <c r="J99" i="6"/>
  <c r="J232" i="2" s="1"/>
  <c r="J237" i="2" s="1"/>
  <c r="J239" i="2" s="1"/>
  <c r="P99" i="6"/>
  <c r="P232" i="2" s="1"/>
  <c r="L99" i="6"/>
  <c r="L232" i="2" s="1"/>
  <c r="L237" i="2" l="1"/>
  <c r="L239" i="2" s="1"/>
  <c r="Q237" i="2"/>
  <c r="Q239" i="2" s="1"/>
  <c r="I237" i="2"/>
  <c r="I239" i="2" s="1"/>
  <c r="H237" i="2"/>
  <c r="H239" i="2" s="1"/>
  <c r="O244" i="2"/>
  <c r="O246" i="2" s="1"/>
  <c r="O255" i="2" s="1"/>
  <c r="U232" i="2"/>
  <c r="G206" i="2"/>
  <c r="G233" i="2"/>
  <c r="U233" i="2" s="1"/>
  <c r="G234" i="2"/>
  <c r="U234" i="2" s="1"/>
  <c r="R244" i="2"/>
  <c r="R246" i="2" s="1"/>
  <c r="R255" i="2" s="1"/>
  <c r="L244" i="2"/>
  <c r="L246" i="2" s="1"/>
  <c r="L255" i="2" s="1"/>
  <c r="J244" i="2"/>
  <c r="J246" i="2" s="1"/>
  <c r="J255" i="2" s="1"/>
  <c r="K244" i="2"/>
  <c r="K246" i="2" s="1"/>
  <c r="K255" i="2" s="1"/>
  <c r="F99" i="6"/>
  <c r="P237" i="2"/>
  <c r="P239" i="2" s="1"/>
  <c r="M237" i="2"/>
  <c r="M239" i="2" s="1"/>
  <c r="Q244" i="2"/>
  <c r="Q246" i="2" s="1"/>
  <c r="Q255" i="2" s="1"/>
  <c r="N244" i="2"/>
  <c r="N246" i="2" s="1"/>
  <c r="N255" i="2" s="1"/>
  <c r="M244" i="2"/>
  <c r="M246" i="2" s="1"/>
  <c r="M255" i="2" s="1"/>
  <c r="T99" i="6"/>
  <c r="P244" i="2" l="1"/>
  <c r="P246" i="2" s="1"/>
  <c r="P255" i="2" s="1"/>
  <c r="I244" i="2"/>
  <c r="I246" i="2" s="1"/>
  <c r="I255" i="2" s="1"/>
  <c r="H244" i="2"/>
  <c r="H246" i="2" s="1"/>
  <c r="H255" i="2" s="1"/>
  <c r="G237" i="2"/>
  <c r="G244" i="2" s="1"/>
  <c r="G246" i="2" s="1"/>
  <c r="G255" i="2" s="1"/>
  <c r="U237" i="2" l="1"/>
  <c r="G239" i="2"/>
</calcChain>
</file>

<file path=xl/sharedStrings.xml><?xml version="1.0" encoding="utf-8"?>
<sst xmlns="http://schemas.openxmlformats.org/spreadsheetml/2006/main" count="1094" uniqueCount="608">
  <si>
    <t>Acct. No.</t>
  </si>
  <si>
    <t>RATE BASE</t>
  </si>
  <si>
    <t>Plant-in-Service</t>
  </si>
  <si>
    <t>360-362</t>
  </si>
  <si>
    <t>364-365</t>
  </si>
  <si>
    <t>366-367</t>
  </si>
  <si>
    <t>Accumulated Reserve for Depreciation</t>
  </si>
  <si>
    <t xml:space="preserve">  Production</t>
  </si>
  <si>
    <t xml:space="preserve">  Transmission</t>
  </si>
  <si>
    <t xml:space="preserve">  Distribution</t>
  </si>
  <si>
    <t xml:space="preserve">  General &amp; Common Plant</t>
  </si>
  <si>
    <t xml:space="preserve">  Intangible Plant</t>
  </si>
  <si>
    <t>Net Utility Plant</t>
  </si>
  <si>
    <t>Rate Base Adjustments and Working Capital</t>
  </si>
  <si>
    <t>Other Rate Base Items</t>
  </si>
  <si>
    <t>TOTAL RATE BASE</t>
  </si>
  <si>
    <t>Louisville Gas &amp; Electric</t>
  </si>
  <si>
    <t>Electric Cost of Service Study</t>
  </si>
  <si>
    <t xml:space="preserve"> (Rate Base)</t>
  </si>
  <si>
    <t>Account Description</t>
  </si>
  <si>
    <t>Intangible Plant</t>
  </si>
  <si>
    <t>ORGANIZATION</t>
  </si>
  <si>
    <t>FRANCHISE AND CONSENTS</t>
  </si>
  <si>
    <t>SOFTWARE</t>
  </si>
  <si>
    <t>ORGANIZATION - COMMON</t>
  </si>
  <si>
    <t>FRANCHISE AND CONSENTS - COMMON</t>
  </si>
  <si>
    <t>Sub-total</t>
  </si>
  <si>
    <t>Production Plant</t>
  </si>
  <si>
    <t>Steam Production Generation</t>
  </si>
  <si>
    <t xml:space="preserve">    Energy</t>
  </si>
  <si>
    <t xml:space="preserve">    Demand</t>
  </si>
  <si>
    <t>Hydro Baseload Generation</t>
  </si>
  <si>
    <t>Other Production Generation</t>
  </si>
  <si>
    <t>Total Production Plant</t>
  </si>
  <si>
    <t>Transmission Plant</t>
  </si>
  <si>
    <t>Total Transmission Plant</t>
  </si>
  <si>
    <t>Distribution Plant</t>
  </si>
  <si>
    <t>TOTAL ACCTS 360-362</t>
  </si>
  <si>
    <t>OVERHEAD LINES</t>
  </si>
  <si>
    <t xml:space="preserve">    Primary</t>
  </si>
  <si>
    <t xml:space="preserve">        Customer</t>
  </si>
  <si>
    <t xml:space="preserve">        Demand</t>
  </si>
  <si>
    <t xml:space="preserve">    Secondary</t>
  </si>
  <si>
    <t>UNDERGROUND LINES</t>
  </si>
  <si>
    <t>TRANSFORMERS - POWER POOL</t>
  </si>
  <si>
    <t>SERVICES</t>
  </si>
  <si>
    <t>METERS</t>
  </si>
  <si>
    <t>CUSTOMER INSTALLATION</t>
  </si>
  <si>
    <t>STREET LIGHTING</t>
  </si>
  <si>
    <t>ASSET RETIRE OBLIGATIONS DIST PLANT</t>
  </si>
  <si>
    <t>Total Distribution Plant</t>
  </si>
  <si>
    <t>General Plant</t>
  </si>
  <si>
    <t>Total General Plant</t>
  </si>
  <si>
    <t>TOTAL COMMON PLANT</t>
  </si>
  <si>
    <t>COMPLETED CONSTR NOT CLASSIFIED</t>
  </si>
  <si>
    <t>PLANT HELD FOR FUTURE USE-DIST</t>
  </si>
  <si>
    <t>PLANT HELD FOR FUTURE USE-PROD</t>
  </si>
  <si>
    <t>PROPERTY HELD UNDER CAPITAL LEASE</t>
  </si>
  <si>
    <t>OTHER</t>
  </si>
  <si>
    <t>Construction Work In Progress</t>
  </si>
  <si>
    <t xml:space="preserve">  CWIP Production</t>
  </si>
  <si>
    <t xml:space="preserve">  CWIP Transmission</t>
  </si>
  <si>
    <t xml:space="preserve">  CWIP Distribution Plant</t>
  </si>
  <si>
    <t xml:space="preserve">  CWIP Common Plant</t>
  </si>
  <si>
    <t>Total CWIP</t>
  </si>
  <si>
    <t>TOTAL PLANT-IN-SERVICE</t>
  </si>
  <si>
    <t>TOTAL UTILITY PLANT</t>
  </si>
  <si>
    <t>TOTAL ACCUMULATED RESERVE FOR DEPRECIATION</t>
  </si>
  <si>
    <t>Working Capital Assets</t>
  </si>
  <si>
    <t>Cash Working Capital - Operation and Maintenance Expenses</t>
  </si>
  <si>
    <t>Materials and Supplies</t>
  </si>
  <si>
    <t>Prepayments</t>
  </si>
  <si>
    <t>Mill Creek Ash Dredging Project</t>
  </si>
  <si>
    <t>Less:</t>
  </si>
  <si>
    <t xml:space="preserve">  Accumulated Deferred Income Taxes</t>
  </si>
  <si>
    <t xml:space="preserve">  FAS 109 Deferred Income Taxes</t>
  </si>
  <si>
    <t xml:space="preserve">  Asset Retirement Obligations - Net Assets</t>
  </si>
  <si>
    <t xml:space="preserve">  Asset Retirement Obligations - Regulatory Liabilities</t>
  </si>
  <si>
    <t>Customer Advances</t>
  </si>
  <si>
    <t>Allocator</t>
  </si>
  <si>
    <t>PT&amp;D</t>
  </si>
  <si>
    <t>Total</t>
  </si>
  <si>
    <t>System</t>
  </si>
  <si>
    <t>Residential</t>
  </si>
  <si>
    <t>Rate RS</t>
  </si>
  <si>
    <t>Gen. Service</t>
  </si>
  <si>
    <t>GSS</t>
  </si>
  <si>
    <t>Rate PS</t>
  </si>
  <si>
    <t>Primary</t>
  </si>
  <si>
    <t>Secondary</t>
  </si>
  <si>
    <t>Rate TOD</t>
  </si>
  <si>
    <t>Rate RTS</t>
  </si>
  <si>
    <t>Transmission</t>
  </si>
  <si>
    <t>Sp. Contract</t>
  </si>
  <si>
    <t>No. 1</t>
  </si>
  <si>
    <t>No. 2</t>
  </si>
  <si>
    <t>St. Lighting</t>
  </si>
  <si>
    <t>RLS, LS, DSK</t>
  </si>
  <si>
    <t>Lighting Energy</t>
  </si>
  <si>
    <t>LE</t>
  </si>
  <si>
    <t>Traffic</t>
  </si>
  <si>
    <t>TE</t>
  </si>
  <si>
    <t>check</t>
  </si>
  <si>
    <t>O &amp; M Expenses</t>
  </si>
  <si>
    <t>Transmission Expenses</t>
  </si>
  <si>
    <t>TOTAL EXPENSES Before Income Tax &amp; Proforma Adjustments</t>
  </si>
  <si>
    <t>Calculation of Taxable Income Before Proforma Adjustments</t>
  </si>
  <si>
    <t>Proforma Adjustments</t>
  </si>
  <si>
    <t>Steam Production O&amp;M</t>
  </si>
  <si>
    <t>OPERATION SUPERVISION &amp; ENGINEERING</t>
  </si>
  <si>
    <t>FUEL</t>
  </si>
  <si>
    <t>STEAM EXPENSES-- Labor</t>
  </si>
  <si>
    <t>STEAM EXPENSES--- Other</t>
  </si>
  <si>
    <t>STEAM TRANSFER EXPENSES</t>
  </si>
  <si>
    <t>ELECTRIC EXPENSES-Labor</t>
  </si>
  <si>
    <t>ELECTRIC EXPENSES-- Other</t>
  </si>
  <si>
    <t>MISC. STEAM POWER EXPENSES</t>
  </si>
  <si>
    <t>RENTS</t>
  </si>
  <si>
    <t>ALLOWANCES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</si>
  <si>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</si>
  <si>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</si>
  <si>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</si>
  <si>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</si>
  <si>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</si>
  <si>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Hydraulic Production O&amp;M</t>
  </si>
  <si>
    <t>WATER FOR POWER</t>
  </si>
  <si>
    <t>HYDRAULIC EXPENSES</t>
  </si>
  <si>
    <t>ELECTRIC EXPENSES</t>
  </si>
  <si>
    <t>MISC. HYDRAULIC POWER EXPENSES</t>
  </si>
  <si>
    <t>MAINT. OF RESERVES, DAMS, AND WATERWAYS</t>
  </si>
  <si>
    <t>MAINTENANCE OF MISC HYDRAULIC PLANT</t>
  </si>
  <si>
    <t>Other Power Generation Operation Expense</t>
  </si>
  <si>
    <t>GENERATION EXPENSE</t>
  </si>
  <si>
    <t xml:space="preserve">MISC OTHER POWER GENERATION </t>
  </si>
  <si>
    <t>MAINTENANCE OF GENERATING &amp; ELEC PLANT</t>
  </si>
  <si>
    <t>MAINTENANCE OF MISC OTHER POWER GEN PLT</t>
  </si>
  <si>
    <t>Other Power Supply Expense</t>
  </si>
  <si>
    <t>PURCHASED POWER</t>
  </si>
  <si>
    <t xml:space="preserve">   'Demand</t>
  </si>
  <si>
    <t xml:space="preserve">   'Energy</t>
  </si>
  <si>
    <t>PURCHASED POWER OPTIONS</t>
  </si>
  <si>
    <t>BROKERAGE FEES</t>
  </si>
  <si>
    <t>MISO TRANSMISSION EXPENSES</t>
  </si>
  <si>
    <t>SYSTEM CONTROL AND LOAD DISPATCH</t>
  </si>
  <si>
    <t>OTHER EXPENSES</t>
  </si>
  <si>
    <t>DUPLICATE CHARGES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</si>
  <si>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</si>
  <si>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</si>
  <si>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</si>
  <si>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</si>
  <si>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</si>
  <si>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</si>
  <si>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MAINTENANCE SUPERVISION AND ENG</t>
  </si>
  <si>
    <t>STRUCTURES</t>
  </si>
  <si>
    <t>MAINT OF STATION EQUIPMENT</t>
  </si>
  <si>
    <t>MAINT OF OVERHEAD LINES</t>
  </si>
  <si>
    <t>MISC PLANT</t>
  </si>
  <si>
    <t>MARKET FACILITATION, MONITORING &amp; COMPLIANCE</t>
  </si>
  <si>
    <t>Distribution Expense - Operating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</si>
  <si>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</si>
  <si>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</si>
  <si>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</si>
  <si>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</si>
  <si>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</si>
  <si>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</si>
  <si>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</si>
  <si>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MAPPING</t>
  </si>
  <si>
    <t>MAINTENANCE SUPERVISION AND EN</t>
  </si>
  <si>
    <t>MAINTENANCE OF STATION EQUIPMENT</t>
  </si>
  <si>
    <t>MAINTENANCE OF OVERHEAD LINES</t>
  </si>
  <si>
    <t>MAINTENANCE OF UNDERGROUND LINES</t>
  </si>
  <si>
    <t>MAINTENANCE OF LINE TRANSFORM</t>
  </si>
  <si>
    <t>MAINTENANCE OF ST LIGHTS &amp; SIG SYSTEMS</t>
  </si>
  <si>
    <t>MAINTENANCE OF METERS</t>
  </si>
  <si>
    <t>MISCELLANEOUS DISTRIBUTION EXPENSES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</si>
  <si>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</si>
  <si>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</si>
  <si>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</si>
  <si>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</si>
  <si>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</si>
  <si>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</si>
  <si>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Customer Service &amp; Information Expense</t>
  </si>
  <si>
    <t>SUPERVISION</t>
  </si>
  <si>
    <t>CUSTOMER ASSISTANCE EXPENSES</t>
  </si>
  <si>
    <t>CUSTOMER ASSISTANCE EXP-INCENTIVES</t>
  </si>
  <si>
    <t>INFORMATIONAL AND INSTRUCTIONAL</t>
  </si>
  <si>
    <t>INFORM AND INSTRUC -LOAD MGMT</t>
  </si>
  <si>
    <t>MISCELLANEOUS CUSTOMER SERVICE</t>
  </si>
  <si>
    <t>DEMONSTRATION AND SELLING EXP</t>
  </si>
  <si>
    <t>ADVERTISING EXPENSES</t>
  </si>
  <si>
    <t>MDSE-JOBBING-CONTRACT</t>
  </si>
  <si>
    <t>MISC SALES EXPENSE</t>
  </si>
  <si>
    <t>General Expenses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</si>
  <si>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</si>
  <si>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</si>
  <si>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</si>
  <si>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</si>
  <si>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</si>
  <si>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INSURANCE</t>
  </si>
  <si>
    <t>EMPLOYEE BENEFITS</t>
  </si>
  <si>
    <t>FRANCHISE REQUIREMENTS</t>
  </si>
  <si>
    <t>REGULATORY COMMISSION FEES</t>
  </si>
  <si>
    <t>MISCELLANEOUS GENERAL EXPENSES</t>
  </si>
  <si>
    <t>RENTS AND LEASES</t>
  </si>
  <si>
    <t>MAINTENANCE OF GENERAL PLANT</t>
  </si>
  <si>
    <t>TOTAL O &amp; M EXPENSES</t>
  </si>
  <si>
    <t>TOTAL O&amp;M EXPENSE Less PURCHASED POWER</t>
  </si>
  <si>
    <t>Depreciation Expense</t>
  </si>
  <si>
    <t>Steam Production</t>
  </si>
  <si>
    <t>Hydraulic Production</t>
  </si>
  <si>
    <t>Other Production</t>
  </si>
  <si>
    <t>Transmission - Kentucky System Property</t>
  </si>
  <si>
    <t>Transmission - Virginia Property</t>
  </si>
  <si>
    <t>Distribution</t>
  </si>
  <si>
    <t>General &amp; Common Plant</t>
  </si>
  <si>
    <t>TOTAL DEPRECIATION EXPENSES</t>
  </si>
  <si>
    <t>Other Expenses</t>
  </si>
  <si>
    <t>Regulatory Credits</t>
  </si>
  <si>
    <t xml:space="preserve">    Production</t>
  </si>
  <si>
    <t xml:space="preserve">    Transmission</t>
  </si>
  <si>
    <t xml:space="preserve">    Distribution</t>
  </si>
  <si>
    <t xml:space="preserve">    Common</t>
  </si>
  <si>
    <t>Accretion Expense</t>
  </si>
  <si>
    <t>Property Taxes &amp; Other</t>
  </si>
  <si>
    <t>Amortization of Investment Tax Credit</t>
  </si>
  <si>
    <t>Gain on Disposition of Allowances</t>
  </si>
  <si>
    <t>Interest</t>
  </si>
  <si>
    <t>Total  Other Expenses</t>
  </si>
  <si>
    <t>Total Operating Revenue</t>
  </si>
  <si>
    <t>Operating Expenses</t>
  </si>
  <si>
    <t>O&amp;M Expenses</t>
  </si>
  <si>
    <t xml:space="preserve">Regulatory Credits </t>
  </si>
  <si>
    <t>Accretion Expenses</t>
  </si>
  <si>
    <t>Amortization Expense</t>
  </si>
  <si>
    <t>Property &amp; Other Taxes</t>
  </si>
  <si>
    <t>Amortization of ITC</t>
  </si>
  <si>
    <t>Gain/Disposition of Allowance</t>
  </si>
  <si>
    <t>Assignment of Interuptible Credit</t>
  </si>
  <si>
    <t>Allocation of Curtailable Service Rider Credits</t>
  </si>
  <si>
    <t>Sub-total Expenses</t>
  </si>
  <si>
    <t>Taxable Income</t>
  </si>
  <si>
    <t>Income Taxes Before Proforma Adjustments</t>
  </si>
  <si>
    <t>Revenue Adjustments</t>
  </si>
  <si>
    <t>Proforma Expense Adjustments:</t>
  </si>
  <si>
    <t>Eliminate mismatch in fuel cost recovery</t>
  </si>
  <si>
    <t>Remove ECR expenses</t>
  </si>
  <si>
    <t>Eliminate brokered sales expenses</t>
  </si>
  <si>
    <t>Adjustment to reflect changes to FAC calculations</t>
  </si>
  <si>
    <t>Eliminate DSM expenses</t>
  </si>
  <si>
    <t>Year end customer expense adjustment</t>
  </si>
  <si>
    <t>Annualized depreciation expense adjustment</t>
  </si>
  <si>
    <t>Labor expense adjustment</t>
  </si>
  <si>
    <t>Pension &amp; post retirement expense adjustment</t>
  </si>
  <si>
    <t>Property insurance expense adjustment</t>
  </si>
  <si>
    <t>Adjustment for transfer of ITO functions</t>
  </si>
  <si>
    <t>Normalized storm damage expenses</t>
  </si>
  <si>
    <t>Eliminate advertising expenses</t>
  </si>
  <si>
    <t>Remove out of period expense items</t>
  </si>
  <si>
    <t>MISO exit fee regulatory asset amortization</t>
  </si>
  <si>
    <t>Amortization of rate case expenses</t>
  </si>
  <si>
    <t>Adjustment for Swap termination regulatory asset</t>
  </si>
  <si>
    <t>2011 Wind Storm regulatory asset amortization</t>
  </si>
  <si>
    <t>Adjustment for injuries and damages FERC account 925</t>
  </si>
  <si>
    <t>General Management Audit regulatory asset amortization</t>
  </si>
  <si>
    <t>Federal &amp; State income tax adjustment</t>
  </si>
  <si>
    <t>Federal &amp; State income tax interest adjustment</t>
  </si>
  <si>
    <t>Prior income tax true-ups &amp; adjustments</t>
  </si>
  <si>
    <t>Adjustment for tax basis depreciation reduction</t>
  </si>
  <si>
    <t>Adjustment for amortization of investment tax credit</t>
  </si>
  <si>
    <t xml:space="preserve">Net Adjustments </t>
  </si>
  <si>
    <t>Total Revenue After Proforma Adjustments</t>
  </si>
  <si>
    <t>Total Operating Expenses after Proforma Adjustments</t>
  </si>
  <si>
    <t>Net Operating Income after Proforma Adjustments</t>
  </si>
  <si>
    <t>Rate Base Before Proforma Adjustments</t>
  </si>
  <si>
    <t>ECR Plan Eliminations</t>
  </si>
  <si>
    <t>Proforma Adjustment to Depr. Reserve</t>
  </si>
  <si>
    <t>Cash Working Capital Adjustment</t>
  </si>
  <si>
    <t>Rate Base After Proforma Adjustments</t>
  </si>
  <si>
    <t>ROR</t>
  </si>
  <si>
    <t xml:space="preserve"> (Expenses)</t>
  </si>
  <si>
    <t>Dir</t>
  </si>
  <si>
    <t>Tax Income</t>
  </si>
  <si>
    <t>  Labor O &amp; M Expenses  </t>
  </si>
  <si>
    <t>Labor Expenses</t>
  </si>
  <si>
    <t>Steam Power Generation Operation Expenses</t>
  </si>
  <si>
    <t>Steam Power Generation Maintenance Expenses</t>
  </si>
  <si>
    <t>Hydraulic Power Generation Operation Expenses</t>
  </si>
  <si>
    <t>Hydraulic Power Generation Maintenance Expenses</t>
  </si>
  <si>
    <t>Other Power Generation Maintenance Expense</t>
  </si>
  <si>
    <t>Purchased Power</t>
  </si>
  <si>
    <t>Transmission Labor Expenses</t>
  </si>
  <si>
    <t>Distribution Operation Labor Expense</t>
  </si>
  <si>
    <t>Distribution Maintenance Labor Expense</t>
  </si>
  <si>
    <t>Customer Service Expense</t>
  </si>
  <si>
    <t>Administrative and General Expense</t>
  </si>
  <si>
    <t xml:space="preserve"> (Labor)</t>
  </si>
  <si>
    <t>STEAM EXPENSES</t>
  </si>
  <si>
    <t>Total Steam Power Operation Expenses</t>
  </si>
  <si>
    <t>Total Steam Power Generation Maintenance Expense</t>
  </si>
  <si>
    <t>Total Steam Power Generation Expense</t>
  </si>
  <si>
    <t>Total Hydraulic Power Operation Expenses</t>
  </si>
  <si>
    <t>Total Hydraulic Power Generation Maint. Expense</t>
  </si>
  <si>
    <t>Total Hydraulic Power Generation Expense</t>
  </si>
  <si>
    <t>Total Other Power Generation Expenses</t>
  </si>
  <si>
    <t>Total Other Power Generation Maintenance Expense</t>
  </si>
  <si>
    <t>Total Other Power Generation Expense</t>
  </si>
  <si>
    <t>Total Production Expense</t>
  </si>
  <si>
    <t>Total Purchased Power Labor</t>
  </si>
  <si>
    <t>Total Transmission Labor Expenses</t>
  </si>
  <si>
    <t>Total Distribution Operation Labor Expense</t>
  </si>
  <si>
    <t>MAINTENANCE OF LINE TRANSFORMER</t>
  </si>
  <si>
    <t>MAINTENANCE OF MISC DISTR PLANT</t>
  </si>
  <si>
    <t>Total Distribution Maintenance Labor Expense</t>
  </si>
  <si>
    <t>Total Distribution Operation and Maintenance Labor Expenses</t>
  </si>
  <si>
    <t>Transmission and Distribution Labor Expenses</t>
  </si>
  <si>
    <t>Production, Transmission and Distribution Labor Expenses</t>
  </si>
  <si>
    <t>Total Customer Accounts Labor Expense</t>
  </si>
  <si>
    <t>CUSTOMER ASSISTANCE EXP-LOAD MGMT</t>
  </si>
  <si>
    <t>WATER HEATER - HEAT PUMP PROGRAM</t>
  </si>
  <si>
    <t>Total Customer Service Labor Expense</t>
  </si>
  <si>
    <t>Sub-Total Labor Exp</t>
  </si>
  <si>
    <t>ADMIN. EXPENSES TRANSFERRED - CREDIT</t>
  </si>
  <si>
    <t>DUPLICATE CHARGES-CR</t>
  </si>
  <si>
    <t>Total Administrative and General Expense</t>
  </si>
  <si>
    <t>Total Operation and Maintenance Expenses</t>
  </si>
  <si>
    <t>Operation and Maintenance Expenses Less Purchase Power</t>
  </si>
  <si>
    <t>REVENUE</t>
  </si>
  <si>
    <t>Total Revenue After Adjustments</t>
  </si>
  <si>
    <t xml:space="preserve"> (Revenues)</t>
  </si>
  <si>
    <t>Sales</t>
  </si>
  <si>
    <t>Intercompany Sales</t>
  </si>
  <si>
    <t>Off-System Sales</t>
  </si>
  <si>
    <t>Brokered Purchases</t>
  </si>
  <si>
    <t>Settled Swap Revenue</t>
  </si>
  <si>
    <t>Settled Swap Expense</t>
  </si>
  <si>
    <t>Forfeited Discounts</t>
  </si>
  <si>
    <t>Misc Service Revenues</t>
  </si>
  <si>
    <t>Rent From Electric Property</t>
  </si>
  <si>
    <t>Other Electric Revenue</t>
  </si>
  <si>
    <t>Unbilled Revenue</t>
  </si>
  <si>
    <t>TOTAL REVENUE</t>
  </si>
  <si>
    <t>Eliminate unbilled revenues</t>
  </si>
  <si>
    <t>Eliminate rate mechanism revenue accruals</t>
  </si>
  <si>
    <t>Mismatch in fuel cost recover</t>
  </si>
  <si>
    <t>Annualized FAC roll-in to base rates</t>
  </si>
  <si>
    <t>Eliminate ECR revenues</t>
  </si>
  <si>
    <t>To reflect a full year of the ECR roll-in</t>
  </si>
  <si>
    <t>Remove off-system ECR revenues</t>
  </si>
  <si>
    <t>Adjustment to off-system  sales margins</t>
  </si>
  <si>
    <t>Eliminate brokered sales revenues</t>
  </si>
  <si>
    <t>Eliminate DSM revenue</t>
  </si>
  <si>
    <t xml:space="preserve">Annualized year end customer revenues </t>
  </si>
  <si>
    <t>Customer rate switching revenue adjustment</t>
  </si>
  <si>
    <t>Adjustment to remove out of period items</t>
  </si>
  <si>
    <t>Subtotal</t>
  </si>
  <si>
    <t>Average Demand (Loss Adjusted) Adjusted For Rate Switching</t>
  </si>
  <si>
    <t>Energy (Loss Adjusted)Before Rate Switching</t>
  </si>
  <si>
    <t>Customers (Monthly Bills)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</si>
  <si>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</si>
  <si>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</si>
  <si>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</si>
  <si>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</si>
  <si>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</si>
  <si>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</si>
  <si>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</si>
  <si>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Year End Customers</t>
  </si>
  <si>
    <t>Year End Customers (Lighting = Lights)</t>
  </si>
  <si>
    <t>Weighted Year End Customers (Lighting =9 Lights per Cust)</t>
  </si>
  <si>
    <t xml:space="preserve">Year End Customers </t>
  </si>
  <si>
    <t>Year End Customers (Lighting = 9 Lights per Cust)</t>
  </si>
  <si>
    <t>Year End Secondary Customers</t>
  </si>
  <si>
    <t>Year End Primary Customers</t>
  </si>
  <si>
    <t>Maximum Class Non-Coincident Peak Demands (Adjusted)</t>
  </si>
  <si>
    <t>Total Utility Plant</t>
  </si>
  <si>
    <t>Revenue and Expense Adjust before IT</t>
  </si>
  <si>
    <t>Meter Cost - Wighted Cost of Meters</t>
  </si>
  <si>
    <t>Customer Services - Weighted cost of Services</t>
  </si>
  <si>
    <t>Maximum Class Demands (Primary)</t>
  </si>
  <si>
    <t>Sum of the Individual Customer Demands (Secondary)</t>
  </si>
  <si>
    <t>Summer Peak Period Demand Allocator</t>
  </si>
  <si>
    <t>Winter Peak Period Demand Allocator</t>
  </si>
  <si>
    <t>Weighted Avg Summer Winter Peak</t>
  </si>
  <si>
    <t>Production Residual Winter Demand Allocator</t>
  </si>
  <si>
    <t>Production Winter Demand Allocator</t>
  </si>
  <si>
    <t>Production Residual Summer Demand Allocator</t>
  </si>
  <si>
    <t>Production Summer Demand Allocator</t>
  </si>
  <si>
    <t>Production Summer Demand Total</t>
  </si>
  <si>
    <t>Distribution Lines, Transformers &amp; Services Plan)</t>
  </si>
  <si>
    <t>Temperature Normalization Revenues</t>
  </si>
  <si>
    <t>Customer Specific Assignment</t>
  </si>
  <si>
    <t>Year-End Customers</t>
  </si>
  <si>
    <t>FAC Roll-In</t>
  </si>
  <si>
    <t>Interruptible Credit Allocator</t>
  </si>
  <si>
    <t>Operation and Maintenance Less Fuel</t>
  </si>
  <si>
    <t>Base Rate Revenue</t>
  </si>
  <si>
    <t>VDT Revenue</t>
  </si>
  <si>
    <t>Remove DSM Revenues</t>
  </si>
  <si>
    <t>Remove ECR Revenues</t>
  </si>
  <si>
    <t>Remove Changes in ECR Roll-in</t>
  </si>
  <si>
    <t>Gross Production Plant</t>
  </si>
  <si>
    <t>Gross Transmission Plant</t>
  </si>
  <si>
    <t>Gross Distribution Plant</t>
  </si>
  <si>
    <t>Total Prod.,Ttrans., Distrib Plant</t>
  </si>
  <si>
    <t>Dist. Overhead Lines Gross Plant</t>
  </si>
  <si>
    <t>Gross Intangible Plant</t>
  </si>
  <si>
    <t>Gross Total Plant in Service</t>
  </si>
  <si>
    <t>Dist. Underground Lines Gross Plant</t>
  </si>
  <si>
    <t>Gross General Plant</t>
  </si>
  <si>
    <t>Labor Accts 501-507</t>
  </si>
  <si>
    <t>Labor Accts 511-514</t>
  </si>
  <si>
    <t>Labor Accts 536-540</t>
  </si>
  <si>
    <t>Labor Accts 542-545</t>
  </si>
  <si>
    <t>Labor Accts 581-588</t>
  </si>
  <si>
    <t>Labor Accts 591-598</t>
  </si>
  <si>
    <t>Labor Accts 500-916</t>
  </si>
  <si>
    <t>O&amp;M less Purchased Power</t>
  </si>
  <si>
    <t>Dist. Lines Gross Plant</t>
  </si>
  <si>
    <t>Rate Base</t>
  </si>
  <si>
    <t>Gross Transformer Plant</t>
  </si>
  <si>
    <t>Total Labor</t>
  </si>
  <si>
    <t>Distribution O&amp;M</t>
  </si>
  <si>
    <t>Sales  Revenue</t>
  </si>
  <si>
    <t>Distribution Poles, Lines, Transform &amp; Services</t>
  </si>
  <si>
    <t>Late Payment Revenue</t>
  </si>
  <si>
    <t>Temperature Normalization Expenses</t>
  </si>
  <si>
    <t>Steam Production Plant</t>
  </si>
  <si>
    <t>Hydro Production Plant</t>
  </si>
  <si>
    <t>Other Production Plant</t>
  </si>
  <si>
    <t xml:space="preserve">Off-System Sales </t>
  </si>
  <si>
    <t>Misc. Service Revenue</t>
  </si>
  <si>
    <t>Rate Switching Allocator</t>
  </si>
  <si>
    <t>Billing Determinant Rev net of CSR &amp; HEA</t>
  </si>
  <si>
    <t>Year End Rev Adjustment</t>
  </si>
  <si>
    <t>O&amp;M less Fuel &amp; Purchased Power</t>
  </si>
  <si>
    <t>Intermediate &amp; Peal Production Plant Allocated Amount</t>
  </si>
  <si>
    <t>Proforma Adjustments Before Income Tax</t>
  </si>
  <si>
    <t>Production Portion</t>
  </si>
  <si>
    <t>Intangible &amp; General Plant Portion</t>
  </si>
  <si>
    <t>Total Interruptible Credit Allocator</t>
  </si>
  <si>
    <t>Off-System Sales Allocator</t>
  </si>
  <si>
    <t>Less:    Adjustment to Reallocate Expenses</t>
  </si>
  <si>
    <t>Costs allocated on Energy to    be reallocated on RBPPT</t>
  </si>
  <si>
    <t>Costs allocated on Energy    reallocated on RBPPT</t>
  </si>
  <si>
    <t>Net Adjustment</t>
  </si>
  <si>
    <t>Off System Sales Allocator</t>
  </si>
  <si>
    <t>Alloc. No</t>
  </si>
  <si>
    <t>MEMO</t>
  </si>
  <si>
    <t>(Allocator Amounts)</t>
  </si>
  <si>
    <t>Allocator Description</t>
  </si>
  <si>
    <t>Average Customers (Bills/12)</t>
  </si>
  <si>
    <t>Weighted Average Customers (Lighting =10 Lights per Cust)</t>
  </si>
  <si>
    <t>Average Customers (Lighting = 10 Lights per Cust)</t>
  </si>
  <si>
    <t>Weighted Year End Customers (Lighting =10 Lights per Cust)</t>
  </si>
  <si>
    <t>Year End Customers (Lighting = 10 Lights per Cust)</t>
  </si>
  <si>
    <t>Maximum Class Non-Coincident Peak Demands</t>
  </si>
  <si>
    <t>Meter Cost - Weighted Cost of Meters</t>
  </si>
  <si>
    <t>Total Prod.,Trans., Distrib Plant</t>
  </si>
  <si>
    <t>Intermediate &amp; Peak Production Plant Allocated Amount</t>
  </si>
  <si>
    <t>Energy</t>
  </si>
  <si>
    <t>Cust05</t>
  </si>
  <si>
    <t>Cust04</t>
  </si>
  <si>
    <t>Cust01</t>
  </si>
  <si>
    <t>Cust06</t>
  </si>
  <si>
    <t>Cust07</t>
  </si>
  <si>
    <t>Cust08</t>
  </si>
  <si>
    <t>YECust05</t>
  </si>
  <si>
    <t>YECust04</t>
  </si>
  <si>
    <t>YECust01</t>
  </si>
  <si>
    <t>YECust06</t>
  </si>
  <si>
    <t>YECust07</t>
  </si>
  <si>
    <t>YECust08</t>
  </si>
  <si>
    <t>NCP</t>
  </si>
  <si>
    <t>UPT</t>
  </si>
  <si>
    <t>TUP</t>
  </si>
  <si>
    <t>C03</t>
  </si>
  <si>
    <t>C02</t>
  </si>
  <si>
    <t>NCPP</t>
  </si>
  <si>
    <t>SICD</t>
  </si>
  <si>
    <t>SCP</t>
  </si>
  <si>
    <t>WCP</t>
  </si>
  <si>
    <t>DSMREV</t>
  </si>
  <si>
    <t>ECRREV</t>
  </si>
  <si>
    <t>DET</t>
  </si>
  <si>
    <t>LBT</t>
  </si>
  <si>
    <t>R01</t>
  </si>
  <si>
    <t>OMT</t>
  </si>
  <si>
    <t>RS01</t>
  </si>
  <si>
    <t xml:space="preserve">Total </t>
  </si>
  <si>
    <t>(Allocator Percentages)</t>
  </si>
  <si>
    <t>Residential Electric Customer Costs</t>
  </si>
  <si>
    <t>Rate Base:</t>
  </si>
  <si>
    <t>Operation &amp; Maintenance Expenses</t>
  </si>
  <si>
    <t>Revenue Requirement:</t>
  </si>
  <si>
    <t>Total Customer Revenue Requirement</t>
  </si>
  <si>
    <t>Number of Bills</t>
  </si>
  <si>
    <t>Monthly Cost</t>
  </si>
  <si>
    <t xml:space="preserve"> 1/ Calculated Per Company Response toOAG 1-316.</t>
  </si>
  <si>
    <t xml:space="preserve"> 2/ Calculated Per Mr. Spanos Depreciation rates Exhibit JJS-LGE, Part III.</t>
  </si>
  <si>
    <t>Gross Plant</t>
  </si>
  <si>
    <t>Services</t>
  </si>
  <si>
    <t>Meters</t>
  </si>
  <si>
    <t>Depreciation Reserve</t>
  </si>
  <si>
    <t>Net Rate Base</t>
  </si>
  <si>
    <t>Meter Operations</t>
  </si>
  <si>
    <t>Meter Maint.</t>
  </si>
  <si>
    <t>Meter Reading</t>
  </si>
  <si>
    <t>Records &amp; Collections</t>
  </si>
  <si>
    <t>Misc. Customer Accts.</t>
  </si>
  <si>
    <t>Equity Return</t>
  </si>
  <si>
    <t>Income Tax @ effective rate</t>
  </si>
  <si>
    <t>Revenue for Return</t>
  </si>
  <si>
    <t xml:space="preserve">Residential </t>
  </si>
  <si>
    <t>Amount</t>
  </si>
  <si>
    <t xml:space="preserve"> 1/</t>
  </si>
  <si>
    <t xml:space="preserve"> 2/</t>
  </si>
  <si>
    <t>Debt</t>
  </si>
  <si>
    <t>Equity</t>
  </si>
  <si>
    <t>Effective Tax Rate</t>
  </si>
  <si>
    <t>Tax</t>
  </si>
  <si>
    <t>Schedule GAW-8</t>
  </si>
  <si>
    <t>Pct</t>
  </si>
  <si>
    <t>Taxable</t>
  </si>
  <si>
    <t>Income</t>
  </si>
  <si>
    <t>Cost</t>
  </si>
  <si>
    <t>Weighted</t>
  </si>
  <si>
    <t>Page 1 of 2</t>
  </si>
  <si>
    <t>Recalculation of Watkins' Customer Cost</t>
  </si>
  <si>
    <t>Adding Back in Costs Classified as Customer Costs</t>
  </si>
  <si>
    <t>In Watkins' Own Cost of Service Study</t>
  </si>
  <si>
    <t>For Louisville Gas and Electric Company</t>
  </si>
  <si>
    <t>&lt;&lt;----Left Out By Watkins</t>
  </si>
  <si>
    <t>368</t>
  </si>
  <si>
    <t>Transformers - Power Pool  (Customer Cost)</t>
  </si>
  <si>
    <t>369</t>
  </si>
  <si>
    <t>RB - 2, l 22</t>
  </si>
  <si>
    <t>Total Gross Plant</t>
  </si>
  <si>
    <t>Total Depreciation Reserve</t>
  </si>
  <si>
    <t>Total Net Plant</t>
  </si>
  <si>
    <t>Other Items</t>
  </si>
  <si>
    <t>Total Accumulated Deferred Income Tax</t>
  </si>
  <si>
    <t>Operation Supervision &amp; Engineering</t>
  </si>
  <si>
    <t>Load Dispatching</t>
  </si>
  <si>
    <t>Station Expense</t>
  </si>
  <si>
    <t>Overhead Lines Expense</t>
  </si>
  <si>
    <t>Underground Lines Expense</t>
  </si>
  <si>
    <t>Street Lighting Expense</t>
  </si>
  <si>
    <t>Meter Expense</t>
  </si>
  <si>
    <t>Meter Expense - Load Mgmt</t>
  </si>
  <si>
    <t>Customer Installations Expense</t>
  </si>
  <si>
    <t>Misc Distribution Expense</t>
  </si>
  <si>
    <t>Misc Distribution Expense - Mapping</t>
  </si>
  <si>
    <t>Rents</t>
  </si>
  <si>
    <t>Maintenance Supervision &amp; Engineering</t>
  </si>
  <si>
    <t>Structures</t>
  </si>
  <si>
    <t>Maintenance Structures &amp; Equipment</t>
  </si>
  <si>
    <t>Maintenanceof Overhead Lines</t>
  </si>
  <si>
    <t>Maintenance of Underground Lines</t>
  </si>
  <si>
    <t>Maintenance of Line Transformers</t>
  </si>
  <si>
    <t>Maintenance of St. Lights &amp; Sig Systems</t>
  </si>
  <si>
    <t>Maintenance of Meters</t>
  </si>
  <si>
    <t>Supervision/Customer Accts</t>
  </si>
  <si>
    <t>Meter Reading Expense</t>
  </si>
  <si>
    <t>Uncollectible Accounts</t>
  </si>
  <si>
    <t>Misc Customer Accounts</t>
  </si>
  <si>
    <t>Page 2 of 2</t>
  </si>
  <si>
    <t>In Watkins' Cost of Service Study</t>
  </si>
  <si>
    <t>Supervision</t>
  </si>
  <si>
    <t>Customer Assistance Expense</t>
  </si>
  <si>
    <t>Customer Assistance Expense - Customer Incentives</t>
  </si>
  <si>
    <t>Informationational &amp; Instruc.</t>
  </si>
  <si>
    <t>Inform &amp; Instruct - Load Mgmt</t>
  </si>
  <si>
    <t>Misc Customer Service</t>
  </si>
  <si>
    <t>Demonstration &amp; Selling Exp</t>
  </si>
  <si>
    <t>Advertising Expense</t>
  </si>
  <si>
    <t>MDSE - Jobbing - Contract</t>
  </si>
  <si>
    <t>Misc Sales Expense</t>
  </si>
  <si>
    <t>Admin &amp; General Salaries</t>
  </si>
  <si>
    <t>Office Supplies &amp; Expenses</t>
  </si>
  <si>
    <t>Administrative Expenses Transferred</t>
  </si>
  <si>
    <t>Outside Services Employed</t>
  </si>
  <si>
    <t>Property Insurance</t>
  </si>
  <si>
    <t>Injuries &amp; Damages - Insurance</t>
  </si>
  <si>
    <t>Employee Benefits</t>
  </si>
  <si>
    <t>Franchise Requirements</t>
  </si>
  <si>
    <t>Regulatory Commission Fees</t>
  </si>
  <si>
    <t>Duplicate Charges - Cr</t>
  </si>
  <si>
    <t>Miscellaneous General Expense</t>
  </si>
  <si>
    <t>Rents &amp; Leases</t>
  </si>
  <si>
    <t>Maintenance of General Plant</t>
  </si>
  <si>
    <t>Total O &amp; M Expenses</t>
  </si>
  <si>
    <t>Distribution Primary Lines</t>
  </si>
  <si>
    <t>Overhead Lines - Secondary</t>
  </si>
  <si>
    <t>Distribution Secondary Lines</t>
  </si>
  <si>
    <t>Underground Lines - Secondary</t>
  </si>
  <si>
    <t>Total Depreciation Expense</t>
  </si>
  <si>
    <t>Revenue Requirement</t>
  </si>
  <si>
    <t>Equity return</t>
  </si>
  <si>
    <t>Income Tax</t>
  </si>
  <si>
    <t>Revenue For Return</t>
  </si>
  <si>
    <t>PCT</t>
  </si>
  <si>
    <t>WGHT Cost</t>
  </si>
  <si>
    <t>Common</t>
  </si>
  <si>
    <t xml:space="preserve"> Number of Bills</t>
  </si>
  <si>
    <t xml:space="preserve"> </t>
  </si>
  <si>
    <t>Transformers</t>
  </si>
  <si>
    <t>Tax Rate</t>
  </si>
  <si>
    <t>For Louisville Gas &amp; Electric Company</t>
  </si>
  <si>
    <t>Conroy Rebuttal Exhibit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</si>
</sst>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$-409]#,##0"/>
    <numFmt numFmtId="165" formatCode="0.000000"/>
    <numFmt numFmtId="166" formatCode="0.0000%"/>
    <numFmt numFmtId="167" formatCode="&quot;$&quot;#,##0"/>
    <numFmt numFmtId="168" formatCode="0.00000"/>
    <numFmt numFmtId="169" formatCode="0.00000000%"/>
    <numFmt numFmtId="170" formatCode="[$$-409]#,##0.00"/>
    <numFmt numFmtId="171" formatCode="0.0000"/>
    <numFmt numFmtId="172" formatCode="&quot;$&quot;#,##0.00"/>
  </numFmts>
  <fonts count="24" x14ac:knownFonts="1">
    <font>
      <sz val="12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 val="double"/>
      <sz val="12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1" xfId="0" applyNumberFormat="1" applyFont="1" applyBorder="1" applyAlignment="1"/>
    <xf numFmtId="0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0" fontId="3" fillId="2" borderId="0" xfId="0" applyNumberFormat="1" applyFont="1" applyFill="1" applyAlignment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/>
    <xf numFmtId="164" fontId="2" fillId="2" borderId="0" xfId="0" applyNumberFormat="1" applyFont="1" applyFill="1" applyAlignment="1"/>
    <xf numFmtId="2" fontId="2" fillId="0" borderId="0" xfId="0" applyNumberFormat="1" applyFont="1" applyAlignment="1"/>
    <xf numFmtId="165" fontId="2" fillId="2" borderId="0" xfId="0" applyNumberFormat="1" applyFont="1" applyFill="1" applyAlignme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/>
    <xf numFmtId="167" fontId="2" fillId="0" borderId="0" xfId="0" applyNumberFormat="1" applyFont="1" applyAlignment="1"/>
    <xf numFmtId="166" fontId="2" fillId="2" borderId="0" xfId="0" applyNumberFormat="1" applyFont="1" applyFill="1" applyAlignment="1"/>
    <xf numFmtId="0" fontId="2" fillId="0" borderId="0" xfId="0" applyNumberFormat="1" applyFont="1" applyAlignment="1">
      <alignment horizontal="left"/>
    </xf>
    <xf numFmtId="3" fontId="2" fillId="0" borderId="0" xfId="0" applyNumberFormat="1" applyFont="1" applyAlignment="1"/>
    <xf numFmtId="164" fontId="2" fillId="0" borderId="1" xfId="0" applyNumberFormat="1" applyFont="1" applyBorder="1" applyAlignment="1"/>
    <xf numFmtId="3" fontId="2" fillId="0" borderId="0" xfId="0" applyNumberFormat="1" applyFont="1" applyAlignment="1">
      <alignment horizontal="center"/>
    </xf>
    <xf numFmtId="0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4" fontId="3" fillId="2" borderId="0" xfId="0" applyNumberFormat="1" applyFont="1" applyFill="1" applyAlignment="1"/>
    <xf numFmtId="0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3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left"/>
    </xf>
    <xf numFmtId="3" fontId="2" fillId="2" borderId="0" xfId="0" applyNumberFormat="1" applyFont="1" applyFill="1" applyAlignment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/>
    <xf numFmtId="0" fontId="5" fillId="0" borderId="1" xfId="0" applyNumberFormat="1" applyFont="1" applyBorder="1" applyAlignment="1"/>
    <xf numFmtId="0" fontId="6" fillId="2" borderId="0" xfId="0" applyNumberFormat="1" applyFont="1" applyFill="1" applyAlignment="1"/>
    <xf numFmtId="0" fontId="5" fillId="2" borderId="0" xfId="0" applyNumberFormat="1" applyFont="1" applyFill="1" applyAlignment="1"/>
    <xf numFmtId="0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/>
    <xf numFmtId="167" fontId="5" fillId="0" borderId="0" xfId="0" applyNumberFormat="1" applyFont="1" applyAlignment="1"/>
    <xf numFmtId="3" fontId="5" fillId="2" borderId="0" xfId="0" applyNumberFormat="1" applyFont="1" applyFill="1" applyAlignment="1"/>
    <xf numFmtId="0" fontId="6" fillId="0" borderId="0" xfId="0" applyNumberFormat="1" applyFont="1" applyAlignment="1"/>
    <xf numFmtId="3" fontId="5" fillId="2" borderId="1" xfId="0" applyNumberFormat="1" applyFont="1" applyFill="1" applyBorder="1" applyAlignment="1"/>
    <xf numFmtId="164" fontId="2" fillId="0" borderId="3" xfId="0" applyNumberFormat="1" applyFont="1" applyBorder="1" applyAlignment="1"/>
    <xf numFmtId="0" fontId="6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/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/>
    <xf numFmtId="3" fontId="6" fillId="2" borderId="0" xfId="0" applyNumberFormat="1" applyFont="1" applyFill="1" applyAlignment="1"/>
    <xf numFmtId="0" fontId="6" fillId="2" borderId="1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5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167" fontId="5" fillId="2" borderId="2" xfId="0" applyNumberFormat="1" applyFont="1" applyFill="1" applyBorder="1" applyAlignment="1"/>
    <xf numFmtId="167" fontId="5" fillId="2" borderId="0" xfId="0" applyNumberFormat="1" applyFont="1" applyFill="1" applyAlignment="1"/>
    <xf numFmtId="167" fontId="6" fillId="2" borderId="0" xfId="0" applyNumberFormat="1" applyFont="1" applyFill="1" applyAlignment="1"/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/>
    <xf numFmtId="0" fontId="6" fillId="0" borderId="2" xfId="0" applyNumberFormat="1" applyFont="1" applyBorder="1" applyAlignment="1"/>
    <xf numFmtId="0" fontId="6" fillId="0" borderId="2" xfId="0" applyNumberFormat="1" applyFont="1" applyBorder="1" applyAlignment="1">
      <alignment horizontal="center"/>
    </xf>
    <xf numFmtId="10" fontId="6" fillId="0" borderId="2" xfId="0" applyNumberFormat="1" applyFont="1" applyBorder="1" applyAlignment="1"/>
    <xf numFmtId="164" fontId="7" fillId="0" borderId="0" xfId="0" applyNumberFormat="1" applyFont="1" applyAlignment="1">
      <alignment horizontal="centerContinuous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2" borderId="0" xfId="0" applyNumberFormat="1" applyFont="1" applyFill="1" applyAlignment="1">
      <alignment horizontal="center" wrapText="1"/>
    </xf>
    <xf numFmtId="0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/>
    <xf numFmtId="3" fontId="5" fillId="0" borderId="0" xfId="0" applyNumberFormat="1" applyFont="1" applyAlignment="1"/>
    <xf numFmtId="0" fontId="1" fillId="0" borderId="0" xfId="0" applyNumberFormat="1" applyFont="1"/>
    <xf numFmtId="164" fontId="6" fillId="0" borderId="0" xfId="0" applyNumberFormat="1" applyFont="1" applyAlignment="1"/>
    <xf numFmtId="164" fontId="6" fillId="0" borderId="2" xfId="0" applyNumberFormat="1" applyFont="1" applyBorder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2" fillId="0" borderId="0" xfId="0" applyNumberFormat="1" applyFont="1" applyAlignment="1"/>
    <xf numFmtId="0" fontId="13" fillId="2" borderId="1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center" wrapText="1"/>
    </xf>
    <xf numFmtId="0" fontId="13" fillId="0" borderId="0" xfId="0" applyNumberFormat="1" applyFont="1" applyAlignment="1">
      <alignment horizontal="center"/>
    </xf>
    <xf numFmtId="0" fontId="10" fillId="2" borderId="0" xfId="0" applyNumberFormat="1" applyFont="1" applyFill="1" applyAlignment="1"/>
    <xf numFmtId="0" fontId="10" fillId="2" borderId="1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/>
    <xf numFmtId="0" fontId="10" fillId="2" borderId="0" xfId="0" applyNumberFormat="1" applyFont="1" applyFill="1" applyAlignment="1">
      <alignment horizontal="center"/>
    </xf>
    <xf numFmtId="0" fontId="14" fillId="2" borderId="0" xfId="0" applyNumberFormat="1" applyFont="1" applyFill="1" applyAlignment="1"/>
    <xf numFmtId="0" fontId="4" fillId="0" borderId="0" xfId="0" applyNumberFormat="1" applyFont="1" applyAlignment="1"/>
    <xf numFmtId="164" fontId="10" fillId="2" borderId="0" xfId="0" applyNumberFormat="1" applyFont="1" applyFill="1" applyAlignment="1"/>
    <xf numFmtId="164" fontId="15" fillId="0" borderId="0" xfId="0" applyNumberFormat="1" applyFont="1" applyAlignment="1"/>
    <xf numFmtId="3" fontId="15" fillId="0" borderId="0" xfId="0" applyNumberFormat="1" applyFont="1" applyAlignment="1"/>
    <xf numFmtId="2" fontId="15" fillId="0" borderId="0" xfId="0" applyNumberFormat="1" applyFont="1" applyAlignment="1"/>
    <xf numFmtId="3" fontId="10" fillId="2" borderId="0" xfId="0" applyNumberFormat="1" applyFont="1" applyFill="1" applyAlignment="1"/>
    <xf numFmtId="0" fontId="4" fillId="0" borderId="0" xfId="0" applyNumberFormat="1" applyFont="1" applyAlignment="1">
      <alignment horizontal="left"/>
    </xf>
    <xf numFmtId="0" fontId="11" fillId="2" borderId="1" xfId="0" applyNumberFormat="1" applyFont="1" applyFill="1" applyBorder="1" applyAlignment="1"/>
    <xf numFmtId="0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/>
    <xf numFmtId="167" fontId="11" fillId="2" borderId="1" xfId="0" applyNumberFormat="1" applyFont="1" applyFill="1" applyBorder="1" applyAlignment="1"/>
    <xf numFmtId="167" fontId="10" fillId="2" borderId="0" xfId="0" applyNumberFormat="1" applyFont="1" applyFill="1" applyAlignment="1"/>
    <xf numFmtId="0" fontId="12" fillId="2" borderId="0" xfId="0" applyNumberFormat="1" applyFont="1" applyFill="1" applyAlignment="1"/>
    <xf numFmtId="164" fontId="10" fillId="2" borderId="1" xfId="0" applyNumberFormat="1" applyFont="1" applyFill="1" applyBorder="1" applyAlignment="1"/>
    <xf numFmtId="0" fontId="1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/>
    <xf numFmtId="0" fontId="9" fillId="0" borderId="0" xfId="0" applyNumberFormat="1" applyFont="1" applyAlignment="1">
      <alignment horizontal="center"/>
    </xf>
    <xf numFmtId="0" fontId="10" fillId="2" borderId="0" xfId="0" applyNumberFormat="1" applyFont="1" applyFill="1" applyAlignment="1">
      <alignment horizontal="right"/>
    </xf>
    <xf numFmtId="0" fontId="10" fillId="2" borderId="0" xfId="0" applyNumberFormat="1" applyFont="1" applyFill="1" applyAlignment="1">
      <alignment horizontal="centerContinuous"/>
    </xf>
    <xf numFmtId="0" fontId="12" fillId="2" borderId="0" xfId="0" applyNumberFormat="1" applyFont="1" applyFill="1" applyAlignment="1">
      <alignment horizontal="centerContinuous"/>
    </xf>
    <xf numFmtId="0" fontId="12" fillId="0" borderId="1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12" fillId="2" borderId="0" xfId="0" applyNumberFormat="1" applyFont="1" applyFill="1" applyAlignment="1">
      <alignment horizontal="center" wrapText="1"/>
    </xf>
    <xf numFmtId="0" fontId="10" fillId="2" borderId="1" xfId="0" applyNumberFormat="1" applyFont="1" applyFill="1" applyBorder="1" applyAlignment="1">
      <alignment horizontal="right"/>
    </xf>
    <xf numFmtId="3" fontId="10" fillId="0" borderId="0" xfId="0" applyNumberFormat="1" applyFont="1" applyAlignment="1"/>
    <xf numFmtId="164" fontId="10" fillId="0" borderId="0" xfId="0" applyNumberFormat="1" applyFont="1" applyAlignment="1"/>
    <xf numFmtId="3" fontId="12" fillId="0" borderId="0" xfId="0" applyNumberFormat="1" applyFont="1" applyAlignment="1"/>
    <xf numFmtId="0" fontId="16" fillId="0" borderId="0" xfId="0" applyNumberFormat="1" applyFont="1" applyAlignment="1"/>
    <xf numFmtId="0" fontId="16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/>
    <xf numFmtId="3" fontId="16" fillId="0" borderId="0" xfId="0" applyNumberFormat="1" applyFont="1" applyAlignment="1"/>
    <xf numFmtId="0" fontId="10" fillId="0" borderId="1" xfId="0" applyNumberFormat="1" applyFont="1" applyBorder="1" applyAlignment="1"/>
    <xf numFmtId="0" fontId="10" fillId="0" borderId="4" xfId="0" applyNumberFormat="1" applyFont="1" applyBorder="1" applyAlignment="1"/>
    <xf numFmtId="0" fontId="12" fillId="2" borderId="0" xfId="0" applyNumberFormat="1" applyFont="1" applyFill="1" applyAlignment="1">
      <alignment horizontal="right"/>
    </xf>
    <xf numFmtId="168" fontId="10" fillId="0" borderId="0" xfId="0" applyNumberFormat="1" applyFont="1" applyAlignment="1"/>
    <xf numFmtId="3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Continuous"/>
    </xf>
    <xf numFmtId="0" fontId="10" fillId="2" borderId="0" xfId="0" applyNumberFormat="1" applyFont="1" applyFill="1" applyAlignment="1">
      <alignment horizontal="left"/>
    </xf>
    <xf numFmtId="166" fontId="10" fillId="2" borderId="0" xfId="0" applyNumberFormat="1" applyFont="1" applyFill="1" applyAlignment="1">
      <alignment horizontal="right"/>
    </xf>
    <xf numFmtId="169" fontId="10" fillId="2" borderId="0" xfId="0" applyNumberFormat="1" applyFont="1" applyFill="1" applyAlignment="1"/>
    <xf numFmtId="0" fontId="17" fillId="0" borderId="0" xfId="0" applyNumberFormat="1" applyFont="1" applyAlignment="1"/>
    <xf numFmtId="0" fontId="11" fillId="0" borderId="0" xfId="0" applyNumberFormat="1" applyFont="1" applyAlignment="1"/>
    <xf numFmtId="0" fontId="17" fillId="0" borderId="0" xfId="0" applyNumberFormat="1" applyFont="1"/>
    <xf numFmtId="0" fontId="17" fillId="0" borderId="1" xfId="0" applyNumberFormat="1" applyFont="1" applyBorder="1"/>
    <xf numFmtId="3" fontId="17" fillId="0" borderId="0" xfId="0" applyNumberFormat="1" applyFont="1"/>
    <xf numFmtId="3" fontId="18" fillId="0" borderId="0" xfId="0" applyNumberFormat="1" applyFont="1" applyAlignment="1"/>
    <xf numFmtId="164" fontId="17" fillId="0" borderId="0" xfId="0" applyNumberFormat="1" applyFont="1"/>
    <xf numFmtId="166" fontId="17" fillId="0" borderId="0" xfId="0" applyNumberFormat="1" applyFont="1"/>
    <xf numFmtId="0" fontId="17" fillId="0" borderId="2" xfId="0" applyNumberFormat="1" applyFont="1" applyBorder="1"/>
    <xf numFmtId="0" fontId="4" fillId="0" borderId="2" xfId="0" applyNumberFormat="1" applyFont="1" applyBorder="1" applyAlignment="1"/>
    <xf numFmtId="3" fontId="17" fillId="0" borderId="2" xfId="0" applyNumberFormat="1" applyFont="1" applyBorder="1"/>
    <xf numFmtId="0" fontId="4" fillId="0" borderId="1" xfId="0" applyNumberFormat="1" applyFont="1" applyBorder="1" applyAlignment="1"/>
    <xf numFmtId="10" fontId="17" fillId="0" borderId="1" xfId="0" applyNumberFormat="1" applyFont="1" applyBorder="1"/>
    <xf numFmtId="0" fontId="18" fillId="0" borderId="0" xfId="0" applyNumberFormat="1" applyFont="1" applyAlignment="1"/>
    <xf numFmtId="10" fontId="18" fillId="0" borderId="0" xfId="0" applyNumberFormat="1" applyFont="1" applyAlignment="1"/>
    <xf numFmtId="10" fontId="17" fillId="0" borderId="0" xfId="0" applyNumberFormat="1" applyFont="1"/>
    <xf numFmtId="170" fontId="11" fillId="0" borderId="0" xfId="0" applyNumberFormat="1" applyFont="1" applyAlignment="1"/>
    <xf numFmtId="0" fontId="19" fillId="0" borderId="0" xfId="0" applyNumberFormat="1" applyFont="1" applyAlignment="1"/>
    <xf numFmtId="0" fontId="20" fillId="0" borderId="0" xfId="0" applyNumberFormat="1" applyFont="1" applyBorder="1" applyAlignment="1"/>
    <xf numFmtId="0" fontId="20" fillId="0" borderId="0" xfId="0" applyNumberFormat="1" applyFont="1" applyBorder="1" applyAlignment="1">
      <alignment horizontal="right" wrapText="1"/>
    </xf>
    <xf numFmtId="0" fontId="20" fillId="0" borderId="0" xfId="0" applyNumberFormat="1" applyFont="1" applyAlignment="1"/>
    <xf numFmtId="167" fontId="19" fillId="0" borderId="0" xfId="0" applyNumberFormat="1" applyFont="1" applyAlignment="1"/>
    <xf numFmtId="10" fontId="19" fillId="0" borderId="0" xfId="0" applyNumberFormat="1" applyFont="1" applyAlignment="1"/>
    <xf numFmtId="166" fontId="19" fillId="0" borderId="0" xfId="0" applyNumberFormat="1" applyFont="1" applyAlignment="1"/>
    <xf numFmtId="0" fontId="20" fillId="0" borderId="0" xfId="0" applyNumberFormat="1" applyFont="1" applyFill="1" applyAlignment="1"/>
    <xf numFmtId="0" fontId="19" fillId="0" borderId="0" xfId="0" applyNumberFormat="1" applyFont="1" applyFill="1" applyAlignment="1"/>
    <xf numFmtId="171" fontId="19" fillId="0" borderId="0" xfId="0" applyNumberFormat="1" applyFont="1" applyAlignment="1"/>
    <xf numFmtId="0" fontId="19" fillId="0" borderId="5" xfId="0" applyNumberFormat="1" applyFont="1" applyFill="1" applyBorder="1" applyAlignment="1"/>
    <xf numFmtId="0" fontId="19" fillId="0" borderId="1" xfId="0" applyNumberFormat="1" applyFont="1" applyFill="1" applyBorder="1" applyAlignment="1"/>
    <xf numFmtId="0" fontId="19" fillId="0" borderId="0" xfId="0" applyNumberFormat="1" applyFont="1" applyFill="1" applyBorder="1" applyAlignment="1"/>
    <xf numFmtId="3" fontId="19" fillId="0" borderId="0" xfId="0" applyNumberFormat="1" applyFont="1" applyAlignment="1"/>
    <xf numFmtId="172" fontId="19" fillId="0" borderId="0" xfId="0" applyNumberFormat="1" applyFont="1" applyAlignment="1"/>
    <xf numFmtId="0" fontId="19" fillId="0" borderId="0" xfId="0" applyNumberFormat="1" applyFont="1" applyAlignment="1">
      <alignment horizontal="centerContinuous"/>
    </xf>
    <xf numFmtId="167" fontId="19" fillId="0" borderId="0" xfId="0" applyNumberFormat="1" applyFont="1" applyAlignment="1">
      <alignment horizontal="centerContinuous"/>
    </xf>
    <xf numFmtId="167" fontId="21" fillId="0" borderId="0" xfId="0" applyNumberFormat="1" applyFont="1" applyAlignment="1"/>
    <xf numFmtId="167" fontId="22" fillId="0" borderId="0" xfId="0" applyNumberFormat="1" applyFont="1" applyAlignment="1"/>
    <xf numFmtId="3" fontId="19" fillId="0" borderId="0" xfId="0" applyNumberFormat="1" applyFont="1" applyAlignment="1">
      <alignment horizontal="centerContinuous"/>
    </xf>
    <xf numFmtId="167" fontId="19" fillId="0" borderId="0" xfId="0" applyNumberFormat="1" applyFont="1" applyFill="1" applyAlignment="1"/>
    <xf numFmtId="0" fontId="20" fillId="0" borderId="0" xfId="0" applyNumberFormat="1" applyFont="1" applyFill="1" applyBorder="1" applyAlignment="1"/>
    <xf numFmtId="0" fontId="20" fillId="0" borderId="5" xfId="0" applyNumberFormat="1" applyFont="1" applyFill="1" applyBorder="1" applyAlignment="1"/>
    <xf numFmtId="167" fontId="19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right"/>
    </xf>
    <xf numFmtId="0" fontId="20" fillId="0" borderId="5" xfId="0" applyNumberFormat="1" applyFont="1" applyFill="1" applyBorder="1" applyAlignment="1">
      <alignment horizontal="right" wrapText="1"/>
    </xf>
    <xf numFmtId="167" fontId="19" fillId="0" borderId="5" xfId="0" applyNumberFormat="1" applyFont="1" applyFill="1" applyBorder="1" applyAlignment="1"/>
    <xf numFmtId="10" fontId="19" fillId="0" borderId="0" xfId="0" applyNumberFormat="1" applyFont="1" applyFill="1" applyAlignment="1"/>
    <xf numFmtId="164" fontId="19" fillId="0" borderId="0" xfId="0" applyNumberFormat="1" applyFont="1" applyFill="1" applyAlignment="1"/>
    <xf numFmtId="3" fontId="19" fillId="0" borderId="0" xfId="0" applyNumberFormat="1" applyFont="1" applyFill="1" applyAlignment="1"/>
    <xf numFmtId="167" fontId="19" fillId="0" borderId="0" xfId="0" applyNumberFormat="1" applyFont="1" applyFill="1" applyAlignment="1">
      <alignment horizontal="right"/>
    </xf>
    <xf numFmtId="10" fontId="19" fillId="0" borderId="5" xfId="0" applyNumberFormat="1" applyFont="1" applyFill="1" applyBorder="1" applyAlignment="1"/>
    <xf numFmtId="170" fontId="19" fillId="0" borderId="0" xfId="0" applyNumberFormat="1" applyFont="1" applyFill="1" applyAlignment="1"/>
    <xf numFmtId="167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170" fontId="19" fillId="0" borderId="6" xfId="0" applyNumberFormat="1" applyFont="1" applyFill="1" applyBorder="1" applyAlignment="1"/>
    <xf numFmtId="0" fontId="23" fillId="0" borderId="0" xfId="0" quotePrefix="1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171" fontId="19" fillId="0" borderId="0" xfId="0" applyNumberFormat="1" applyFont="1" applyFill="1" applyAlignment="1"/>
    <xf numFmtId="0" fontId="23" fillId="0" borderId="0" xfId="0" quotePrefix="1" applyNumberFormat="1" applyFont="1" applyFill="1" applyAlignment="1">
      <alignment horizontal="right"/>
    </xf>
    <xf numFmtId="0" fontId="23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G&amp;E\2009%20Rate%20Case\Rebuttal%20(LGE)\Seelye%20Rebuttal%20Exhibit%201%20&amp;%207%20(green%20tabs%20only)(LG&amp;E)(watkins%20C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lye Rebutal Ex 1 p1-2"/>
      <sheetName val="Reb Exhibt 1 p.3"/>
      <sheetName val="Seelye Rebuttal Ex 7"/>
      <sheetName val="Summary"/>
      <sheetName val="Rate Base"/>
      <sheetName val="Expense"/>
      <sheetName val="Sal Wages"/>
      <sheetName val="Revenue"/>
      <sheetName val="Alloc amt"/>
      <sheetName val="Alloc Pct"/>
      <sheetName val="Cust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C9" t="str">
            <v>Energy loss adjusted</v>
          </cell>
          <cell r="F9">
            <v>1</v>
          </cell>
          <cell r="G9">
            <v>0.35885441458483869</v>
          </cell>
          <cell r="H9">
            <v>0.11985662406715317</v>
          </cell>
          <cell r="I9">
            <v>1.2266753942504432E-2</v>
          </cell>
          <cell r="J9">
            <v>0.1684269457345238</v>
          </cell>
          <cell r="K9">
            <v>2.5584528017750088E-2</v>
          </cell>
          <cell r="L9">
            <v>2.6417056355867278E-2</v>
          </cell>
          <cell r="M9">
            <v>8.5685022328167541E-3</v>
          </cell>
          <cell r="N9">
            <v>4.4349527788015701E-2</v>
          </cell>
          <cell r="O9">
            <v>4.2165398766908481E-2</v>
          </cell>
          <cell r="P9">
            <v>0.13969405941965998</v>
          </cell>
          <cell r="Q9">
            <v>3.3851248948216671E-3</v>
          </cell>
          <cell r="R9">
            <v>1.1475517629868004E-2</v>
          </cell>
          <cell r="S9">
            <v>1.6478463258775684E-2</v>
          </cell>
          <cell r="T9">
            <v>4.5238657368279383E-3</v>
          </cell>
          <cell r="U9">
            <v>4.0235789916441859E-3</v>
          </cell>
          <cell r="V9">
            <v>2.9492854929502246E-4</v>
          </cell>
          <cell r="W9">
            <v>4.5159943715755808E-3</v>
          </cell>
          <cell r="X9">
            <v>2.8922452966157315E-4</v>
          </cell>
          <cell r="Y9">
            <v>1.1035264316333984E-3</v>
          </cell>
          <cell r="Z9">
            <v>7.7259646958585974E-3</v>
          </cell>
        </row>
        <row r="10">
          <cell r="A10" t="str">
            <v>Total Operating Revenue</v>
          </cell>
          <cell r="C10" t="str">
            <v>Energy @ meter</v>
          </cell>
          <cell r="F10">
            <v>1.0000000789183161</v>
          </cell>
          <cell r="G10">
            <v>0.35658158526952571</v>
          </cell>
          <cell r="H10">
            <v>0.11909750381699623</v>
          </cell>
          <cell r="I10">
            <v>1.2446636966574373E-2</v>
          </cell>
          <cell r="J10">
            <v>0.16736020197391682</v>
          </cell>
          <cell r="K10">
            <v>2.5959706610417094E-2</v>
          </cell>
          <cell r="L10">
            <v>2.6249742076495438E-2</v>
          </cell>
          <cell r="M10">
            <v>8.6941531053990415E-3</v>
          </cell>
          <cell r="N10">
            <v>4.4068636958885049E-2</v>
          </cell>
          <cell r="O10">
            <v>4.3618784720895989E-2</v>
          </cell>
          <cell r="P10">
            <v>0.14174257161916923</v>
          </cell>
          <cell r="Q10">
            <v>3.3636849634080079E-3</v>
          </cell>
          <cell r="R10">
            <v>1.1643797778943537E-2</v>
          </cell>
          <cell r="S10">
            <v>1.6720107984102547E-2</v>
          </cell>
          <cell r="T10">
            <v>4.5902049445750636E-3</v>
          </cell>
          <cell r="U10">
            <v>3.9980953389523949E-3</v>
          </cell>
          <cell r="V10">
            <v>2.9306056297566071E-4</v>
          </cell>
          <cell r="W10">
            <v>4.4873919773259297E-3</v>
          </cell>
          <cell r="X10">
            <v>2.8739272842311211E-4</v>
          </cell>
          <cell r="Y10">
            <v>1.1197088541816231E-3</v>
          </cell>
          <cell r="Z10">
            <v>7.6771106671533352E-3</v>
          </cell>
        </row>
        <row r="11">
          <cell r="A11">
            <v>3</v>
          </cell>
          <cell r="C11" t="str">
            <v>Monthly Bills</v>
          </cell>
          <cell r="F11">
            <v>0.99999966047993194</v>
          </cell>
          <cell r="G11">
            <v>0.73020377315441987</v>
          </cell>
          <cell r="H11">
            <v>8.5121076251454E-2</v>
          </cell>
          <cell r="I11">
            <v>1.01856020403798E-4</v>
          </cell>
          <cell r="J11">
            <v>5.4554084528274215E-3</v>
          </cell>
          <cell r="K11">
            <v>2.8519685713063441E-5</v>
          </cell>
          <cell r="L11">
            <v>1.0593026121994992E-4</v>
          </cell>
          <cell r="M11">
            <v>8.9633297955342243E-5</v>
          </cell>
          <cell r="N11">
            <v>6.6002701221661107E-4</v>
          </cell>
          <cell r="O11">
            <v>1.01856020403798E-5</v>
          </cell>
          <cell r="P11">
            <v>9.3368018703481504E-5</v>
          </cell>
          <cell r="Q11">
            <v>2.6482565304987481E-5</v>
          </cell>
          <cell r="R11">
            <v>2.0371204080759601E-6</v>
          </cell>
          <cell r="S11">
            <v>2.0371204080759601E-6</v>
          </cell>
          <cell r="T11">
            <v>2.0371204080759601E-6</v>
          </cell>
          <cell r="U11">
            <v>7.6559059176310729E-2</v>
          </cell>
          <cell r="V11">
            <v>2.4038020815296329E-4</v>
          </cell>
          <cell r="W11">
            <v>9.9759823503887846E-2</v>
          </cell>
          <cell r="X11">
            <v>1.4667266938146913E-3</v>
          </cell>
          <cell r="Y11">
            <v>6.1113612242278802E-6</v>
          </cell>
          <cell r="Z11">
            <v>6.5187853058430723E-5</v>
          </cell>
        </row>
        <row r="12">
          <cell r="A12">
            <v>4</v>
          </cell>
          <cell r="C12" t="str">
            <v>Average Customers (Bills/12)</v>
          </cell>
          <cell r="F12">
            <v>0.99999999999999978</v>
          </cell>
          <cell r="G12">
            <v>0.73020377315441987</v>
          </cell>
          <cell r="H12">
            <v>8.5121076251454E-2</v>
          </cell>
          <cell r="I12">
            <v>1.01856020403798E-4</v>
          </cell>
          <cell r="J12">
            <v>5.4554084528274215E-3</v>
          </cell>
          <cell r="K12">
            <v>2.8519685713063441E-5</v>
          </cell>
          <cell r="L12">
            <v>1.0593026121994992E-4</v>
          </cell>
          <cell r="M12">
            <v>8.9633297955342243E-5</v>
          </cell>
          <cell r="N12">
            <v>6.6002701221661107E-4</v>
          </cell>
          <cell r="O12">
            <v>1.01856020403798E-5</v>
          </cell>
          <cell r="P12">
            <v>9.3707538771494164E-5</v>
          </cell>
          <cell r="Q12">
            <v>2.6482565304987481E-5</v>
          </cell>
          <cell r="R12">
            <v>2.0371204080759601E-6</v>
          </cell>
          <cell r="S12">
            <v>2.0371204080759601E-6</v>
          </cell>
          <cell r="T12">
            <v>2.0371204080759601E-6</v>
          </cell>
          <cell r="U12">
            <v>7.6559059176310729E-2</v>
          </cell>
          <cell r="V12">
            <v>2.4038020815296329E-4</v>
          </cell>
          <cell r="W12">
            <v>9.9759823503887846E-2</v>
          </cell>
          <cell r="X12">
            <v>1.4667266938146913E-3</v>
          </cell>
          <cell r="Y12">
            <v>6.1113612242278802E-6</v>
          </cell>
          <cell r="Z12">
            <v>6.5187853058430723E-5</v>
          </cell>
        </row>
        <row r="13">
          <cell r="A13">
            <v>5</v>
          </cell>
          <cell r="C13" t="str">
            <v>Average Customers (Lighting = Lights)</v>
          </cell>
          <cell r="F13">
            <v>0.99999999999999978</v>
          </cell>
          <cell r="G13">
            <v>0.73020377315441987</v>
          </cell>
          <cell r="H13">
            <v>8.5121076251454E-2</v>
          </cell>
          <cell r="I13">
            <v>1.01856020403798E-4</v>
          </cell>
          <cell r="J13">
            <v>5.4554084528274215E-3</v>
          </cell>
          <cell r="K13">
            <v>2.8519685713063441E-5</v>
          </cell>
          <cell r="L13">
            <v>1.0593026121994992E-4</v>
          </cell>
          <cell r="M13">
            <v>8.9633297955342243E-5</v>
          </cell>
          <cell r="N13">
            <v>6.6002701221661107E-4</v>
          </cell>
          <cell r="O13">
            <v>1.01856020403798E-5</v>
          </cell>
          <cell r="P13">
            <v>9.3707538771494164E-5</v>
          </cell>
          <cell r="Q13">
            <v>2.6482565304987481E-5</v>
          </cell>
          <cell r="R13">
            <v>2.0371204080759601E-6</v>
          </cell>
          <cell r="S13">
            <v>2.0371204080759601E-6</v>
          </cell>
          <cell r="T13">
            <v>2.0371204080759601E-6</v>
          </cell>
          <cell r="U13">
            <v>7.6559059176310729E-2</v>
          </cell>
          <cell r="V13">
            <v>2.4038020815296329E-4</v>
          </cell>
          <cell r="W13">
            <v>9.9759823503887846E-2</v>
          </cell>
          <cell r="X13">
            <v>1.4667266938146913E-3</v>
          </cell>
          <cell r="Y13">
            <v>6.1113612242278802E-6</v>
          </cell>
          <cell r="Z13">
            <v>6.5187853058430723E-5</v>
          </cell>
        </row>
        <row r="14">
          <cell r="A14">
            <v>6</v>
          </cell>
          <cell r="B14" t="str">
            <v>Cust05</v>
          </cell>
          <cell r="C14" t="str">
            <v>Weighted Average Customers (Lighting = 9 Lights)</v>
          </cell>
          <cell r="F14">
            <v>0.99999999999999989</v>
          </cell>
          <cell r="G14">
            <v>0.80430685138064273</v>
          </cell>
          <cell r="H14">
            <v>0.10313645767420153</v>
          </cell>
          <cell r="I14">
            <v>1.1219264824014611E-3</v>
          </cell>
          <cell r="J14">
            <v>6.009038239742226E-2</v>
          </cell>
          <cell r="K14">
            <v>6.2827883014481825E-4</v>
          </cell>
          <cell r="L14">
            <v>2.3336070833950393E-3</v>
          </cell>
          <cell r="M14">
            <v>9.8729530451328591E-4</v>
          </cell>
          <cell r="N14">
            <v>7.2700836059614686E-3</v>
          </cell>
          <cell r="O14">
            <v>2.2438529648029224E-4</v>
          </cell>
          <cell r="P14">
            <v>2.0643447276186885E-3</v>
          </cell>
          <cell r="Q14">
            <v>5.8340177084875982E-4</v>
          </cell>
          <cell r="R14">
            <v>4.4877059296058451E-5</v>
          </cell>
          <cell r="S14">
            <v>4.4877059296058451E-5</v>
          </cell>
          <cell r="T14">
            <v>4.4877059296058451E-5</v>
          </cell>
          <cell r="U14">
            <v>7.3082291063631183E-3</v>
          </cell>
          <cell r="V14">
            <v>2.9170088542437989E-5</v>
          </cell>
          <cell r="W14">
            <v>9.5229119826236025E-3</v>
          </cell>
          <cell r="X14">
            <v>1.795082371842338E-4</v>
          </cell>
          <cell r="Y14">
            <v>6.7315588944087673E-6</v>
          </cell>
          <cell r="Z14">
            <v>7.1803294873693514E-5</v>
          </cell>
        </row>
        <row r="15">
          <cell r="A15">
            <v>7</v>
          </cell>
          <cell r="B15" t="str">
            <v>Cust04</v>
          </cell>
          <cell r="C15" t="str">
            <v>Street Lighting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0.41913030856016936</v>
          </cell>
          <cell r="V15">
            <v>0</v>
          </cell>
          <cell r="W15">
            <v>0.58086969143983069</v>
          </cell>
          <cell r="X15">
            <v>0</v>
          </cell>
          <cell r="Y15">
            <v>0</v>
          </cell>
          <cell r="Z15">
            <v>0</v>
          </cell>
        </row>
        <row r="16">
          <cell r="A16">
            <v>8</v>
          </cell>
          <cell r="B16" t="str">
            <v>Cust01</v>
          </cell>
          <cell r="C16" t="str">
            <v>Average Customers</v>
          </cell>
          <cell r="F16">
            <v>0.99999999999999978</v>
          </cell>
          <cell r="G16">
            <v>0.73020377315441987</v>
          </cell>
          <cell r="H16">
            <v>8.5121076251454E-2</v>
          </cell>
          <cell r="I16">
            <v>1.01856020403798E-4</v>
          </cell>
          <cell r="J16">
            <v>5.4554084528274215E-3</v>
          </cell>
          <cell r="K16">
            <v>2.8519685713063441E-5</v>
          </cell>
          <cell r="L16">
            <v>1.0593026121994992E-4</v>
          </cell>
          <cell r="M16">
            <v>8.9633297955342243E-5</v>
          </cell>
          <cell r="N16">
            <v>6.6002701221661107E-4</v>
          </cell>
          <cell r="O16">
            <v>1.01856020403798E-5</v>
          </cell>
          <cell r="P16">
            <v>9.3707538771494164E-5</v>
          </cell>
          <cell r="Q16">
            <v>2.6482565304987481E-5</v>
          </cell>
          <cell r="R16">
            <v>2.0371204080759601E-6</v>
          </cell>
          <cell r="S16">
            <v>2.0371204080759601E-6</v>
          </cell>
          <cell r="T16">
            <v>2.0371204080759601E-6</v>
          </cell>
          <cell r="U16">
            <v>7.6559059176310729E-2</v>
          </cell>
          <cell r="V16">
            <v>2.4038020815296329E-4</v>
          </cell>
          <cell r="W16">
            <v>9.9759823503887846E-2</v>
          </cell>
          <cell r="X16">
            <v>1.4667266938146913E-3</v>
          </cell>
          <cell r="Y16">
            <v>6.1113612242278802E-6</v>
          </cell>
          <cell r="Z16">
            <v>6.5187853058430723E-5</v>
          </cell>
        </row>
        <row r="17">
          <cell r="A17">
            <v>9</v>
          </cell>
          <cell r="B17" t="str">
            <v>Custo6</v>
          </cell>
          <cell r="C17" t="str">
            <v>Average Customers (Lighting = 9 Lights Per Customer)</v>
          </cell>
          <cell r="F17">
            <v>1</v>
          </cell>
          <cell r="G17">
            <v>0.86591714518314877</v>
          </cell>
          <cell r="H17">
            <v>0.10094141122301324</v>
          </cell>
          <cell r="I17">
            <v>1.2078665935504755E-4</v>
          </cell>
          <cell r="J17">
            <v>6.4693334750563465E-3</v>
          </cell>
          <cell r="K17">
            <v>3.3820264619413314E-5</v>
          </cell>
          <cell r="L17">
            <v>1.2561812572924944E-4</v>
          </cell>
          <cell r="M17">
            <v>1.0629226023244184E-4</v>
          </cell>
          <cell r="N17">
            <v>7.8269755262070815E-4</v>
          </cell>
          <cell r="O17">
            <v>1.2078665935504755E-5</v>
          </cell>
          <cell r="P17">
            <v>1.1112372660664375E-4</v>
          </cell>
          <cell r="Q17">
            <v>3.1404531432312361E-5</v>
          </cell>
          <cell r="R17">
            <v>2.4157331871009509E-6</v>
          </cell>
          <cell r="S17">
            <v>2.4157331871009509E-6</v>
          </cell>
          <cell r="T17">
            <v>2.4157331871009509E-6</v>
          </cell>
          <cell r="U17">
            <v>1.0088101789333571E-2</v>
          </cell>
          <cell r="V17">
            <v>2.8505651607791223E-4</v>
          </cell>
          <cell r="W17">
            <v>1.3144004271016274E-2</v>
          </cell>
          <cell r="X17">
            <v>1.7393278947126847E-3</v>
          </cell>
          <cell r="Y17">
            <v>7.2471995613028535E-6</v>
          </cell>
          <cell r="Z17">
            <v>7.7303461987230428E-5</v>
          </cell>
        </row>
        <row r="18">
          <cell r="A18">
            <v>10</v>
          </cell>
          <cell r="B18" t="str">
            <v>Cust07</v>
          </cell>
          <cell r="C18" t="str">
            <v>Average Secondary Customers</v>
          </cell>
          <cell r="F18">
            <v>1.0000000000000002</v>
          </cell>
          <cell r="G18">
            <v>0.86782489958672582</v>
          </cell>
          <cell r="H18">
            <v>0.10116380134755945</v>
          </cell>
          <cell r="I18">
            <v>0</v>
          </cell>
          <cell r="J18">
            <v>6.4835864546790526E-3</v>
          </cell>
          <cell r="K18">
            <v>0</v>
          </cell>
          <cell r="L18">
            <v>1.2589488261512724E-4</v>
          </cell>
          <cell r="M18">
            <v>0</v>
          </cell>
          <cell r="N18">
            <v>7.8442196090963896E-4</v>
          </cell>
          <cell r="O18">
            <v>0</v>
          </cell>
          <cell r="P18">
            <v>0</v>
          </cell>
          <cell r="Q18">
            <v>3.1473720653781809E-5</v>
          </cell>
          <cell r="R18">
            <v>0</v>
          </cell>
          <cell r="S18">
            <v>0</v>
          </cell>
          <cell r="T18">
            <v>0</v>
          </cell>
          <cell r="U18">
            <v>1.011032749616868E-2</v>
          </cell>
          <cell r="V18">
            <v>3.1473720653781809E-5</v>
          </cell>
          <cell r="W18">
            <v>1.3172962621325141E-2</v>
          </cell>
          <cell r="X18">
            <v>1.9368443479250344E-4</v>
          </cell>
          <cell r="Y18">
            <v>0</v>
          </cell>
          <cell r="Z18">
            <v>7.7473773917001375E-5</v>
          </cell>
        </row>
        <row r="19">
          <cell r="A19">
            <v>11</v>
          </cell>
          <cell r="B19" t="str">
            <v>Cust08</v>
          </cell>
          <cell r="C19" t="str">
            <v>Average Primary Customers</v>
          </cell>
          <cell r="F19">
            <v>1.0000000000000002</v>
          </cell>
          <cell r="G19">
            <v>0.86748886140710502</v>
          </cell>
          <cell r="H19">
            <v>0.10112462881440841</v>
          </cell>
          <cell r="I19">
            <v>1.2100589782746011E-4</v>
          </cell>
          <cell r="J19">
            <v>6.4810758876387639E-3</v>
          </cell>
          <cell r="K19">
            <v>3.3881651391688828E-5</v>
          </cell>
          <cell r="L19">
            <v>1.2584613374055852E-4</v>
          </cell>
          <cell r="M19">
            <v>1.064851900881649E-4</v>
          </cell>
          <cell r="N19">
            <v>7.8411821792194155E-4</v>
          </cell>
          <cell r="O19">
            <v>0</v>
          </cell>
          <cell r="P19">
            <v>1.113254260012633E-4</v>
          </cell>
          <cell r="Q19">
            <v>3.146153343513963E-5</v>
          </cell>
          <cell r="R19">
            <v>2.420117956549202E-6</v>
          </cell>
          <cell r="S19">
            <v>2.420117956549202E-6</v>
          </cell>
          <cell r="T19">
            <v>2.420117956549202E-6</v>
          </cell>
          <cell r="U19">
            <v>1.0106412586549469E-2</v>
          </cell>
          <cell r="V19">
            <v>3.146153343513963E-5</v>
          </cell>
          <cell r="W19">
            <v>1.316786180158421E-2</v>
          </cell>
          <cell r="X19">
            <v>1.9360943652393619E-4</v>
          </cell>
          <cell r="Y19">
            <v>7.2603538696476069E-6</v>
          </cell>
          <cell r="Z19">
            <v>7.7443774609574465E-5</v>
          </cell>
        </row>
        <row r="20">
          <cell r="A20">
            <v>12</v>
          </cell>
          <cell r="C20" t="str">
            <v>Year End Customers</v>
          </cell>
          <cell r="F20">
            <v>0.99999999999999978</v>
          </cell>
          <cell r="G20">
            <v>0.73020377315441987</v>
          </cell>
          <cell r="H20">
            <v>8.5121076251454E-2</v>
          </cell>
          <cell r="I20">
            <v>1.01856020403798E-4</v>
          </cell>
          <cell r="J20">
            <v>5.4554084528274215E-3</v>
          </cell>
          <cell r="K20">
            <v>2.8519685713063441E-5</v>
          </cell>
          <cell r="L20">
            <v>1.0593026121994992E-4</v>
          </cell>
          <cell r="M20">
            <v>8.9633297955342243E-5</v>
          </cell>
          <cell r="N20">
            <v>6.6002701221661107E-4</v>
          </cell>
          <cell r="O20">
            <v>1.01856020403798E-5</v>
          </cell>
          <cell r="P20">
            <v>9.3707538771494164E-5</v>
          </cell>
          <cell r="Q20">
            <v>2.6482565304987481E-5</v>
          </cell>
          <cell r="R20">
            <v>2.0371204080759601E-6</v>
          </cell>
          <cell r="S20">
            <v>2.0371204080759601E-6</v>
          </cell>
          <cell r="T20">
            <v>2.0371204080759601E-6</v>
          </cell>
          <cell r="U20">
            <v>7.6559059176310729E-2</v>
          </cell>
          <cell r="V20">
            <v>2.4038020815296329E-4</v>
          </cell>
          <cell r="W20">
            <v>9.9759823503887846E-2</v>
          </cell>
          <cell r="X20">
            <v>1.4667266938146913E-3</v>
          </cell>
          <cell r="Y20">
            <v>6.1113612242278802E-6</v>
          </cell>
          <cell r="Z20">
            <v>6.5187853058430723E-5</v>
          </cell>
        </row>
        <row r="21">
          <cell r="A21">
            <v>13</v>
          </cell>
          <cell r="C21" t="str">
            <v>Year End Customers (Lighting = Lights)</v>
          </cell>
          <cell r="F21">
            <v>0.99999999999999978</v>
          </cell>
          <cell r="G21">
            <v>0.73020377315441987</v>
          </cell>
          <cell r="H21">
            <v>8.5121076251454E-2</v>
          </cell>
          <cell r="I21">
            <v>1.01856020403798E-4</v>
          </cell>
          <cell r="J21">
            <v>5.4554084528274215E-3</v>
          </cell>
          <cell r="K21">
            <v>2.8519685713063441E-5</v>
          </cell>
          <cell r="L21">
            <v>1.0593026121994992E-4</v>
          </cell>
          <cell r="M21">
            <v>8.9633297955342243E-5</v>
          </cell>
          <cell r="N21">
            <v>6.6002701221661107E-4</v>
          </cell>
          <cell r="O21">
            <v>1.01856020403798E-5</v>
          </cell>
          <cell r="P21">
            <v>9.3707538771494164E-5</v>
          </cell>
          <cell r="Q21">
            <v>2.6482565304987481E-5</v>
          </cell>
          <cell r="R21">
            <v>2.0371204080759601E-6</v>
          </cell>
          <cell r="S21">
            <v>2.0371204080759601E-6</v>
          </cell>
          <cell r="T21">
            <v>2.0371204080759601E-6</v>
          </cell>
          <cell r="U21">
            <v>7.6559059176310729E-2</v>
          </cell>
          <cell r="V21">
            <v>2.4038020815296329E-4</v>
          </cell>
          <cell r="W21">
            <v>9.9759823503887846E-2</v>
          </cell>
          <cell r="X21">
            <v>1.4667266938146913E-3</v>
          </cell>
          <cell r="Y21">
            <v>6.1113612242278802E-6</v>
          </cell>
          <cell r="Z21">
            <v>6.5187853058430723E-5</v>
          </cell>
        </row>
        <row r="22">
          <cell r="A22">
            <v>14</v>
          </cell>
          <cell r="B22" t="str">
            <v>YECust05</v>
          </cell>
          <cell r="C22" t="str">
            <v>Weighted Year End Customers (Lighting =9 Lights Per Customer)</v>
          </cell>
          <cell r="F22">
            <v>1</v>
          </cell>
          <cell r="G22">
            <v>0.80310848324210726</v>
          </cell>
          <cell r="H22">
            <v>0.10298279064452744</v>
          </cell>
          <cell r="I22">
            <v>1.1202548803903865E-3</v>
          </cell>
          <cell r="J22">
            <v>6.0000851393709094E-2</v>
          </cell>
          <cell r="K22">
            <v>6.2734273301861643E-4</v>
          </cell>
          <cell r="L22">
            <v>2.3301301512120036E-3</v>
          </cell>
          <cell r="M22">
            <v>9.8582429474354007E-4</v>
          </cell>
          <cell r="N22">
            <v>7.2592516249297039E-3</v>
          </cell>
          <cell r="O22">
            <v>2.2405097607807728E-4</v>
          </cell>
          <cell r="P22">
            <v>2.0612689799183112E-3</v>
          </cell>
          <cell r="Q22">
            <v>5.8253253780300089E-4</v>
          </cell>
          <cell r="R22">
            <v>4.4810195215615455E-5</v>
          </cell>
          <cell r="S22">
            <v>4.4810195215615455E-5</v>
          </cell>
          <cell r="T22">
            <v>4.4810195215615455E-5</v>
          </cell>
          <cell r="U22">
            <v>7.2973402908629772E-3</v>
          </cell>
          <cell r="V22">
            <v>2.9126626890150046E-5</v>
          </cell>
          <cell r="W22">
            <v>9.5087234247536005E-3</v>
          </cell>
          <cell r="X22">
            <v>1.7924078086246182E-4</v>
          </cell>
          <cell r="Y22">
            <v>1.3443058564684637E-4</v>
          </cell>
          <cell r="Z22">
            <v>1.4339262468996946E-3</v>
          </cell>
        </row>
        <row r="23">
          <cell r="A23">
            <v>15</v>
          </cell>
          <cell r="B23" t="str">
            <v>YECust04</v>
          </cell>
          <cell r="C23" t="str">
            <v>Street Lighting (Plant-In-Service balance)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0.41913030463575884</v>
          </cell>
          <cell r="V23">
            <v>0</v>
          </cell>
          <cell r="W23">
            <v>0.58086969536424116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16</v>
          </cell>
          <cell r="B24" t="str">
            <v>YECust01</v>
          </cell>
          <cell r="C24" t="str">
            <v>Year End Customers</v>
          </cell>
          <cell r="F24">
            <v>0.99999999999999978</v>
          </cell>
          <cell r="G24">
            <v>0.73020377315441987</v>
          </cell>
          <cell r="H24">
            <v>8.5121076251454E-2</v>
          </cell>
          <cell r="I24">
            <v>1.01856020403798E-4</v>
          </cell>
          <cell r="J24">
            <v>5.4554084528274215E-3</v>
          </cell>
          <cell r="K24">
            <v>2.8519685713063441E-5</v>
          </cell>
          <cell r="L24">
            <v>1.0593026121994992E-4</v>
          </cell>
          <cell r="M24">
            <v>8.9633297955342243E-5</v>
          </cell>
          <cell r="N24">
            <v>6.6002701221661107E-4</v>
          </cell>
          <cell r="O24">
            <v>1.01856020403798E-5</v>
          </cell>
          <cell r="P24">
            <v>9.3707538771494164E-5</v>
          </cell>
          <cell r="Q24">
            <v>2.6482565304987481E-5</v>
          </cell>
          <cell r="R24">
            <v>2.0371204080759601E-6</v>
          </cell>
          <cell r="S24">
            <v>2.0371204080759601E-6</v>
          </cell>
          <cell r="T24">
            <v>2.0371204080759601E-6</v>
          </cell>
          <cell r="U24">
            <v>7.6559059176310729E-2</v>
          </cell>
          <cell r="V24">
            <v>2.4038020815296329E-4</v>
          </cell>
          <cell r="W24">
            <v>9.9759823503887846E-2</v>
          </cell>
          <cell r="X24">
            <v>1.4667266938146913E-3</v>
          </cell>
          <cell r="Y24">
            <v>6.1113612242278802E-6</v>
          </cell>
          <cell r="Z24">
            <v>6.5187853058430723E-5</v>
          </cell>
        </row>
        <row r="25">
          <cell r="A25">
            <v>17</v>
          </cell>
          <cell r="B25" t="str">
            <v>YECust06</v>
          </cell>
          <cell r="C25" t="str">
            <v>Year End Customers (Lighting = 9 Lights per Customer)</v>
          </cell>
          <cell r="F25">
            <v>1</v>
          </cell>
          <cell r="G25">
            <v>0.86747836440727188</v>
          </cell>
          <cell r="H25">
            <v>0.10112340516156512</v>
          </cell>
          <cell r="I25">
            <v>1.210044336024472E-4</v>
          </cell>
          <cell r="J25">
            <v>6.4809974637470716E-3</v>
          </cell>
          <cell r="K25">
            <v>3.3881241408685214E-5</v>
          </cell>
          <cell r="L25">
            <v>1.2584461094654507E-4</v>
          </cell>
          <cell r="M25">
            <v>1.0648390157015352E-4</v>
          </cell>
          <cell r="N25">
            <v>7.8410872974385784E-4</v>
          </cell>
          <cell r="O25">
            <v>1.210044336024472E-5</v>
          </cell>
          <cell r="P25">
            <v>1.1132407891425142E-4</v>
          </cell>
          <cell r="Q25">
            <v>3.1461152736636268E-5</v>
          </cell>
          <cell r="R25">
            <v>2.420088672048944E-6</v>
          </cell>
          <cell r="S25">
            <v>2.420088672048944E-6</v>
          </cell>
          <cell r="T25">
            <v>2.420088672048944E-6</v>
          </cell>
          <cell r="U25">
            <v>1.010629029447639E-2</v>
          </cell>
          <cell r="V25">
            <v>3.1461152736636268E-5</v>
          </cell>
          <cell r="W25">
            <v>1.3167702464618304E-2</v>
          </cell>
          <cell r="X25">
            <v>1.9360709376391551E-4</v>
          </cell>
          <cell r="Y25">
            <v>7.2602660161468316E-6</v>
          </cell>
          <cell r="Z25">
            <v>7.7442837505566208E-5</v>
          </cell>
        </row>
        <row r="26">
          <cell r="A26">
            <v>18</v>
          </cell>
          <cell r="B26" t="str">
            <v>YECust07</v>
          </cell>
          <cell r="C26" t="str">
            <v>Year End Secondary Customers</v>
          </cell>
          <cell r="F26">
            <v>1.0000000000000002</v>
          </cell>
          <cell r="G26">
            <v>0.86782489958672582</v>
          </cell>
          <cell r="H26">
            <v>0.10116380134755945</v>
          </cell>
          <cell r="I26">
            <v>0</v>
          </cell>
          <cell r="J26">
            <v>6.4835864546790526E-3</v>
          </cell>
          <cell r="K26">
            <v>0</v>
          </cell>
          <cell r="L26">
            <v>1.2589488261512724E-4</v>
          </cell>
          <cell r="M26">
            <v>0</v>
          </cell>
          <cell r="N26">
            <v>7.8442196090963896E-4</v>
          </cell>
          <cell r="O26">
            <v>0</v>
          </cell>
          <cell r="P26">
            <v>0</v>
          </cell>
          <cell r="Q26">
            <v>3.1473720653781809E-5</v>
          </cell>
          <cell r="R26">
            <v>0</v>
          </cell>
          <cell r="S26">
            <v>0</v>
          </cell>
          <cell r="T26">
            <v>0</v>
          </cell>
          <cell r="U26">
            <v>1.011032749616868E-2</v>
          </cell>
          <cell r="V26">
            <v>3.1473720653781809E-5</v>
          </cell>
          <cell r="W26">
            <v>1.3172962621325141E-2</v>
          </cell>
          <cell r="X26">
            <v>1.9368443479250344E-4</v>
          </cell>
          <cell r="Y26">
            <v>0</v>
          </cell>
          <cell r="Z26">
            <v>7.7473773917001375E-5</v>
          </cell>
        </row>
        <row r="27">
          <cell r="A27">
            <v>19</v>
          </cell>
          <cell r="B27" t="str">
            <v>YECust08</v>
          </cell>
          <cell r="C27" t="str">
            <v>Year End Primary Customers</v>
          </cell>
          <cell r="F27">
            <v>1</v>
          </cell>
          <cell r="G27">
            <v>0.86747836440727188</v>
          </cell>
          <cell r="H27">
            <v>0.10112340516156512</v>
          </cell>
          <cell r="I27">
            <v>1.210044336024472E-4</v>
          </cell>
          <cell r="J27">
            <v>6.4809974637470716E-3</v>
          </cell>
          <cell r="K27">
            <v>3.3881241408685214E-5</v>
          </cell>
          <cell r="L27">
            <v>1.2584461094654507E-4</v>
          </cell>
          <cell r="M27">
            <v>1.0648390157015352E-4</v>
          </cell>
          <cell r="N27">
            <v>7.8410872974385784E-4</v>
          </cell>
          <cell r="O27">
            <v>1.210044336024472E-5</v>
          </cell>
          <cell r="P27">
            <v>1.1132407891425142E-4</v>
          </cell>
          <cell r="Q27">
            <v>3.1461152736636268E-5</v>
          </cell>
          <cell r="R27">
            <v>2.420088672048944E-6</v>
          </cell>
          <cell r="S27">
            <v>2.420088672048944E-6</v>
          </cell>
          <cell r="T27">
            <v>2.420088672048944E-6</v>
          </cell>
          <cell r="U27">
            <v>1.010629029447639E-2</v>
          </cell>
          <cell r="V27">
            <v>3.1461152736636268E-5</v>
          </cell>
          <cell r="W27">
            <v>1.3167702464618304E-2</v>
          </cell>
          <cell r="X27">
            <v>1.9360709376391551E-4</v>
          </cell>
          <cell r="Y27">
            <v>7.2602660161468316E-6</v>
          </cell>
          <cell r="Z27">
            <v>7.7442837505566208E-5</v>
          </cell>
        </row>
        <row r="28">
          <cell r="A28">
            <v>20</v>
          </cell>
          <cell r="B28" t="str">
            <v>NCP</v>
          </cell>
          <cell r="C28" t="str">
            <v>Maximum Class Non-Coincident Peak Demands</v>
          </cell>
          <cell r="F28">
            <v>1</v>
          </cell>
          <cell r="G28">
            <v>0.47285433934431376</v>
          </cell>
          <cell r="H28">
            <v>0.12564870734708034</v>
          </cell>
          <cell r="I28">
            <v>1.0301980931963698E-2</v>
          </cell>
          <cell r="J28">
            <v>0.14003196805490967</v>
          </cell>
          <cell r="K28">
            <v>2.0344934839675106E-2</v>
          </cell>
          <cell r="L28">
            <v>2.0316229106870091E-2</v>
          </cell>
          <cell r="M28">
            <v>7.1575211890522418E-3</v>
          </cell>
          <cell r="N28">
            <v>3.5891622012366432E-2</v>
          </cell>
          <cell r="O28">
            <v>2.734710735707669E-2</v>
          </cell>
          <cell r="P28">
            <v>9.6369873029478081E-2</v>
          </cell>
          <cell r="Q28">
            <v>2.3943958304416531E-3</v>
          </cell>
          <cell r="R28">
            <v>7.2557961095964614E-3</v>
          </cell>
          <cell r="S28">
            <v>1.4163408565993298E-2</v>
          </cell>
          <cell r="T28">
            <v>4.3592188123188795E-3</v>
          </cell>
          <cell r="U28">
            <v>3.971184847695825E-3</v>
          </cell>
          <cell r="V28">
            <v>2.9009675858242311E-4</v>
          </cell>
          <cell r="W28">
            <v>4.4571560183595113E-3</v>
          </cell>
          <cell r="X28">
            <v>1.4015151898917995E-4</v>
          </cell>
          <cell r="Y28">
            <v>8.7400513528674152E-4</v>
          </cell>
          <cell r="Z28">
            <v>5.8303031899498868E-3</v>
          </cell>
        </row>
        <row r="29">
          <cell r="A29">
            <v>21</v>
          </cell>
          <cell r="B29" t="str">
            <v>C01</v>
          </cell>
          <cell r="C29" t="str">
            <v>Primary Distribution Plant -- Average Number of Customers</v>
          </cell>
          <cell r="F29">
            <v>0.99999999999999978</v>
          </cell>
          <cell r="G29">
            <v>0.86748862813768202</v>
          </cell>
          <cell r="H29">
            <v>0.10112460162180127</v>
          </cell>
          <cell r="I29">
            <v>1.2100586528874151E-4</v>
          </cell>
          <cell r="J29">
            <v>6.4810741448649949E-3</v>
          </cell>
          <cell r="K29">
            <v>3.3881642280847624E-5</v>
          </cell>
          <cell r="L29">
            <v>1.2584609990029115E-4</v>
          </cell>
          <cell r="M29">
            <v>1.0648516145409252E-4</v>
          </cell>
          <cell r="N29">
            <v>7.8411800707104491E-4</v>
          </cell>
          <cell r="O29">
            <v>0</v>
          </cell>
          <cell r="P29">
            <v>1.1132539606564218E-4</v>
          </cell>
          <cell r="Q29">
            <v>3.1461524975072788E-5</v>
          </cell>
          <cell r="R29">
            <v>2.4201173057748301E-6</v>
          </cell>
          <cell r="S29">
            <v>2.4201173057748301E-6</v>
          </cell>
          <cell r="T29">
            <v>2.4201173057748301E-6</v>
          </cell>
          <cell r="U29">
            <v>1.0105872065069962E-2</v>
          </cell>
          <cell r="V29">
            <v>3.1730426897936661E-5</v>
          </cell>
          <cell r="W29">
            <v>1.3168396064566578E-2</v>
          </cell>
          <cell r="X29">
            <v>1.9360938446198641E-4</v>
          </cell>
          <cell r="Y29">
            <v>7.2603519173244898E-6</v>
          </cell>
          <cell r="Z29">
            <v>7.7443753784794562E-5</v>
          </cell>
        </row>
        <row r="30">
          <cell r="A30">
            <v>22</v>
          </cell>
          <cell r="B30" t="str">
            <v>C02</v>
          </cell>
          <cell r="C30" t="str">
            <v>Customer Services -- Weighted cost of Services</v>
          </cell>
          <cell r="F30">
            <v>1</v>
          </cell>
          <cell r="G30">
            <v>0.73202800000000001</v>
          </cell>
          <cell r="H30">
            <v>0.115774</v>
          </cell>
          <cell r="I30">
            <v>0</v>
          </cell>
          <cell r="J30">
            <v>0.126691</v>
          </cell>
          <cell r="K30">
            <v>0</v>
          </cell>
          <cell r="L30">
            <v>2.447E-3</v>
          </cell>
          <cell r="M30">
            <v>0</v>
          </cell>
          <cell r="N30">
            <v>2.0875999999999999E-2</v>
          </cell>
          <cell r="O30">
            <v>0</v>
          </cell>
          <cell r="P30">
            <v>0</v>
          </cell>
          <cell r="Q30">
            <v>7.2999999999999996E-4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2.3800000000000001E-4</v>
          </cell>
          <cell r="W30">
            <v>0</v>
          </cell>
          <cell r="X30">
            <v>1.1329999999999999E-3</v>
          </cell>
          <cell r="Y30">
            <v>0</v>
          </cell>
          <cell r="Z30">
            <v>8.2999999999999998E-5</v>
          </cell>
        </row>
        <row r="31">
          <cell r="A31">
            <v>23</v>
          </cell>
          <cell r="B31" t="str">
            <v>C03</v>
          </cell>
          <cell r="C31" t="str">
            <v>Meter Costs -- Weighted Cost of Meters</v>
          </cell>
          <cell r="F31">
            <v>1</v>
          </cell>
          <cell r="G31">
            <v>0.68101428419940702</v>
          </cell>
          <cell r="H31">
            <v>0.27577132602493393</v>
          </cell>
          <cell r="I31">
            <v>3.7299667316550604E-4</v>
          </cell>
          <cell r="J31">
            <v>2.0818460219019352E-2</v>
          </cell>
          <cell r="K31">
            <v>2.2319606805035015E-3</v>
          </cell>
          <cell r="L31">
            <v>6.0091808302527338E-4</v>
          </cell>
          <cell r="M31">
            <v>1.0430065232010892E-3</v>
          </cell>
          <cell r="N31">
            <v>7.6802361682217811E-3</v>
          </cell>
          <cell r="O31">
            <v>3.0524254137509292E-4</v>
          </cell>
          <cell r="P31">
            <v>2.8083069861198056E-3</v>
          </cell>
          <cell r="Q31">
            <v>7.9365387079645714E-4</v>
          </cell>
          <cell r="R31">
            <v>3.7453786157103902E-5</v>
          </cell>
          <cell r="S31">
            <v>6.5893074093165713E-5</v>
          </cell>
          <cell r="T31">
            <v>7.4926958331887459E-5</v>
          </cell>
          <cell r="U31">
            <v>0</v>
          </cell>
          <cell r="V31">
            <v>8.5911075949183049E-4</v>
          </cell>
          <cell r="W31">
            <v>0</v>
          </cell>
          <cell r="X31">
            <v>5.2424541380133253E-3</v>
          </cell>
          <cell r="Y31">
            <v>2.3321379268631467E-5</v>
          </cell>
          <cell r="Z31">
            <v>2.5644793487538764E-4</v>
          </cell>
        </row>
        <row r="32">
          <cell r="A32">
            <v>24</v>
          </cell>
          <cell r="B32" t="str">
            <v>C04</v>
          </cell>
          <cell r="C32" t="str">
            <v>Lighting Systems -- Lighting Customers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0.41913030856016936</v>
          </cell>
          <cell r="V32">
            <v>0</v>
          </cell>
          <cell r="W32">
            <v>0.58086969143983069</v>
          </cell>
          <cell r="X32">
            <v>0</v>
          </cell>
          <cell r="Y32">
            <v>0</v>
          </cell>
          <cell r="Z32">
            <v>0</v>
          </cell>
        </row>
        <row r="33">
          <cell r="A33">
            <v>25</v>
          </cell>
          <cell r="B33" t="str">
            <v>C05</v>
          </cell>
          <cell r="C33" t="str">
            <v>Meter Reading and Billing -- Weighted Cost</v>
          </cell>
          <cell r="F33">
            <v>0.99999999999999989</v>
          </cell>
          <cell r="G33">
            <v>0.80430708399245698</v>
          </cell>
          <cell r="H33">
            <v>0.10313536557526259</v>
          </cell>
          <cell r="I33">
            <v>1.1219268068713498E-3</v>
          </cell>
          <cell r="J33">
            <v>6.00903997760295E-2</v>
          </cell>
          <cell r="K33">
            <v>6.2827901184795592E-4</v>
          </cell>
          <cell r="L33">
            <v>2.3336077582924077E-3</v>
          </cell>
          <cell r="M33">
            <v>9.8729559004678792E-4</v>
          </cell>
          <cell r="N33">
            <v>7.2700857085263469E-3</v>
          </cell>
          <cell r="O33">
            <v>2.2438536137426999E-4</v>
          </cell>
          <cell r="P33">
            <v>2.0643453246432836E-3</v>
          </cell>
          <cell r="Q33">
            <v>5.8340193957310193E-4</v>
          </cell>
          <cell r="R33">
            <v>4.4877072274853993E-5</v>
          </cell>
          <cell r="S33">
            <v>4.4877072274853993E-5</v>
          </cell>
          <cell r="T33">
            <v>4.4877072274853993E-5</v>
          </cell>
          <cell r="U33">
            <v>7.3084705643454394E-3</v>
          </cell>
          <cell r="V33">
            <v>2.9419414046848728E-5</v>
          </cell>
          <cell r="W33">
            <v>9.5232587942781256E-3</v>
          </cell>
          <cell r="X33">
            <v>1.7950828909941597E-4</v>
          </cell>
          <cell r="Y33">
            <v>6.731560841228099E-6</v>
          </cell>
          <cell r="Z33">
            <v>7.1803315639766389E-5</v>
          </cell>
        </row>
        <row r="34">
          <cell r="A34">
            <v>26</v>
          </cell>
          <cell r="B34" t="str">
            <v>C06</v>
          </cell>
          <cell r="C34" t="str">
            <v>Marketing/Economic Development</v>
          </cell>
          <cell r="F34">
            <v>0.99999999999999989</v>
          </cell>
          <cell r="G34">
            <v>0.86591714518314877</v>
          </cell>
          <cell r="H34">
            <v>0.10094141122301324</v>
          </cell>
          <cell r="I34">
            <v>1.2078665935504755E-4</v>
          </cell>
          <cell r="J34">
            <v>6.4693334750563465E-3</v>
          </cell>
          <cell r="K34">
            <v>3.3820264619413314E-5</v>
          </cell>
          <cell r="L34">
            <v>1.2561812572924944E-4</v>
          </cell>
          <cell r="M34">
            <v>1.0629226023244184E-4</v>
          </cell>
          <cell r="N34">
            <v>7.8269755262070815E-4</v>
          </cell>
          <cell r="O34">
            <v>1.2078665935504755E-5</v>
          </cell>
          <cell r="P34">
            <v>1.1112372660664375E-4</v>
          </cell>
          <cell r="Q34">
            <v>3.1404531432312361E-5</v>
          </cell>
          <cell r="R34">
            <v>2.4157331871009509E-6</v>
          </cell>
          <cell r="S34">
            <v>2.4157331871009509E-6</v>
          </cell>
          <cell r="T34">
            <v>2.4157331871009509E-6</v>
          </cell>
          <cell r="U34">
            <v>1.0087564959736436E-2</v>
          </cell>
          <cell r="V34">
            <v>2.8505651607791223E-4</v>
          </cell>
          <cell r="W34">
            <v>1.3144541100613409E-2</v>
          </cell>
          <cell r="X34">
            <v>1.7393278947126847E-3</v>
          </cell>
          <cell r="Y34">
            <v>7.2471995613028535E-6</v>
          </cell>
          <cell r="Z34">
            <v>7.7303461987230428E-5</v>
          </cell>
        </row>
        <row r="35">
          <cell r="A35">
            <v>27</v>
          </cell>
          <cell r="B35" t="str">
            <v>R01</v>
          </cell>
          <cell r="C35" t="str">
            <v>Rev</v>
          </cell>
          <cell r="F35">
            <v>1</v>
          </cell>
          <cell r="G35">
            <v>0.40244138729130924</v>
          </cell>
          <cell r="H35">
            <v>0.14586167224784749</v>
          </cell>
          <cell r="I35">
            <v>1.0663826627866113E-2</v>
          </cell>
          <cell r="J35">
            <v>0.16303012878346479</v>
          </cell>
          <cell r="K35">
            <v>2.0740727580174544E-2</v>
          </cell>
          <cell r="L35">
            <v>2.3118781838195112E-2</v>
          </cell>
          <cell r="M35">
            <v>7.6556938978819536E-3</v>
          </cell>
          <cell r="N35">
            <v>4.1222382128651487E-2</v>
          </cell>
          <cell r="O35">
            <v>2.9543509975353623E-2</v>
          </cell>
          <cell r="P35">
            <v>0.10413712415376643</v>
          </cell>
          <cell r="Q35">
            <v>3.0111963185337968E-3</v>
          </cell>
          <cell r="R35">
            <v>8.3220858841214097E-3</v>
          </cell>
          <cell r="S35">
            <v>1.1829744924016401E-2</v>
          </cell>
          <cell r="T35">
            <v>3.1694808730887707E-3</v>
          </cell>
          <cell r="U35">
            <v>7.3654483403860103E-3</v>
          </cell>
          <cell r="V35">
            <v>2.2044901836507219E-4</v>
          </cell>
          <cell r="W35">
            <v>1.0373549051259073E-2</v>
          </cell>
          <cell r="X35">
            <v>3.0857713898045918E-4</v>
          </cell>
          <cell r="Y35">
            <v>8.2131325336493738E-4</v>
          </cell>
          <cell r="Z35">
            <v>6.1629206733733307E-3</v>
          </cell>
        </row>
        <row r="36">
          <cell r="A36">
            <v>28</v>
          </cell>
          <cell r="B36" t="str">
            <v>NCPP</v>
          </cell>
          <cell r="C36" t="str">
            <v>Maximum Class Demands (Primary)</v>
          </cell>
          <cell r="F36">
            <v>0.99999999999999989</v>
          </cell>
          <cell r="G36">
            <v>0.48614911128209259</v>
          </cell>
          <cell r="H36">
            <v>0.12918144622555297</v>
          </cell>
          <cell r="I36">
            <v>1.0591631413310074E-2</v>
          </cell>
          <cell r="J36">
            <v>0.14396910667114798</v>
          </cell>
          <cell r="K36">
            <v>2.0916952998919484E-2</v>
          </cell>
          <cell r="L36">
            <v>2.0887440175771429E-2</v>
          </cell>
          <cell r="M36">
            <v>7.3587620447039415E-3</v>
          </cell>
          <cell r="N36">
            <v>3.6900750806220885E-2</v>
          </cell>
          <cell r="O36">
            <v>0</v>
          </cell>
          <cell r="P36">
            <v>9.907940824359121E-2</v>
          </cell>
          <cell r="Q36">
            <v>2.461716660231714E-3</v>
          </cell>
          <cell r="R36">
            <v>7.4598000627755113E-3</v>
          </cell>
          <cell r="S36">
            <v>1.4561626941249343E-2</v>
          </cell>
          <cell r="T36">
            <v>4.4817826022949172E-3</v>
          </cell>
          <cell r="U36">
            <v>4.0828386752700596E-3</v>
          </cell>
          <cell r="V36">
            <v>2.9825311863738253E-4</v>
          </cell>
          <cell r="W36">
            <v>4.5824734106823918E-3</v>
          </cell>
          <cell r="X36">
            <v>1.4409201889931754E-4</v>
          </cell>
          <cell r="Y36">
            <v>8.9857866243718977E-4</v>
          </cell>
          <cell r="Z36">
            <v>5.9942279862116093E-3</v>
          </cell>
        </row>
        <row r="37">
          <cell r="A37">
            <v>29</v>
          </cell>
          <cell r="B37" t="str">
            <v>SICD</v>
          </cell>
          <cell r="C37" t="str">
            <v>Sum of the Individual Customer Demands (Secondary)</v>
          </cell>
          <cell r="F37">
            <v>0.99999999999999989</v>
          </cell>
          <cell r="G37">
            <v>0.69161730817540601</v>
          </cell>
          <cell r="H37">
            <v>0.15538757946042525</v>
          </cell>
          <cell r="I37">
            <v>0</v>
          </cell>
          <cell r="J37">
            <v>0.10255187426307391</v>
          </cell>
          <cell r="K37">
            <v>0</v>
          </cell>
          <cell r="L37">
            <v>1.3604725028389369E-2</v>
          </cell>
          <cell r="M37">
            <v>0</v>
          </cell>
          <cell r="N37">
            <v>2.5389894953584506E-2</v>
          </cell>
          <cell r="O37">
            <v>0</v>
          </cell>
          <cell r="P37">
            <v>0</v>
          </cell>
          <cell r="Q37">
            <v>1.9975573325100469E-3</v>
          </cell>
          <cell r="R37">
            <v>0</v>
          </cell>
          <cell r="S37">
            <v>0</v>
          </cell>
          <cell r="T37">
            <v>0</v>
          </cell>
          <cell r="U37">
            <v>2.4596101228257215E-3</v>
          </cell>
          <cell r="V37">
            <v>1.7967557577236966E-4</v>
          </cell>
          <cell r="W37">
            <v>2.760603316698178E-3</v>
          </cell>
          <cell r="X37">
            <v>8.6804847433682666E-5</v>
          </cell>
          <cell r="Y37">
            <v>0</v>
          </cell>
          <cell r="Z37">
            <v>3.964366923880934E-3</v>
          </cell>
        </row>
        <row r="38">
          <cell r="A38">
            <v>30</v>
          </cell>
          <cell r="B38" t="str">
            <v>SCP</v>
          </cell>
          <cell r="C38" t="str">
            <v>Summer Peak Period Demand Allocator</v>
          </cell>
          <cell r="F38">
            <v>1.0000000000000002</v>
          </cell>
          <cell r="G38">
            <v>0.46728430956046002</v>
          </cell>
          <cell r="H38">
            <v>0.13216933794296495</v>
          </cell>
          <cell r="I38">
            <v>1.0733096287167766E-2</v>
          </cell>
          <cell r="J38">
            <v>0.15240019499801011</v>
          </cell>
          <cell r="K38">
            <v>2.1709753593084507E-2</v>
          </cell>
          <cell r="L38">
            <v>2.2165917645044688E-2</v>
          </cell>
          <cell r="M38">
            <v>6.6783461572747721E-3</v>
          </cell>
          <cell r="N38">
            <v>3.6956374976548391E-2</v>
          </cell>
          <cell r="O38">
            <v>2.5676851595250075E-2</v>
          </cell>
          <cell r="P38">
            <v>8.6446631230341214E-2</v>
          </cell>
          <cell r="Q38">
            <v>2.3878677519616359E-3</v>
          </cell>
          <cell r="R38">
            <v>8.0136424009521635E-3</v>
          </cell>
          <cell r="S38">
            <v>1.5113091759096146E-2</v>
          </cell>
          <cell r="T38">
            <v>4.814526232789878E-3</v>
          </cell>
          <cell r="U38">
            <v>0</v>
          </cell>
          <cell r="V38">
            <v>0</v>
          </cell>
          <cell r="W38">
            <v>0</v>
          </cell>
          <cell r="X38">
            <v>1.5478992768885955E-4</v>
          </cell>
          <cell r="Y38">
            <v>9.0374938503640177E-4</v>
          </cell>
          <cell r="Z38">
            <v>6.3915185563284274E-3</v>
          </cell>
        </row>
        <row r="39">
          <cell r="A39">
            <v>31</v>
          </cell>
          <cell r="B39" t="str">
            <v>WCP</v>
          </cell>
          <cell r="C39" t="str">
            <v>Winter Peak Period Demand Allocator</v>
          </cell>
          <cell r="F39">
            <v>1.0000000000000002</v>
          </cell>
          <cell r="G39">
            <v>0.43916168793830845</v>
          </cell>
          <cell r="H39">
            <v>0.12847443087125865</v>
          </cell>
          <cell r="I39">
            <v>1.021950669975933E-2</v>
          </cell>
          <cell r="J39">
            <v>0.18086450820698938</v>
          </cell>
          <cell r="K39">
            <v>1.9744049761167115E-2</v>
          </cell>
          <cell r="L39">
            <v>2.1577071688819185E-2</v>
          </cell>
          <cell r="M39">
            <v>6.7986920518735023E-3</v>
          </cell>
          <cell r="N39">
            <v>4.3858845359966821E-2</v>
          </cell>
          <cell r="O39">
            <v>2.7490459742792628E-2</v>
          </cell>
          <cell r="P39">
            <v>9.9586961419779726E-2</v>
          </cell>
          <cell r="Q39">
            <v>2.6492722137159263E-3</v>
          </cell>
          <cell r="R39">
            <v>0</v>
          </cell>
          <cell r="S39">
            <v>1.1539937612627268E-2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1.8370057956426222E-4</v>
          </cell>
          <cell r="Y39">
            <v>9.7516235368691495E-4</v>
          </cell>
          <cell r="Z39">
            <v>6.8757134996908073E-3</v>
          </cell>
        </row>
        <row r="40">
          <cell r="A40">
            <v>32</v>
          </cell>
          <cell r="B40" t="str">
            <v>BDEM</v>
          </cell>
          <cell r="C40" t="str">
            <v>Base Demand Allocator</v>
          </cell>
          <cell r="F40">
            <v>0.99999999999999978</v>
          </cell>
          <cell r="G40">
            <v>0.35885429316023176</v>
          </cell>
          <cell r="H40">
            <v>0.11985681937651751</v>
          </cell>
          <cell r="I40">
            <v>1.226645264637358E-2</v>
          </cell>
          <cell r="J40">
            <v>0.16842707522547085</v>
          </cell>
          <cell r="K40">
            <v>2.5584240704748226E-2</v>
          </cell>
          <cell r="L40">
            <v>2.6416929773282073E-2</v>
          </cell>
          <cell r="M40">
            <v>8.5684490707857719E-3</v>
          </cell>
          <cell r="N40">
            <v>4.4349203086448442E-2</v>
          </cell>
          <cell r="O40">
            <v>4.2165358170859681E-2</v>
          </cell>
          <cell r="P40">
            <v>0.13969406532288631</v>
          </cell>
          <cell r="Q40">
            <v>3.3850905451167563E-3</v>
          </cell>
          <cell r="R40">
            <v>1.147565988317477E-2</v>
          </cell>
          <cell r="S40">
            <v>1.6478340592086443E-2</v>
          </cell>
          <cell r="T40">
            <v>4.5241463464130542E-3</v>
          </cell>
          <cell r="U40">
            <v>4.0233545717051995E-3</v>
          </cell>
          <cell r="V40">
            <v>2.9523802665783351E-4</v>
          </cell>
          <cell r="W40">
            <v>4.5162907891627352E-3</v>
          </cell>
          <cell r="X40">
            <v>2.8934635872009405E-4</v>
          </cell>
          <cell r="Y40">
            <v>1.1037057936698611E-3</v>
          </cell>
          <cell r="Z40">
            <v>7.7259405556890275E-3</v>
          </cell>
        </row>
        <row r="41">
          <cell r="A41">
            <v>33</v>
          </cell>
          <cell r="B41" t="str">
            <v>PPWDRA</v>
          </cell>
          <cell r="C41" t="str">
            <v>Production Residual Winter Demand Allocator</v>
          </cell>
          <cell r="F41">
            <v>1.0000000000000002</v>
          </cell>
          <cell r="G41">
            <v>0.43916168793830845</v>
          </cell>
          <cell r="H41">
            <v>0.12847443087125865</v>
          </cell>
          <cell r="I41">
            <v>1.021950669975933E-2</v>
          </cell>
          <cell r="J41">
            <v>0.18086450820698938</v>
          </cell>
          <cell r="K41">
            <v>1.9744049761167115E-2</v>
          </cell>
          <cell r="L41">
            <v>2.1577071688819185E-2</v>
          </cell>
          <cell r="M41">
            <v>6.7986920518735023E-3</v>
          </cell>
          <cell r="N41">
            <v>4.3858845359966821E-2</v>
          </cell>
          <cell r="O41">
            <v>2.7490459742792628E-2</v>
          </cell>
          <cell r="P41">
            <v>9.9586961419779726E-2</v>
          </cell>
          <cell r="Q41">
            <v>2.6492722137159263E-3</v>
          </cell>
          <cell r="R41">
            <v>0</v>
          </cell>
          <cell r="S41">
            <v>1.1539937612627268E-2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1.8370057956426222E-4</v>
          </cell>
          <cell r="Y41">
            <v>9.7516235368691495E-4</v>
          </cell>
          <cell r="Z41">
            <v>6.8757134996908073E-3</v>
          </cell>
        </row>
        <row r="42">
          <cell r="A42">
            <v>34</v>
          </cell>
          <cell r="B42" t="str">
            <v>PPWDA</v>
          </cell>
          <cell r="C42" t="str">
            <v>Production Winter Demand Allocator</v>
          </cell>
          <cell r="F42">
            <v>1.0000000000000002</v>
          </cell>
          <cell r="G42">
            <v>0.43916168793830845</v>
          </cell>
          <cell r="H42">
            <v>0.12847443087125865</v>
          </cell>
          <cell r="I42">
            <v>1.021950669975933E-2</v>
          </cell>
          <cell r="J42">
            <v>0.18086450820698938</v>
          </cell>
          <cell r="K42">
            <v>1.9744049761167115E-2</v>
          </cell>
          <cell r="L42">
            <v>2.1577071688819185E-2</v>
          </cell>
          <cell r="M42">
            <v>6.7986920518735023E-3</v>
          </cell>
          <cell r="N42">
            <v>4.3858845359966821E-2</v>
          </cell>
          <cell r="O42">
            <v>2.7490459742792628E-2</v>
          </cell>
          <cell r="P42">
            <v>9.9586961419779726E-2</v>
          </cell>
          <cell r="Q42">
            <v>2.6492722137159263E-3</v>
          </cell>
          <cell r="R42">
            <v>0</v>
          </cell>
          <cell r="S42">
            <v>1.1539937612627268E-2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1.8370057956426222E-4</v>
          </cell>
          <cell r="Y42">
            <v>9.7516235368691484E-4</v>
          </cell>
          <cell r="Z42">
            <v>6.8757134996908073E-3</v>
          </cell>
        </row>
        <row r="43">
          <cell r="A43">
            <v>35</v>
          </cell>
          <cell r="B43" t="str">
            <v>PPSDRA</v>
          </cell>
          <cell r="C43" t="str">
            <v>Production Residual Summer Demand Allocator</v>
          </cell>
          <cell r="F43">
            <v>1.0000000000000002</v>
          </cell>
          <cell r="G43">
            <v>0.46728430956046002</v>
          </cell>
          <cell r="H43">
            <v>0.13216933794296495</v>
          </cell>
          <cell r="I43">
            <v>1.0733096287167766E-2</v>
          </cell>
          <cell r="J43">
            <v>0.15240019499801011</v>
          </cell>
          <cell r="K43">
            <v>2.1709753593084507E-2</v>
          </cell>
          <cell r="L43">
            <v>2.2165917645044688E-2</v>
          </cell>
          <cell r="M43">
            <v>6.6783461572747721E-3</v>
          </cell>
          <cell r="N43">
            <v>3.6956374976548391E-2</v>
          </cell>
          <cell r="O43">
            <v>2.5676851595250075E-2</v>
          </cell>
          <cell r="P43">
            <v>8.6446631230341214E-2</v>
          </cell>
          <cell r="Q43">
            <v>2.3878677519616359E-3</v>
          </cell>
          <cell r="R43">
            <v>8.0136424009521635E-3</v>
          </cell>
          <cell r="S43">
            <v>1.5113091759096146E-2</v>
          </cell>
          <cell r="T43">
            <v>4.814526232789878E-3</v>
          </cell>
          <cell r="U43">
            <v>0</v>
          </cell>
          <cell r="V43">
            <v>0</v>
          </cell>
          <cell r="W43">
            <v>0</v>
          </cell>
          <cell r="X43">
            <v>1.5478992768885955E-4</v>
          </cell>
          <cell r="Y43">
            <v>9.0374938503640177E-4</v>
          </cell>
          <cell r="Z43">
            <v>6.3915185563284274E-3</v>
          </cell>
        </row>
        <row r="44">
          <cell r="A44">
            <v>36</v>
          </cell>
          <cell r="B44" t="str">
            <v>PPSDA</v>
          </cell>
          <cell r="C44" t="str">
            <v>Production Summer Demand Allocator</v>
          </cell>
          <cell r="F44">
            <v>1.0000000000000002</v>
          </cell>
          <cell r="G44">
            <v>0.46728430956046002</v>
          </cell>
          <cell r="H44">
            <v>0.13216933794296495</v>
          </cell>
          <cell r="I44">
            <v>1.0733096287167766E-2</v>
          </cell>
          <cell r="J44">
            <v>0.15240019499801011</v>
          </cell>
          <cell r="K44">
            <v>2.1709753593084507E-2</v>
          </cell>
          <cell r="L44">
            <v>2.2165917645044692E-2</v>
          </cell>
          <cell r="M44">
            <v>6.6783461572747721E-3</v>
          </cell>
          <cell r="N44">
            <v>3.6956374976548391E-2</v>
          </cell>
          <cell r="O44">
            <v>2.5676851595250079E-2</v>
          </cell>
          <cell r="P44">
            <v>8.6446631230341214E-2</v>
          </cell>
          <cell r="Q44">
            <v>2.3878677519616359E-3</v>
          </cell>
          <cell r="R44">
            <v>8.0136424009521635E-3</v>
          </cell>
          <cell r="S44">
            <v>1.5113091759096146E-2</v>
          </cell>
          <cell r="T44">
            <v>4.814526232789878E-3</v>
          </cell>
          <cell r="U44">
            <v>0</v>
          </cell>
          <cell r="V44">
            <v>0</v>
          </cell>
          <cell r="W44">
            <v>0</v>
          </cell>
          <cell r="X44">
            <v>1.5478992768885955E-4</v>
          </cell>
          <cell r="Y44">
            <v>9.0374938503640166E-4</v>
          </cell>
          <cell r="Z44">
            <v>6.3915185563284274E-3</v>
          </cell>
        </row>
        <row r="45">
          <cell r="A45">
            <v>37</v>
          </cell>
          <cell r="B45" t="str">
            <v>PPBDRA</v>
          </cell>
          <cell r="C45" t="str">
            <v>Production Residual Base Demand Allocator</v>
          </cell>
          <cell r="F45">
            <v>0.99999999999999978</v>
          </cell>
          <cell r="G45">
            <v>0.35885441464732715</v>
          </cell>
          <cell r="H45">
            <v>0.11985662407637104</v>
          </cell>
          <cell r="I45">
            <v>1.2266753910392222E-2</v>
          </cell>
          <cell r="J45">
            <v>0.16842694574149969</v>
          </cell>
          <cell r="K45">
            <v>2.558452804811031E-2</v>
          </cell>
          <cell r="L45">
            <v>2.6417056338969399E-2</v>
          </cell>
          <cell r="M45">
            <v>8.5685022299284482E-3</v>
          </cell>
          <cell r="N45">
            <v>4.4349527775622288E-2</v>
          </cell>
          <cell r="O45">
            <v>4.2165398760408972E-2</v>
          </cell>
          <cell r="P45">
            <v>0.13969405947549168</v>
          </cell>
          <cell r="Q45">
            <v>3.3851248871682991E-3</v>
          </cell>
          <cell r="R45">
            <v>1.1475517629400479E-2</v>
          </cell>
          <cell r="S45">
            <v>1.6478463262564264E-2</v>
          </cell>
          <cell r="T45">
            <v>4.5238657321315726E-3</v>
          </cell>
          <cell r="U45">
            <v>4.0235789559337747E-3</v>
          </cell>
          <cell r="V45">
            <v>2.9492851321347971E-4</v>
          </cell>
          <cell r="W45">
            <v>4.5159943413769707E-3</v>
          </cell>
          <cell r="X45">
            <v>2.8922455222756574E-4</v>
          </cell>
          <cell r="Y45">
            <v>1.1035264387014164E-3</v>
          </cell>
          <cell r="Z45">
            <v>7.7259646831609177E-3</v>
          </cell>
        </row>
        <row r="46">
          <cell r="A46">
            <v>38</v>
          </cell>
          <cell r="B46" t="str">
            <v>PPBDA</v>
          </cell>
          <cell r="C46" t="str">
            <v>Production Base Demand Allocator</v>
          </cell>
          <cell r="F46">
            <v>0.99999999999999978</v>
          </cell>
          <cell r="G46">
            <v>0.35885441464732715</v>
          </cell>
          <cell r="H46">
            <v>0.11985662407637104</v>
          </cell>
          <cell r="I46">
            <v>1.2266753910392222E-2</v>
          </cell>
          <cell r="J46">
            <v>0.16842694574149969</v>
          </cell>
          <cell r="K46">
            <v>2.558452804811031E-2</v>
          </cell>
          <cell r="L46">
            <v>2.6417056338969399E-2</v>
          </cell>
          <cell r="M46">
            <v>8.5685022299284482E-3</v>
          </cell>
          <cell r="N46">
            <v>4.4349527775622288E-2</v>
          </cell>
          <cell r="O46">
            <v>4.2165398760408972E-2</v>
          </cell>
          <cell r="P46">
            <v>0.13969405947549168</v>
          </cell>
          <cell r="Q46">
            <v>3.3851248871682991E-3</v>
          </cell>
          <cell r="R46">
            <v>1.1475517629400479E-2</v>
          </cell>
          <cell r="S46">
            <v>1.6478463262564264E-2</v>
          </cell>
          <cell r="T46">
            <v>4.5238657321315726E-3</v>
          </cell>
          <cell r="U46">
            <v>4.0235789559337747E-3</v>
          </cell>
          <cell r="V46">
            <v>2.9492851321347971E-4</v>
          </cell>
          <cell r="W46">
            <v>4.5159943413769698E-3</v>
          </cell>
          <cell r="X46">
            <v>2.8922455222756574E-4</v>
          </cell>
          <cell r="Y46">
            <v>1.1035264387014164E-3</v>
          </cell>
          <cell r="Z46">
            <v>7.7259646831609177E-3</v>
          </cell>
        </row>
        <row r="47">
          <cell r="A47">
            <v>39</v>
          </cell>
          <cell r="B47" t="str">
            <v>SDALL</v>
          </cell>
          <cell r="C47" t="str">
            <v>Distribution O&amp;M</v>
          </cell>
          <cell r="F47">
            <v>1</v>
          </cell>
          <cell r="G47">
            <v>0.70678042535981545</v>
          </cell>
          <cell r="H47">
            <v>0.11854787366849454</v>
          </cell>
          <cell r="I47">
            <v>3.7271408206964595E-3</v>
          </cell>
          <cell r="J47">
            <v>7.1322560889997347E-2</v>
          </cell>
          <cell r="K47">
            <v>7.2932153030087583E-3</v>
          </cell>
          <cell r="L47">
            <v>9.2060809336022807E-3</v>
          </cell>
          <cell r="M47">
            <v>2.5968716067331513E-3</v>
          </cell>
          <cell r="N47">
            <v>1.7316337567349502E-2</v>
          </cell>
          <cell r="O47">
            <v>3.9739807722287689E-6</v>
          </cell>
          <cell r="P47">
            <v>3.4530350679203396E-2</v>
          </cell>
          <cell r="Q47">
            <v>1.1608184553249161E-3</v>
          </cell>
          <cell r="R47">
            <v>2.5978710382049321E-3</v>
          </cell>
          <cell r="S47">
            <v>5.0703214666387528E-3</v>
          </cell>
          <cell r="T47">
            <v>1.5610954772057688E-3</v>
          </cell>
          <cell r="U47">
            <v>6.6388775813869642E-3</v>
          </cell>
          <cell r="V47">
            <v>1.514319885703992E-4</v>
          </cell>
          <cell r="W47">
            <v>8.3356646915713675E-3</v>
          </cell>
          <cell r="X47">
            <v>1.9657185591511771E-4</v>
          </cell>
          <cell r="Y47">
            <v>3.1521814757093131E-4</v>
          </cell>
          <cell r="Z47">
            <v>2.647298487937752E-3</v>
          </cell>
        </row>
        <row r="48">
          <cell r="A48">
            <v>40</v>
          </cell>
          <cell r="B48" t="str">
            <v>OREV</v>
          </cell>
          <cell r="C48" t="str">
            <v>Total Other Revenue allocator</v>
          </cell>
          <cell r="F48">
            <v>1</v>
          </cell>
          <cell r="G48">
            <v>0.40923625875233333</v>
          </cell>
          <cell r="H48">
            <v>0.14025677692910324</v>
          </cell>
          <cell r="I48">
            <v>1.0636820782361304E-2</v>
          </cell>
          <cell r="J48">
            <v>0.16034158328302384</v>
          </cell>
          <cell r="K48">
            <v>2.0947791582448121E-2</v>
          </cell>
          <cell r="L48">
            <v>2.2998130439975787E-2</v>
          </cell>
          <cell r="M48">
            <v>7.5711648630294942E-3</v>
          </cell>
          <cell r="N48">
            <v>4.0708249428493819E-2</v>
          </cell>
          <cell r="O48">
            <v>3.0575356959887771E-2</v>
          </cell>
          <cell r="P48">
            <v>0.10646346017043642</v>
          </cell>
          <cell r="Q48">
            <v>2.9752934429843622E-3</v>
          </cell>
          <cell r="R48">
            <v>8.3719701205793879E-3</v>
          </cell>
          <cell r="S48">
            <v>1.2277166707140323E-2</v>
          </cell>
          <cell r="T48">
            <v>3.2403944547779724E-3</v>
          </cell>
          <cell r="U48">
            <v>6.6275439645376811E-3</v>
          </cell>
          <cell r="V48">
            <v>2.1765170567634176E-4</v>
          </cell>
          <cell r="W48">
            <v>9.1400477935784947E-3</v>
          </cell>
          <cell r="X48">
            <v>2.9719259177926301E-4</v>
          </cell>
          <cell r="Y48">
            <v>8.4853703155956996E-4</v>
          </cell>
          <cell r="Z48">
            <v>6.268608996293514E-3</v>
          </cell>
        </row>
        <row r="49">
          <cell r="A49">
            <v>41</v>
          </cell>
          <cell r="B49" t="str">
            <v>FDIS</v>
          </cell>
          <cell r="C49" t="str">
            <v>Forfeited Discounts</v>
          </cell>
          <cell r="F49">
            <v>1</v>
          </cell>
          <cell r="G49">
            <v>0.82592402580084756</v>
          </cell>
          <cell r="H49">
            <v>0.11249598979416053</v>
          </cell>
          <cell r="I49">
            <v>1.192306284856468E-3</v>
          </cell>
          <cell r="J49">
            <v>1.8143534463712085E-2</v>
          </cell>
          <cell r="K49">
            <v>2.3203785813600626E-3</v>
          </cell>
          <cell r="L49">
            <v>2.5778064839647049E-3</v>
          </cell>
          <cell r="M49">
            <v>3.1039370358673457E-3</v>
          </cell>
          <cell r="N49">
            <v>1.677508850329968E-2</v>
          </cell>
          <cell r="O49">
            <v>1.2040073875172199E-2</v>
          </cell>
          <cell r="P49">
            <v>5.4268591767593936E-3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>
            <v>42</v>
          </cell>
          <cell r="B50" t="str">
            <v>MISCR</v>
          </cell>
          <cell r="C50" t="str">
            <v>Misc Revenue Allocator</v>
          </cell>
          <cell r="F50">
            <v>1</v>
          </cell>
          <cell r="G50">
            <v>0.85885640599637825</v>
          </cell>
          <cell r="H50">
            <v>0.14114359400362175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>
            <v>43</v>
          </cell>
          <cell r="B51" t="str">
            <v>OSSALL</v>
          </cell>
          <cell r="C51" t="str">
            <v xml:space="preserve">  Off-System Sales Allocator</v>
          </cell>
          <cell r="F51">
            <v>1</v>
          </cell>
          <cell r="G51">
            <v>0.40042644624514107</v>
          </cell>
          <cell r="H51">
            <v>0.1244402263902567</v>
          </cell>
          <cell r="I51">
            <v>1.1429590545757611E-2</v>
          </cell>
          <cell r="J51">
            <v>0.16892777718196175</v>
          </cell>
          <cell r="K51">
            <v>2.3286781687880415E-2</v>
          </cell>
          <cell r="L51">
            <v>2.432474630377935E-2</v>
          </cell>
          <cell r="M51">
            <v>7.7426915900325639E-3</v>
          </cell>
          <cell r="N51">
            <v>4.2877840295431104E-2</v>
          </cell>
          <cell r="O51">
            <v>3.5170352373175805E-2</v>
          </cell>
          <cell r="P51">
            <v>0.11909580656205877</v>
          </cell>
          <cell r="Q51">
            <v>3.00352922356205E-3</v>
          </cell>
          <cell r="R51">
            <v>7.7118986092182627E-3</v>
          </cell>
          <cell r="S51">
            <v>1.4881294153315313E-2</v>
          </cell>
          <cell r="T51">
            <v>3.3396637275277413E-3</v>
          </cell>
          <cell r="U51">
            <v>2.1956365985034568E-3</v>
          </cell>
          <cell r="V51">
            <v>1.6094025857222045E-4</v>
          </cell>
          <cell r="W51">
            <v>2.4643439492939311E-3</v>
          </cell>
          <cell r="X51">
            <v>2.3605381612999075E-4</v>
          </cell>
          <cell r="Y51">
            <v>1.0322899212416657E-3</v>
          </cell>
          <cell r="Z51">
            <v>7.252090567160108E-3</v>
          </cell>
        </row>
        <row r="52">
          <cell r="A52">
            <v>44</v>
          </cell>
          <cell r="B52" t="str">
            <v>INTCRE</v>
          </cell>
          <cell r="C52" t="str">
            <v>Interruptible Credit Allocator (Winter &amp; Summer Peak Prod Plant)</v>
          </cell>
          <cell r="F52">
            <v>1</v>
          </cell>
          <cell r="G52">
            <v>0.4503607746878705</v>
          </cell>
          <cell r="H52">
            <v>0.12994582942661295</v>
          </cell>
          <cell r="I52">
            <v>1.0424030105163622E-2</v>
          </cell>
          <cell r="J52">
            <v>0.16952935186285353</v>
          </cell>
          <cell r="K52">
            <v>2.052683907694873E-2</v>
          </cell>
          <cell r="L52">
            <v>2.181156394329321E-2</v>
          </cell>
          <cell r="M52">
            <v>6.7507674973396803E-3</v>
          </cell>
          <cell r="N52">
            <v>4.111011995133361E-2</v>
          </cell>
          <cell r="O52">
            <v>2.6768238491625802E-2</v>
          </cell>
          <cell r="P52">
            <v>9.4354174104051808E-2</v>
          </cell>
          <cell r="Q52">
            <v>2.5451748332070284E-3</v>
          </cell>
          <cell r="R52">
            <v>3.1912201370849847E-3</v>
          </cell>
          <cell r="S52">
            <v>1.2962851300885351E-2</v>
          </cell>
          <cell r="T52">
            <v>1.9172571342561317E-3</v>
          </cell>
          <cell r="U52">
            <v>0</v>
          </cell>
          <cell r="V52">
            <v>0</v>
          </cell>
          <cell r="W52">
            <v>0</v>
          </cell>
          <cell r="X52">
            <v>1.7218768070692404E-4</v>
          </cell>
          <cell r="Y52">
            <v>9.4672403660160805E-4</v>
          </cell>
          <cell r="Z52">
            <v>6.6828957301645351E-3</v>
          </cell>
        </row>
        <row r="53">
          <cell r="A53">
            <v>45</v>
          </cell>
          <cell r="B53" t="str">
            <v>OMLF</v>
          </cell>
          <cell r="C53" t="str">
            <v>O&amp;M less fuel</v>
          </cell>
          <cell r="F53">
            <v>0.99999999999999967</v>
          </cell>
          <cell r="G53">
            <v>0.52956956262537702</v>
          </cell>
          <cell r="H53">
            <v>0.12899394651400045</v>
          </cell>
          <cell r="I53">
            <v>7.9186583497308661E-3</v>
          </cell>
          <cell r="J53">
            <v>0.12610560821817582</v>
          </cell>
          <cell r="K53">
            <v>1.5848634464883434E-2</v>
          </cell>
          <cell r="L53">
            <v>1.6825349341251333E-2</v>
          </cell>
          <cell r="M53">
            <v>5.365260155706375E-3</v>
          </cell>
          <cell r="N53">
            <v>3.1008406015453668E-2</v>
          </cell>
          <cell r="O53">
            <v>2.0128918645212514E-2</v>
          </cell>
          <cell r="P53">
            <v>7.729063505577502E-2</v>
          </cell>
          <cell r="Q53">
            <v>2.0993559651940196E-3</v>
          </cell>
          <cell r="R53">
            <v>4.368679192147857E-3</v>
          </cell>
          <cell r="S53">
            <v>1.0087027166117535E-2</v>
          </cell>
          <cell r="T53">
            <v>2.1279679010160583E-3</v>
          </cell>
          <cell r="U53">
            <v>6.8568286278830074E-3</v>
          </cell>
          <cell r="V53">
            <v>1.5112483494959277E-4</v>
          </cell>
          <cell r="W53">
            <v>9.0218977732109216E-3</v>
          </cell>
          <cell r="X53">
            <v>5.2230709105270581E-4</v>
          </cell>
          <cell r="Y53">
            <v>7.0427343292447074E-4</v>
          </cell>
          <cell r="Z53">
            <v>5.005558629936918E-3</v>
          </cell>
        </row>
        <row r="54">
          <cell r="A54">
            <v>46</v>
          </cell>
          <cell r="C54" t="str">
            <v>Base Rate Revenue at Current Rates</v>
          </cell>
          <cell r="F54">
            <v>1.0000000000000002</v>
          </cell>
          <cell r="G54">
            <v>0.40430924141029412</v>
          </cell>
          <cell r="H54">
            <v>0.14836139202084353</v>
          </cell>
          <cell r="I54">
            <v>1.0575837179053423E-2</v>
          </cell>
          <cell r="J54">
            <v>0.16330860475866588</v>
          </cell>
          <cell r="K54">
            <v>2.0559587123778734E-2</v>
          </cell>
          <cell r="L54">
            <v>2.3099112102669739E-2</v>
          </cell>
          <cell r="M54">
            <v>7.6686230176774006E-3</v>
          </cell>
          <cell r="N54">
            <v>4.1489474924463914E-2</v>
          </cell>
          <cell r="O54">
            <v>2.7918721047982886E-2</v>
          </cell>
          <cell r="P54">
            <v>0.10120423663593743</v>
          </cell>
          <cell r="Q54">
            <v>3.0134974168634972E-3</v>
          </cell>
          <cell r="R54">
            <v>7.8655783501283289E-3</v>
          </cell>
          <cell r="S54">
            <v>1.1592978752457853E-2</v>
          </cell>
          <cell r="T54">
            <v>3.0943995980243257E-3</v>
          </cell>
          <cell r="U54">
            <v>7.6582829037310906E-3</v>
          </cell>
          <cell r="V54">
            <v>2.1721569353004507E-4</v>
          </cell>
          <cell r="W54">
            <v>1.0857907524526849E-2</v>
          </cell>
          <cell r="X54">
            <v>3.0593066721955927E-4</v>
          </cell>
          <cell r="Y54">
            <v>8.0521881054812516E-4</v>
          </cell>
          <cell r="Z54">
            <v>6.0941600616032168E-3</v>
          </cell>
        </row>
        <row r="55">
          <cell r="A55">
            <v>47</v>
          </cell>
          <cell r="B55" t="str">
            <v>VDTREV</v>
          </cell>
          <cell r="C55" t="str">
            <v>VDT Revenue</v>
          </cell>
          <cell r="F55">
            <v>1</v>
          </cell>
          <cell r="G55">
            <v>0.40264319581670255</v>
          </cell>
          <cell r="H55">
            <v>0.14584217157696774</v>
          </cell>
          <cell r="I55">
            <v>1.0558709867933761E-2</v>
          </cell>
          <cell r="J55">
            <v>0.1631684508563826</v>
          </cell>
          <cell r="K55">
            <v>2.0634341506615649E-2</v>
          </cell>
          <cell r="L55">
            <v>2.32067364669288E-2</v>
          </cell>
          <cell r="M55">
            <v>7.6182101104219488E-3</v>
          </cell>
          <cell r="N55">
            <v>4.1227330540617821E-2</v>
          </cell>
          <cell r="O55">
            <v>2.9290024143064912E-2</v>
          </cell>
          <cell r="P55">
            <v>0.10425188835049326</v>
          </cell>
          <cell r="Q55">
            <v>3.0878772582686983E-3</v>
          </cell>
          <cell r="R55">
            <v>8.3339468413286648E-3</v>
          </cell>
          <cell r="S55">
            <v>1.1830196714390132E-2</v>
          </cell>
          <cell r="T55">
            <v>3.1671926565601223E-3</v>
          </cell>
          <cell r="U55">
            <v>7.3547745225924829E-3</v>
          </cell>
          <cell r="V55">
            <v>2.2045613268693317E-4</v>
          </cell>
          <cell r="W55">
            <v>1.0360624745021332E-2</v>
          </cell>
          <cell r="X55">
            <v>3.0844877113331672E-4</v>
          </cell>
          <cell r="Y55">
            <v>8.0481402437246948E-4</v>
          </cell>
          <cell r="Z55">
            <v>6.0906090975168586E-3</v>
          </cell>
        </row>
        <row r="56">
          <cell r="A56">
            <v>48</v>
          </cell>
          <cell r="B56" t="str">
            <v>MSCREV</v>
          </cell>
          <cell r="C56" t="str">
            <v>Merger Surcredit Revenue</v>
          </cell>
          <cell r="F56">
            <v>0.99999999999999989</v>
          </cell>
          <cell r="G56">
            <v>0.43878283930724349</v>
          </cell>
          <cell r="H56">
            <v>0.15868524324371827</v>
          </cell>
          <cell r="I56">
            <v>1.1499716485248362E-2</v>
          </cell>
          <cell r="J56">
            <v>0.17730032605163687</v>
          </cell>
          <cell r="K56">
            <v>2.2444894808261506E-2</v>
          </cell>
          <cell r="L56">
            <v>2.5218580505007231E-2</v>
          </cell>
          <cell r="M56">
            <v>8.2763977824442825E-3</v>
          </cell>
          <cell r="N56">
            <v>4.4794059516155088E-2</v>
          </cell>
          <cell r="O56">
            <v>5.8415811650032639E-3</v>
          </cell>
          <cell r="P56">
            <v>6.0278182164984859E-2</v>
          </cell>
          <cell r="Q56">
            <v>3.2690281675871475E-3</v>
          </cell>
          <cell r="R56">
            <v>0</v>
          </cell>
          <cell r="S56">
            <v>1.2868734300498444E-2</v>
          </cell>
          <cell r="T56">
            <v>3.4352293291381587E-3</v>
          </cell>
          <cell r="U56">
            <v>7.9822432823530021E-3</v>
          </cell>
          <cell r="V56">
            <v>2.3893835097606289E-4</v>
          </cell>
          <cell r="W56">
            <v>1.1256135334947296E-2</v>
          </cell>
          <cell r="X56">
            <v>3.3400519429755912E-4</v>
          </cell>
          <cell r="Y56">
            <v>8.7483604423990822E-4</v>
          </cell>
          <cell r="Z56">
            <v>6.6190289662591741E-3</v>
          </cell>
        </row>
        <row r="57">
          <cell r="A57">
            <v>49</v>
          </cell>
          <cell r="B57" t="str">
            <v>ECRREV</v>
          </cell>
          <cell r="C57" t="str">
            <v>ECR Revenue</v>
          </cell>
          <cell r="F57">
            <v>0.99999999999999989</v>
          </cell>
          <cell r="G57">
            <v>0.40571887081910041</v>
          </cell>
          <cell r="H57">
            <v>0.14600212006907287</v>
          </cell>
          <cell r="I57">
            <v>1.0480553172400976E-2</v>
          </cell>
          <cell r="J57">
            <v>0.16295463624967174</v>
          </cell>
          <cell r="K57">
            <v>2.0468064302008784E-2</v>
          </cell>
          <cell r="L57">
            <v>2.3276171841574576E-2</v>
          </cell>
          <cell r="M57">
            <v>7.6114492799673325E-3</v>
          </cell>
          <cell r="N57">
            <v>4.0997774482424171E-2</v>
          </cell>
          <cell r="O57">
            <v>2.8751428069238485E-2</v>
          </cell>
          <cell r="P57">
            <v>0.10254490827694106</v>
          </cell>
          <cell r="Q57">
            <v>3.0331710911373718E-3</v>
          </cell>
          <cell r="R57">
            <v>8.2194297874933417E-3</v>
          </cell>
          <cell r="S57">
            <v>1.2012403060195487E-2</v>
          </cell>
          <cell r="T57">
            <v>3.1595835229254916E-3</v>
          </cell>
          <cell r="U57">
            <v>7.1520005012132709E-3</v>
          </cell>
          <cell r="V57">
            <v>2.1476857178211862E-4</v>
          </cell>
          <cell r="W57">
            <v>1.0188274552992663E-2</v>
          </cell>
          <cell r="X57">
            <v>3.0280585378435925E-4</v>
          </cell>
          <cell r="Y57">
            <v>8.0429664922952054E-4</v>
          </cell>
          <cell r="Z57">
            <v>6.1072898468459823E-3</v>
          </cell>
        </row>
        <row r="58">
          <cell r="A58">
            <v>50</v>
          </cell>
          <cell r="B58" t="str">
            <v>DSMREV</v>
          </cell>
          <cell r="C58" t="str">
            <v>DSM revenue</v>
          </cell>
          <cell r="F58">
            <v>0.99999999999999989</v>
          </cell>
          <cell r="G58">
            <v>0.86114847523782756</v>
          </cell>
          <cell r="H58">
            <v>6.7804196581319781E-2</v>
          </cell>
          <cell r="I58">
            <v>3.1953029238878479E-3</v>
          </cell>
          <cell r="J58">
            <v>4.2985532369408906E-2</v>
          </cell>
          <cell r="K58">
            <v>1.1349752677384665E-2</v>
          </cell>
          <cell r="L58">
            <v>1.1257376239282933E-2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2.8755557960599893E-4</v>
          </cell>
          <cell r="Z58">
            <v>1.9718083912821883E-3</v>
          </cell>
        </row>
        <row r="59">
          <cell r="A59">
            <v>51</v>
          </cell>
          <cell r="C59" t="str">
            <v>Gross Production Plant</v>
          </cell>
          <cell r="F59">
            <v>1</v>
          </cell>
          <cell r="G59">
            <v>0.37752604249964067</v>
          </cell>
          <cell r="H59">
            <v>0.12197687339656796</v>
          </cell>
          <cell r="I59">
            <v>1.2002658094255459E-2</v>
          </cell>
          <cell r="J59">
            <v>0.16566713925769616</v>
          </cell>
          <cell r="K59">
            <v>2.4917291861822673E-2</v>
          </cell>
          <cell r="L59">
            <v>2.5685010269863626E-2</v>
          </cell>
          <cell r="M59">
            <v>8.2430173566084251E-3</v>
          </cell>
          <cell r="N59">
            <v>4.3076426873881024E-2</v>
          </cell>
          <cell r="O59">
            <v>3.9326070943948903E-2</v>
          </cell>
          <cell r="P59">
            <v>0.13052485228545932</v>
          </cell>
          <cell r="Q59">
            <v>3.2133972148211697E-3</v>
          </cell>
          <cell r="R59">
            <v>1.0879382715448695E-2</v>
          </cell>
          <cell r="S59">
            <v>1.6243346286530867E-2</v>
          </cell>
          <cell r="T59">
            <v>4.573917474232584E-3</v>
          </cell>
          <cell r="U59">
            <v>3.3307186892830572E-3</v>
          </cell>
          <cell r="V59">
            <v>2.4414185310641957E-4</v>
          </cell>
          <cell r="W59">
            <v>3.7383401407902654E-3</v>
          </cell>
          <cell r="X59">
            <v>2.6607489120187189E-4</v>
          </cell>
          <cell r="Y59">
            <v>1.0691248242093955E-3</v>
          </cell>
          <cell r="Z59">
            <v>7.4961730706315016E-3</v>
          </cell>
        </row>
        <row r="60">
          <cell r="A60">
            <v>52</v>
          </cell>
          <cell r="C60" t="str">
            <v>Gross Transmission Plant</v>
          </cell>
          <cell r="F60">
            <v>1</v>
          </cell>
          <cell r="G60">
            <v>0.37752604249964067</v>
          </cell>
          <cell r="H60">
            <v>0.12197687339656796</v>
          </cell>
          <cell r="I60">
            <v>1.2002658094255459E-2</v>
          </cell>
          <cell r="J60">
            <v>0.16566713925769616</v>
          </cell>
          <cell r="K60">
            <v>2.4917291861822673E-2</v>
          </cell>
          <cell r="L60">
            <v>2.5685010269863626E-2</v>
          </cell>
          <cell r="M60">
            <v>8.2430173566084251E-3</v>
          </cell>
          <cell r="N60">
            <v>4.3076426873881024E-2</v>
          </cell>
          <cell r="O60">
            <v>3.9326070943948903E-2</v>
          </cell>
          <cell r="P60">
            <v>0.13052485228545932</v>
          </cell>
          <cell r="Q60">
            <v>3.2133972148211697E-3</v>
          </cell>
          <cell r="R60">
            <v>1.0879382715448695E-2</v>
          </cell>
          <cell r="S60">
            <v>1.6243346286530867E-2</v>
          </cell>
          <cell r="T60">
            <v>4.573917474232584E-3</v>
          </cell>
          <cell r="U60">
            <v>3.3307186892830576E-3</v>
          </cell>
          <cell r="V60">
            <v>2.4414185310641957E-4</v>
          </cell>
          <cell r="W60">
            <v>3.7383401407902654E-3</v>
          </cell>
          <cell r="X60">
            <v>2.6607489120187189E-4</v>
          </cell>
          <cell r="Y60">
            <v>1.0691248242093955E-3</v>
          </cell>
          <cell r="Z60">
            <v>7.4961730706315016E-3</v>
          </cell>
        </row>
        <row r="61">
          <cell r="A61">
            <v>53</v>
          </cell>
          <cell r="C61" t="str">
            <v>Gross Distribution Plant</v>
          </cell>
          <cell r="F61">
            <v>0.99999999999999989</v>
          </cell>
          <cell r="G61">
            <v>0.58254486275431705</v>
          </cell>
          <cell r="H61">
            <v>0.12245442514804002</v>
          </cell>
          <cell r="I61">
            <v>4.6492470178840948E-3</v>
          </cell>
          <cell r="J61">
            <v>8.7337859007367707E-2</v>
          </cell>
          <cell r="K61">
            <v>9.216587854379241E-3</v>
          </cell>
          <cell r="L61">
            <v>1.1650796910078755E-2</v>
          </cell>
          <cell r="M61">
            <v>3.2683091162954655E-3</v>
          </cell>
          <cell r="N61">
            <v>2.1766751195835578E-2</v>
          </cell>
          <cell r="O61">
            <v>1.5368272332721016E-5</v>
          </cell>
          <cell r="P61">
            <v>4.3305644565262515E-2</v>
          </cell>
          <cell r="Q61">
            <v>1.4929255084983654E-3</v>
          </cell>
          <cell r="R61">
            <v>3.251913438141369E-3</v>
          </cell>
          <cell r="S61">
            <v>6.3471064715605215E-3</v>
          </cell>
          <cell r="T61">
            <v>1.9561911076105072E-3</v>
          </cell>
          <cell r="U61">
            <v>4.0726252065267733E-2</v>
          </cell>
          <cell r="V61">
            <v>2.1452682175258049E-4</v>
          </cell>
          <cell r="W61">
            <v>5.5670300965600973E-2</v>
          </cell>
          <cell r="X61">
            <v>3.8972615023683406E-4</v>
          </cell>
          <cell r="Y61">
            <v>3.9360849903723888E-4</v>
          </cell>
          <cell r="Z61">
            <v>3.3475971305006167E-3</v>
          </cell>
        </row>
        <row r="62">
          <cell r="A62">
            <v>54</v>
          </cell>
          <cell r="C62" t="str">
            <v>Gross Prod,, Trans, Dist. Plant</v>
          </cell>
          <cell r="F62">
            <v>1.0000000000000002</v>
          </cell>
          <cell r="G62">
            <v>0.42670107331160168</v>
          </cell>
          <cell r="H62">
            <v>0.12209141713486366</v>
          </cell>
          <cell r="I62">
            <v>1.0238897012202654E-2</v>
          </cell>
          <cell r="J62">
            <v>0.14687937740732637</v>
          </cell>
          <cell r="K62">
            <v>2.1151380993852491E-2</v>
          </cell>
          <cell r="L62">
            <v>2.2318817480675952E-2</v>
          </cell>
          <cell r="M62">
            <v>7.0498028473549692E-3</v>
          </cell>
          <cell r="N62">
            <v>3.796516949390457E-2</v>
          </cell>
          <cell r="O62">
            <v>2.9897156014503684E-2</v>
          </cell>
          <cell r="P62">
            <v>0.10960478640220207</v>
          </cell>
          <cell r="Q62">
            <v>2.8007314455789373E-3</v>
          </cell>
          <cell r="R62">
            <v>9.04988708054579E-3</v>
          </cell>
          <cell r="S62">
            <v>1.3869672019850357E-2</v>
          </cell>
          <cell r="T62">
            <v>3.946039630744763E-3</v>
          </cell>
          <cell r="U62">
            <v>1.2300268429689478E-2</v>
          </cell>
          <cell r="V62">
            <v>2.370385048503269E-4</v>
          </cell>
          <cell r="W62">
            <v>1.6194541822730092E-2</v>
          </cell>
          <cell r="X62">
            <v>2.9573340969997225E-4</v>
          </cell>
          <cell r="Y62">
            <v>9.0709805972475407E-4</v>
          </cell>
          <cell r="Z62">
            <v>6.5011114980974404E-3</v>
          </cell>
        </row>
        <row r="63">
          <cell r="A63">
            <v>55</v>
          </cell>
          <cell r="C63" t="str">
            <v>Dist. Overhead Lines Gross Plant</v>
          </cell>
          <cell r="F63">
            <v>1</v>
          </cell>
          <cell r="G63">
            <v>0.65816354915852149</v>
          </cell>
          <cell r="H63">
            <v>0.12097971989847009</v>
          </cell>
          <cell r="I63">
            <v>5.3275729969119645E-3</v>
          </cell>
          <cell r="J63">
            <v>8.5476035223082975E-2</v>
          </cell>
          <cell r="K63">
            <v>1.0454894033798408E-2</v>
          </cell>
          <cell r="L63">
            <v>1.1943825283204893E-2</v>
          </cell>
          <cell r="M63">
            <v>3.708690760266651E-3</v>
          </cell>
          <cell r="N63">
            <v>2.146727174381818E-2</v>
          </cell>
          <cell r="O63">
            <v>3.9117504138113771E-6</v>
          </cell>
          <cell r="P63">
            <v>4.9506841110279892E-2</v>
          </cell>
          <cell r="Q63">
            <v>1.4566395258127614E-3</v>
          </cell>
          <cell r="R63">
            <v>3.7254985035738686E-3</v>
          </cell>
          <cell r="S63">
            <v>7.2714768234950723E-3</v>
          </cell>
          <cell r="T63">
            <v>2.2385592227503535E-3</v>
          </cell>
          <cell r="U63">
            <v>6.2755232120120076E-3</v>
          </cell>
          <cell r="V63">
            <v>1.8063455473775624E-4</v>
          </cell>
          <cell r="W63">
            <v>7.7606290692494653E-3</v>
          </cell>
          <cell r="X63">
            <v>1.5738729936999973E-4</v>
          </cell>
          <cell r="Y63">
            <v>4.5101195158573081E-4</v>
          </cell>
          <cell r="Z63">
            <v>3.4503278786447325E-3</v>
          </cell>
        </row>
        <row r="64">
          <cell r="A64">
            <v>56</v>
          </cell>
          <cell r="C64" t="str">
            <v>Gross Intangible Plant</v>
          </cell>
          <cell r="F64">
            <v>1.0000000000000002</v>
          </cell>
          <cell r="G64">
            <v>0.42670107331160168</v>
          </cell>
          <cell r="H64">
            <v>0.12209141713486367</v>
          </cell>
          <cell r="I64">
            <v>1.0238897012202654E-2</v>
          </cell>
          <cell r="J64">
            <v>0.14687937740732634</v>
          </cell>
          <cell r="K64">
            <v>2.1151380993852487E-2</v>
          </cell>
          <cell r="L64">
            <v>2.2318817480675952E-2</v>
          </cell>
          <cell r="M64">
            <v>7.0498028473549674E-3</v>
          </cell>
          <cell r="N64">
            <v>3.7965169493904563E-2</v>
          </cell>
          <cell r="O64">
            <v>2.9897156014503681E-2</v>
          </cell>
          <cell r="P64">
            <v>0.10960478640220207</v>
          </cell>
          <cell r="Q64">
            <v>2.8007314455789378E-3</v>
          </cell>
          <cell r="R64">
            <v>9.04988708054579E-3</v>
          </cell>
          <cell r="S64">
            <v>1.3869672019850355E-2</v>
          </cell>
          <cell r="T64">
            <v>3.946039630744763E-3</v>
          </cell>
          <cell r="U64">
            <v>1.2300268429689478E-2</v>
          </cell>
          <cell r="V64">
            <v>2.3703850485032687E-4</v>
          </cell>
          <cell r="W64">
            <v>1.6194541822730092E-2</v>
          </cell>
          <cell r="X64">
            <v>2.9573340969997225E-4</v>
          </cell>
          <cell r="Y64">
            <v>9.0709805972475418E-4</v>
          </cell>
          <cell r="Z64">
            <v>6.5011114980974404E-3</v>
          </cell>
        </row>
        <row r="65">
          <cell r="A65">
            <v>57</v>
          </cell>
          <cell r="C65" t="str">
            <v>Gross Total Plant in Service</v>
          </cell>
          <cell r="F65">
            <v>1.0000000000000002</v>
          </cell>
          <cell r="G65">
            <v>0.42637414622088254</v>
          </cell>
          <cell r="H65">
            <v>0.12209065562133732</v>
          </cell>
          <cell r="I65">
            <v>1.0250622907840302E-2</v>
          </cell>
          <cell r="J65">
            <v>0.14700428283639161</v>
          </cell>
          <cell r="K65">
            <v>2.1176417648911865E-2</v>
          </cell>
          <cell r="L65">
            <v>2.2341196716584858E-2</v>
          </cell>
          <cell r="M65">
            <v>7.0577356161132792E-3</v>
          </cell>
          <cell r="N65">
            <v>3.7999150326810241E-2</v>
          </cell>
          <cell r="O65">
            <v>2.995984164327958E-2</v>
          </cell>
          <cell r="P65">
            <v>0.10974386788652322</v>
          </cell>
          <cell r="Q65">
            <v>2.8034749439997844E-3</v>
          </cell>
          <cell r="R65">
            <v>9.0620499948444976E-3</v>
          </cell>
          <cell r="S65">
            <v>1.3885452760797692E-2</v>
          </cell>
          <cell r="T65">
            <v>3.950213909302583E-3</v>
          </cell>
          <cell r="U65">
            <v>1.2240636767984887E-2</v>
          </cell>
          <cell r="V65">
            <v>2.3708572956867245E-4</v>
          </cell>
          <cell r="W65">
            <v>1.6111730084535984E-2</v>
          </cell>
          <cell r="X65">
            <v>2.9553623294161494E-4</v>
          </cell>
          <cell r="Y65">
            <v>9.0817525149986759E-4</v>
          </cell>
          <cell r="Z65">
            <v>6.5077268998495804E-3</v>
          </cell>
        </row>
        <row r="66">
          <cell r="A66">
            <v>58</v>
          </cell>
          <cell r="C66" t="str">
            <v>Dist. Underground Lines Gross Plant</v>
          </cell>
          <cell r="F66">
            <v>1.0000000000000002</v>
          </cell>
          <cell r="G66">
            <v>0.59808071783051509</v>
          </cell>
          <cell r="H66">
            <v>0.12804191510650656</v>
          </cell>
          <cell r="I66">
            <v>6.6637129963372042E-3</v>
          </cell>
          <cell r="J66">
            <v>0.10922466992929235</v>
          </cell>
          <cell r="K66">
            <v>1.3127511349531712E-2</v>
          </cell>
          <cell r="L66">
            <v>1.5464253576953883E-2</v>
          </cell>
          <cell r="M66">
            <v>4.6332941177047397E-3</v>
          </cell>
          <cell r="N66">
            <v>2.7665433440953568E-2</v>
          </cell>
          <cell r="O66">
            <v>1.9096668592022383E-6</v>
          </cell>
          <cell r="P66">
            <v>6.2174627472034262E-2</v>
          </cell>
          <cell r="Q66">
            <v>1.8935609849119917E-3</v>
          </cell>
          <cell r="R66">
            <v>4.6802567670582926E-3</v>
          </cell>
          <cell r="S66">
            <v>9.1355585984859242E-3</v>
          </cell>
          <cell r="T66">
            <v>2.8120097831844876E-3</v>
          </cell>
          <cell r="U66">
            <v>5.0150929164621367E-3</v>
          </cell>
          <cell r="V66">
            <v>2.2427415240684664E-4</v>
          </cell>
          <cell r="W66">
            <v>5.995600086947021E-3</v>
          </cell>
          <cell r="X66">
            <v>1.4421430967786537E-4</v>
          </cell>
          <cell r="Y66">
            <v>5.6486542169246058E-4</v>
          </cell>
          <cell r="Z66">
            <v>4.4565214924844583E-3</v>
          </cell>
        </row>
        <row r="67">
          <cell r="A67">
            <v>59</v>
          </cell>
          <cell r="C67" t="str">
            <v>Gross General Plant</v>
          </cell>
          <cell r="F67">
            <v>1</v>
          </cell>
          <cell r="G67">
            <v>0.41939410018857654</v>
          </cell>
          <cell r="H67">
            <v>0.12207439695199204</v>
          </cell>
          <cell r="I67">
            <v>1.0500976254639301E-2</v>
          </cell>
          <cell r="J67">
            <v>0.14967107206650002</v>
          </cell>
          <cell r="K67">
            <v>2.17109619242883E-2</v>
          </cell>
          <cell r="L67">
            <v>2.2819003852323994E-2</v>
          </cell>
          <cell r="M67">
            <v>7.2271039329904448E-3</v>
          </cell>
          <cell r="N67">
            <v>3.8724656975329147E-2</v>
          </cell>
          <cell r="O67">
            <v>3.1298209086177385E-2</v>
          </cell>
          <cell r="P67">
            <v>0.11271332251528358</v>
          </cell>
          <cell r="Q67">
            <v>2.8620499162510917E-3</v>
          </cell>
          <cell r="R67">
            <v>9.3217338941054047E-3</v>
          </cell>
          <cell r="S67">
            <v>1.422237894820539E-2</v>
          </cell>
          <cell r="T67">
            <v>4.0393367055234662E-3</v>
          </cell>
          <cell r="U67">
            <v>1.0967472947986485E-2</v>
          </cell>
          <cell r="V67">
            <v>2.3809399935503258E-4</v>
          </cell>
          <cell r="W67">
            <v>1.4343660808482169E-2</v>
          </cell>
          <cell r="X67">
            <v>2.9132641708693146E-4</v>
          </cell>
          <cell r="Y67">
            <v>9.311737988499045E-4</v>
          </cell>
          <cell r="Z67">
            <v>6.6489688160534677E-3</v>
          </cell>
        </row>
        <row r="68">
          <cell r="A68">
            <v>60</v>
          </cell>
          <cell r="C68" t="str">
            <v>Labor Accts 501-507</v>
          </cell>
          <cell r="F68">
            <v>1</v>
          </cell>
          <cell r="G68">
            <v>0.37479675634536835</v>
          </cell>
          <cell r="H68">
            <v>0.12166695038584917</v>
          </cell>
          <cell r="I68">
            <v>1.2041261752453644E-2</v>
          </cell>
          <cell r="J68">
            <v>0.16607054819665137</v>
          </cell>
          <cell r="K68">
            <v>2.5014823711231413E-2</v>
          </cell>
          <cell r="L68">
            <v>2.5792015575235794E-2</v>
          </cell>
          <cell r="M68">
            <v>8.2905944275587368E-3</v>
          </cell>
          <cell r="N68">
            <v>4.3262519737009709E-2</v>
          </cell>
          <cell r="O68">
            <v>3.974110374933703E-2</v>
          </cell>
          <cell r="P68">
            <v>0.13186514195871213</v>
          </cell>
          <cell r="Q68">
            <v>3.2384991492357415E-3</v>
          </cell>
          <cell r="R68">
            <v>1.0966521489605235E-2</v>
          </cell>
          <cell r="S68">
            <v>1.627771401814539E-2</v>
          </cell>
          <cell r="T68">
            <v>4.5666012662126353E-3</v>
          </cell>
          <cell r="U68">
            <v>3.4319960946977181E-3</v>
          </cell>
          <cell r="V68">
            <v>2.5156549218927104E-4</v>
          </cell>
          <cell r="W68">
            <v>3.8520121213255574E-3</v>
          </cell>
          <cell r="X68">
            <v>2.6945874118071509E-4</v>
          </cell>
          <cell r="Y68">
            <v>1.074153407215412E-3</v>
          </cell>
          <cell r="Z68">
            <v>7.5297623807849476E-3</v>
          </cell>
        </row>
        <row r="69">
          <cell r="A69">
            <v>61</v>
          </cell>
          <cell r="C69" t="str">
            <v>Labor Accts 511-514</v>
          </cell>
          <cell r="F69">
            <v>1</v>
          </cell>
          <cell r="G69">
            <v>0.35955511768766518</v>
          </cell>
          <cell r="H69">
            <v>0.11993619213109841</v>
          </cell>
          <cell r="I69">
            <v>1.225684303483446E-2</v>
          </cell>
          <cell r="J69">
            <v>0.16832337656688948</v>
          </cell>
          <cell r="K69">
            <v>2.555948818475268E-2</v>
          </cell>
          <cell r="L69">
            <v>2.6389584355770913E-2</v>
          </cell>
          <cell r="M69">
            <v>8.5562875366090654E-3</v>
          </cell>
          <cell r="N69">
            <v>4.4301751248936407E-2</v>
          </cell>
          <cell r="O69">
            <v>4.2058845346683547E-2</v>
          </cell>
          <cell r="P69">
            <v>0.13934996023780449</v>
          </cell>
          <cell r="Q69">
            <v>3.3786803513267661E-3</v>
          </cell>
          <cell r="R69">
            <v>1.1453146062367685E-2</v>
          </cell>
          <cell r="S69">
            <v>1.6469639861440923E-2</v>
          </cell>
          <cell r="T69">
            <v>4.5257440630168131E-3</v>
          </cell>
          <cell r="U69">
            <v>3.9975775435698658E-3</v>
          </cell>
          <cell r="V69">
            <v>2.9302264179921966E-4</v>
          </cell>
          <cell r="W69">
            <v>4.4868108030659782E-3</v>
          </cell>
          <cell r="X69">
            <v>2.8835577715793286E-4</v>
          </cell>
          <cell r="Y69">
            <v>1.1022354187032882E-3</v>
          </cell>
          <cell r="Z69">
            <v>7.7173411465068812E-3</v>
          </cell>
        </row>
        <row r="70">
          <cell r="A70">
            <v>62</v>
          </cell>
          <cell r="C70" t="str">
            <v>Labor Accts 536-540</v>
          </cell>
          <cell r="F70">
            <v>1</v>
          </cell>
          <cell r="G70">
            <v>0.37752604249964061</v>
          </cell>
          <cell r="H70">
            <v>0.12197687339656794</v>
          </cell>
          <cell r="I70">
            <v>1.2002658094255457E-2</v>
          </cell>
          <cell r="J70">
            <v>0.16566713925769616</v>
          </cell>
          <cell r="K70">
            <v>2.4917291861822673E-2</v>
          </cell>
          <cell r="L70">
            <v>2.5685010269863622E-2</v>
          </cell>
          <cell r="M70">
            <v>8.2430173566084251E-3</v>
          </cell>
          <cell r="N70">
            <v>4.3076426873881024E-2</v>
          </cell>
          <cell r="O70">
            <v>3.9326070943948896E-2</v>
          </cell>
          <cell r="P70">
            <v>0.13052485228545932</v>
          </cell>
          <cell r="Q70">
            <v>3.2133972148211693E-3</v>
          </cell>
          <cell r="R70">
            <v>1.0879382715448695E-2</v>
          </cell>
          <cell r="S70">
            <v>1.6243346286530867E-2</v>
          </cell>
          <cell r="T70">
            <v>4.573917474232584E-3</v>
          </cell>
          <cell r="U70">
            <v>3.3307186892830572E-3</v>
          </cell>
          <cell r="V70">
            <v>2.4414185310641957E-4</v>
          </cell>
          <cell r="W70">
            <v>3.7383401407902654E-3</v>
          </cell>
          <cell r="X70">
            <v>2.6607489120187189E-4</v>
          </cell>
          <cell r="Y70">
            <v>1.0691248242093955E-3</v>
          </cell>
          <cell r="Z70">
            <v>7.4961730706315007E-3</v>
          </cell>
        </row>
        <row r="71">
          <cell r="A71">
            <v>63</v>
          </cell>
          <cell r="C71" t="str">
            <v>Labor Accts 542-545</v>
          </cell>
          <cell r="F71">
            <v>1.0000000000000002</v>
          </cell>
          <cell r="G71">
            <v>0.36573454460853372</v>
          </cell>
          <cell r="H71">
            <v>0.12063789451317901</v>
          </cell>
          <cell r="I71">
            <v>1.2169439783130547E-2</v>
          </cell>
          <cell r="J71">
            <v>0.16741001097728408</v>
          </cell>
          <cell r="K71">
            <v>2.5338664532775019E-2</v>
          </cell>
          <cell r="L71">
            <v>2.6147311678112135E-2</v>
          </cell>
          <cell r="M71">
            <v>8.4485674162449072E-3</v>
          </cell>
          <cell r="N71">
            <v>4.3880414978864898E-2</v>
          </cell>
          <cell r="O71">
            <v>4.111916194754843E-2</v>
          </cell>
          <cell r="P71">
            <v>0.13631538576649227</v>
          </cell>
          <cell r="Q71">
            <v>3.3218466004778591E-3</v>
          </cell>
          <cell r="R71">
            <v>1.1255853562996918E-2</v>
          </cell>
          <cell r="S71">
            <v>1.6391827248932136E-2</v>
          </cell>
          <cell r="T71">
            <v>4.5423088239988649E-3</v>
          </cell>
          <cell r="U71">
            <v>3.7682735094305996E-3</v>
          </cell>
          <cell r="V71">
            <v>2.7621464417406196E-4</v>
          </cell>
          <cell r="W71">
            <v>4.2294439836986913E-3</v>
          </cell>
          <cell r="X71">
            <v>2.8069434025703761E-4</v>
          </cell>
          <cell r="Y71">
            <v>1.090850111540622E-3</v>
          </cell>
          <cell r="Z71">
            <v>7.6412909723282962E-3</v>
          </cell>
        </row>
        <row r="72">
          <cell r="A72">
            <v>64</v>
          </cell>
          <cell r="C72" t="str">
            <v>Labor Accts 581-588</v>
          </cell>
          <cell r="F72">
            <v>0.99999999999999978</v>
          </cell>
          <cell r="G72">
            <v>0.63798449749915753</v>
          </cell>
          <cell r="H72">
            <v>0.17944158376335861</v>
          </cell>
          <cell r="I72">
            <v>3.7643355667060494E-3</v>
          </cell>
          <cell r="J72">
            <v>6.6395099024102053E-2</v>
          </cell>
          <cell r="K72">
            <v>7.9733891963020102E-3</v>
          </cell>
          <cell r="L72">
            <v>8.3758961615776634E-3</v>
          </cell>
          <cell r="M72">
            <v>2.9167904693699377E-3</v>
          </cell>
          <cell r="N72">
            <v>1.7615227254934068E-2</v>
          </cell>
          <cell r="O72">
            <v>1.1786842125572253E-4</v>
          </cell>
          <cell r="P72">
            <v>3.480751377144866E-2</v>
          </cell>
          <cell r="Q72">
            <v>1.296777203173732E-3</v>
          </cell>
          <cell r="R72">
            <v>2.5536470910153281E-3</v>
          </cell>
          <cell r="S72">
            <v>4.9816750208009405E-3</v>
          </cell>
          <cell r="T72">
            <v>1.554292496123291E-3</v>
          </cell>
          <cell r="U72">
            <v>1.0682762421050747E-2</v>
          </cell>
          <cell r="V72">
            <v>4.487144040847018E-4</v>
          </cell>
          <cell r="W72">
            <v>1.4238336739534226E-2</v>
          </cell>
          <cell r="X72">
            <v>2.0918810420217505E-3</v>
          </cell>
          <cell r="Y72">
            <v>3.1576165864946387E-4</v>
          </cell>
          <cell r="Z72">
            <v>2.443950795333427E-3</v>
          </cell>
        </row>
        <row r="73">
          <cell r="A73">
            <v>65</v>
          </cell>
          <cell r="C73" t="str">
            <v>Labor Accts 591-598</v>
          </cell>
          <cell r="F73">
            <v>1.0000000000000002</v>
          </cell>
          <cell r="G73">
            <v>0.62945248583818669</v>
          </cell>
          <cell r="H73">
            <v>0.12079830565063281</v>
          </cell>
          <cell r="I73">
            <v>5.4534048263802041E-3</v>
          </cell>
          <cell r="J73">
            <v>8.9826421854911687E-2</v>
          </cell>
          <cell r="K73">
            <v>1.0717556373471947E-2</v>
          </cell>
          <cell r="L73">
            <v>1.2580777077033875E-2</v>
          </cell>
          <cell r="M73">
            <v>3.795273995697871E-3</v>
          </cell>
          <cell r="N73">
            <v>2.2608530175106435E-2</v>
          </cell>
          <cell r="O73">
            <v>3.3696684657465028E-6</v>
          </cell>
          <cell r="P73">
            <v>5.0748355510321148E-2</v>
          </cell>
          <cell r="Q73">
            <v>1.542448370269528E-3</v>
          </cell>
          <cell r="R73">
            <v>3.8192229845916597E-3</v>
          </cell>
          <cell r="S73">
            <v>7.4545694192675116E-3</v>
          </cell>
          <cell r="T73">
            <v>2.2948457187688901E-3</v>
          </cell>
          <cell r="U73">
            <v>1.4830348791284476E-2</v>
          </cell>
          <cell r="V73">
            <v>1.8818149722938163E-4</v>
          </cell>
          <cell r="W73">
            <v>1.963826827673942E-2</v>
          </cell>
          <cell r="X73">
            <v>1.5385255166580394E-4</v>
          </cell>
          <cell r="Y73">
            <v>4.6187233913928951E-4</v>
          </cell>
          <cell r="Z73">
            <v>3.6319090808358185E-3</v>
          </cell>
        </row>
        <row r="74">
          <cell r="A74">
            <v>66</v>
          </cell>
          <cell r="C74" t="str">
            <v>Labor Accts 500-916</v>
          </cell>
          <cell r="F74">
            <v>1.0000000000000002</v>
          </cell>
          <cell r="G74">
            <v>0.45375419075028889</v>
          </cell>
          <cell r="H74">
            <v>0.12882998167983797</v>
          </cell>
          <cell r="I74">
            <v>9.7558105044567422E-3</v>
          </cell>
          <cell r="J74">
            <v>0.14012528683335512</v>
          </cell>
          <cell r="K74">
            <v>2.0171525072639768E-2</v>
          </cell>
          <cell r="L74">
            <v>2.1016906177320896E-2</v>
          </cell>
          <cell r="M74">
            <v>6.8045701859960417E-3</v>
          </cell>
          <cell r="N74">
            <v>3.6088969699137309E-2</v>
          </cell>
          <cell r="O74">
            <v>2.9422872090097401E-2</v>
          </cell>
          <cell r="P74">
            <v>0.10574713469431825</v>
          </cell>
          <cell r="Q74">
            <v>2.7042376054069307E-3</v>
          </cell>
          <cell r="R74">
            <v>8.6857336427033239E-3</v>
          </cell>
          <cell r="S74">
            <v>1.3068043510687395E-2</v>
          </cell>
          <cell r="T74">
            <v>3.6847080586803007E-3</v>
          </cell>
          <cell r="U74">
            <v>5.5443012038666186E-3</v>
          </cell>
          <cell r="V74">
            <v>2.7275134217030674E-4</v>
          </cell>
          <cell r="W74">
            <v>6.8188395788864771E-3</v>
          </cell>
          <cell r="X74">
            <v>5.4283970695127653E-4</v>
          </cell>
          <cell r="Y74">
            <v>8.6197192164370125E-4</v>
          </cell>
          <cell r="Z74">
            <v>6.099325741555482E-3</v>
          </cell>
        </row>
        <row r="75">
          <cell r="A75">
            <v>67</v>
          </cell>
          <cell r="C75" t="str">
            <v>O&amp;M less Purchased Power</v>
          </cell>
          <cell r="F75">
            <v>1.0000000000000002</v>
          </cell>
          <cell r="G75">
            <v>0.39901103253011466</v>
          </cell>
          <cell r="H75">
            <v>0.12222414444482348</v>
          </cell>
          <cell r="I75">
            <v>1.1213233632759192E-2</v>
          </cell>
          <cell r="J75">
            <v>0.15630736565090486</v>
          </cell>
          <cell r="K75">
            <v>2.3306869204894286E-2</v>
          </cell>
          <cell r="L75">
            <v>2.4151600257876351E-2</v>
          </cell>
          <cell r="M75">
            <v>7.8243803011916833E-3</v>
          </cell>
          <cell r="N75">
            <v>4.0833053328336706E-2</v>
          </cell>
          <cell r="O75">
            <v>3.6799717487286533E-2</v>
          </cell>
          <cell r="P75">
            <v>0.12554921208197101</v>
          </cell>
          <cell r="Q75">
            <v>3.0942440473058085E-3</v>
          </cell>
          <cell r="R75">
            <v>1.0311086376011636E-2</v>
          </cell>
          <cell r="S75">
            <v>1.505333612373925E-2</v>
          </cell>
          <cell r="T75">
            <v>4.1718924211942808E-3</v>
          </cell>
          <cell r="U75">
            <v>5.2109084951490869E-3</v>
          </cell>
          <cell r="V75">
            <v>2.8274261071452702E-4</v>
          </cell>
          <cell r="W75">
            <v>6.2343917521091013E-3</v>
          </cell>
          <cell r="X75">
            <v>3.7248572871889998E-4</v>
          </cell>
          <cell r="Y75">
            <v>1.0026401011074882E-3</v>
          </cell>
          <cell r="Z75">
            <v>7.0456634237912293E-3</v>
          </cell>
        </row>
        <row r="76">
          <cell r="A76">
            <v>68</v>
          </cell>
          <cell r="C76" t="str">
            <v>Dist. Lines Gross Plant</v>
          </cell>
          <cell r="F76">
            <v>1</v>
          </cell>
          <cell r="G76">
            <v>0.63692771580638596</v>
          </cell>
          <cell r="H76">
            <v>0.12347580067934044</v>
          </cell>
          <cell r="I76">
            <v>5.7998218196749296E-3</v>
          </cell>
          <cell r="J76">
            <v>9.3869814907142662E-2</v>
          </cell>
          <cell r="K76">
            <v>1.1399510901487346E-2</v>
          </cell>
          <cell r="L76">
            <v>1.3188094684659495E-2</v>
          </cell>
          <cell r="M76">
            <v>4.0354849938504453E-3</v>
          </cell>
          <cell r="N76">
            <v>2.3657966256388583E-2</v>
          </cell>
          <cell r="O76">
            <v>3.2041287557935252E-6</v>
          </cell>
          <cell r="P76">
            <v>5.3984176718019083E-2</v>
          </cell>
          <cell r="Q76">
            <v>1.6110661912731525E-3</v>
          </cell>
          <cell r="R76">
            <v>4.0629507661718647E-3</v>
          </cell>
          <cell r="S76">
            <v>7.9303227708898121E-3</v>
          </cell>
          <cell r="T76">
            <v>2.441241091562212E-3</v>
          </cell>
          <cell r="U76">
            <v>5.8300334253846686E-3</v>
          </cell>
          <cell r="V76">
            <v>1.9605864849585233E-4</v>
          </cell>
          <cell r="W76">
            <v>7.1367926004711922E-3</v>
          </cell>
          <cell r="X76">
            <v>1.5273140337328147E-4</v>
          </cell>
          <cell r="Y76">
            <v>4.9125262041422961E-4</v>
          </cell>
          <cell r="Z76">
            <v>3.805959586259075E-3</v>
          </cell>
        </row>
        <row r="77">
          <cell r="A77">
            <v>69</v>
          </cell>
          <cell r="C77" t="str">
            <v>Rate Base</v>
          </cell>
          <cell r="F77">
            <v>1</v>
          </cell>
          <cell r="G77">
            <v>0.42536691947188593</v>
          </cell>
          <cell r="H77">
            <v>0.12208959449142891</v>
          </cell>
          <cell r="I77">
            <v>1.0265792966589157E-2</v>
          </cell>
          <cell r="J77">
            <v>0.14716890716357603</v>
          </cell>
          <cell r="K77">
            <v>2.1213315448496903E-2</v>
          </cell>
          <cell r="L77">
            <v>2.2373486900275966E-2</v>
          </cell>
          <cell r="M77">
            <v>7.0722470602181736E-3</v>
          </cell>
          <cell r="N77">
            <v>3.80541503559646E-2</v>
          </cell>
          <cell r="O77">
            <v>3.0142507914942891E-2</v>
          </cell>
          <cell r="P77">
            <v>0.11010193523430217</v>
          </cell>
          <cell r="Q77">
            <v>2.8103830717403568E-3</v>
          </cell>
          <cell r="R77">
            <v>9.0893492698242845E-3</v>
          </cell>
          <cell r="S77">
            <v>1.3901025418486387E-2</v>
          </cell>
          <cell r="T77">
            <v>3.9507437925056649E-3</v>
          </cell>
          <cell r="U77">
            <v>1.2276175701331531E-2</v>
          </cell>
          <cell r="V77">
            <v>2.388092503405422E-4</v>
          </cell>
          <cell r="W77">
            <v>1.6157396726230993E-2</v>
          </cell>
          <cell r="X77">
            <v>3.0007330686453312E-4</v>
          </cell>
          <cell r="Y77">
            <v>9.0983981111913774E-4</v>
          </cell>
          <cell r="Z77">
            <v>6.5173466438758921E-3</v>
          </cell>
        </row>
        <row r="78">
          <cell r="A78">
            <v>70</v>
          </cell>
          <cell r="C78" t="str">
            <v>Gross Transformer Plant</v>
          </cell>
          <cell r="F78">
            <v>1</v>
          </cell>
          <cell r="G78">
            <v>0.73822421610370015</v>
          </cell>
          <cell r="H78">
            <v>0.14104539014957224</v>
          </cell>
          <cell r="I78">
            <v>0</v>
          </cell>
          <cell r="J78">
            <v>7.7141812137753465E-2</v>
          </cell>
          <cell r="K78">
            <v>0</v>
          </cell>
          <cell r="L78">
            <v>1.0039574454832081E-2</v>
          </cell>
          <cell r="M78">
            <v>0</v>
          </cell>
          <cell r="N78">
            <v>1.8881747347022002E-2</v>
          </cell>
          <cell r="O78">
            <v>0</v>
          </cell>
          <cell r="P78">
            <v>0</v>
          </cell>
          <cell r="Q78">
            <v>1.4775282171740648E-3</v>
          </cell>
          <cell r="R78">
            <v>0</v>
          </cell>
          <cell r="S78">
            <v>0</v>
          </cell>
          <cell r="T78">
            <v>0</v>
          </cell>
          <cell r="U78">
            <v>4.4832248680749332E-3</v>
          </cell>
          <cell r="V78">
            <v>1.4047618509350316E-4</v>
          </cell>
          <cell r="W78">
            <v>5.5146723527720095E-3</v>
          </cell>
          <cell r="X78">
            <v>1.1507449829009074E-4</v>
          </cell>
          <cell r="Y78">
            <v>0</v>
          </cell>
          <cell r="Z78">
            <v>2.9362836857154732E-3</v>
          </cell>
        </row>
        <row r="79">
          <cell r="A79">
            <v>71</v>
          </cell>
          <cell r="C79" t="str">
            <v>Dpreciation Expense</v>
          </cell>
          <cell r="F79">
            <v>0.99999999999999967</v>
          </cell>
          <cell r="G79">
            <v>0.43111289898152538</v>
          </cell>
          <cell r="H79">
            <v>0.12210169363081286</v>
          </cell>
          <cell r="I79">
            <v>1.0080658038298027E-2</v>
          </cell>
          <cell r="J79">
            <v>0.14519379981554342</v>
          </cell>
          <cell r="K79">
            <v>2.0813515577936686E-2</v>
          </cell>
          <cell r="L79">
            <v>2.2016813485720883E-2</v>
          </cell>
          <cell r="M79">
            <v>6.9427514776917807E-3</v>
          </cell>
          <cell r="N79">
            <v>3.7506603914133081E-2</v>
          </cell>
          <cell r="O79">
            <v>2.9051224080382031E-2</v>
          </cell>
          <cell r="P79">
            <v>0.10772790534780723</v>
          </cell>
          <cell r="Q79">
            <v>2.7637083994561289E-3</v>
          </cell>
          <cell r="R79">
            <v>8.8857506138917651E-3</v>
          </cell>
          <cell r="S79">
            <v>1.3656713595852145E-2</v>
          </cell>
          <cell r="T79">
            <v>3.8897084492134607E-3</v>
          </cell>
          <cell r="U79">
            <v>1.3104987595879771E-2</v>
          </cell>
          <cell r="V79">
            <v>2.3640121528159281E-4</v>
          </cell>
          <cell r="W79">
            <v>1.7312072191755571E-2</v>
          </cell>
          <cell r="X79">
            <v>2.9839427662941404E-4</v>
          </cell>
          <cell r="Y79">
            <v>8.9256153932070056E-4</v>
          </cell>
          <cell r="Z79">
            <v>6.411837772867913E-3</v>
          </cell>
        </row>
        <row r="80">
          <cell r="A80">
            <v>72</v>
          </cell>
          <cell r="C80" t="str">
            <v>Total Labor</v>
          </cell>
          <cell r="F80">
            <v>1.0000000000000002</v>
          </cell>
          <cell r="G80">
            <v>0.45245065217063613</v>
          </cell>
          <cell r="H80">
            <v>0.12857369116439116</v>
          </cell>
          <cell r="I80">
            <v>9.7840802874439043E-3</v>
          </cell>
          <cell r="J80">
            <v>0.14048743079517428</v>
          </cell>
          <cell r="K80">
            <v>2.0229927576657009E-2</v>
          </cell>
          <cell r="L80">
            <v>2.1085273396535584E-2</v>
          </cell>
          <cell r="M80">
            <v>6.8206000925361068E-3</v>
          </cell>
          <cell r="N80">
            <v>3.6188961287990817E-2</v>
          </cell>
          <cell r="O80">
            <v>2.949401783169112E-2</v>
          </cell>
          <cell r="P80">
            <v>0.10601141498081594</v>
          </cell>
          <cell r="Q80">
            <v>2.7102246220930492E-3</v>
          </cell>
          <cell r="R80">
            <v>8.7098619511803473E-3</v>
          </cell>
          <cell r="S80">
            <v>1.3111836200172963E-2</v>
          </cell>
          <cell r="T80">
            <v>3.6981618102581628E-3</v>
          </cell>
          <cell r="U80">
            <v>5.7500431992157357E-3</v>
          </cell>
          <cell r="V80">
            <v>2.7143652656041128E-4</v>
          </cell>
          <cell r="W80">
            <v>7.1043130633102443E-3</v>
          </cell>
          <cell r="X80">
            <v>5.3329790216340156E-4</v>
          </cell>
          <cell r="Y80">
            <v>8.645972731852131E-4</v>
          </cell>
          <cell r="Z80">
            <v>6.1201778679886246E-3</v>
          </cell>
        </row>
        <row r="81">
          <cell r="A81">
            <v>73</v>
          </cell>
          <cell r="C81" t="str">
            <v>Distribution O&amp;M</v>
          </cell>
          <cell r="F81">
            <v>1.0000000000000002</v>
          </cell>
          <cell r="G81">
            <v>0.62030553561852286</v>
          </cell>
          <cell r="H81">
            <v>0.14813019071202502</v>
          </cell>
          <cell r="I81">
            <v>4.7181912884554289E-3</v>
          </cell>
          <cell r="J81">
            <v>7.8093612251265279E-2</v>
          </cell>
          <cell r="K81">
            <v>9.5611880430868761E-3</v>
          </cell>
          <cell r="L81">
            <v>1.0504446959114093E-2</v>
          </cell>
          <cell r="M81">
            <v>3.4313407513464839E-3</v>
          </cell>
          <cell r="N81">
            <v>2.01276989476089E-2</v>
          </cell>
          <cell r="O81">
            <v>6.0353705719590713E-5</v>
          </cell>
          <cell r="P81">
            <v>4.3805386331332324E-2</v>
          </cell>
          <cell r="Q81">
            <v>1.4165049750468829E-3</v>
          </cell>
          <cell r="R81">
            <v>3.2639403035770692E-3</v>
          </cell>
          <cell r="S81">
            <v>6.3694283439741615E-3</v>
          </cell>
          <cell r="T81">
            <v>1.9710927397358262E-3</v>
          </cell>
          <cell r="U81">
            <v>1.8482889811929894E-2</v>
          </cell>
          <cell r="V81">
            <v>3.1812548887465917E-4</v>
          </cell>
          <cell r="W81">
            <v>2.4880247967068194E-2</v>
          </cell>
          <cell r="X81">
            <v>1.1175290678025554E-3</v>
          </cell>
          <cell r="Y81">
            <v>3.9811022917297456E-4</v>
          </cell>
          <cell r="Z81">
            <v>3.0441864643410569E-3</v>
          </cell>
        </row>
        <row r="82">
          <cell r="A82">
            <v>74</v>
          </cell>
          <cell r="C82" t="str">
            <v>Sales  Revenue</v>
          </cell>
          <cell r="F82">
            <v>1</v>
          </cell>
          <cell r="G82">
            <v>0.40244138729130924</v>
          </cell>
          <cell r="H82">
            <v>0.14586167224784749</v>
          </cell>
          <cell r="I82">
            <v>1.0663826627866113E-2</v>
          </cell>
          <cell r="J82">
            <v>0.16303012878346479</v>
          </cell>
          <cell r="K82">
            <v>2.0740727580174544E-2</v>
          </cell>
          <cell r="L82">
            <v>2.3118781838195112E-2</v>
          </cell>
          <cell r="M82">
            <v>7.6556938978819536E-3</v>
          </cell>
          <cell r="N82">
            <v>4.1222382128651487E-2</v>
          </cell>
          <cell r="O82">
            <v>2.9543509975353623E-2</v>
          </cell>
          <cell r="P82">
            <v>0.10413712415376643</v>
          </cell>
          <cell r="Q82">
            <v>3.0111963185337968E-3</v>
          </cell>
          <cell r="R82">
            <v>8.3220858841214097E-3</v>
          </cell>
          <cell r="S82">
            <v>1.1829744924016401E-2</v>
          </cell>
          <cell r="T82">
            <v>3.1694808730887707E-3</v>
          </cell>
          <cell r="U82">
            <v>7.3654483403860103E-3</v>
          </cell>
          <cell r="V82">
            <v>2.2044901836507219E-4</v>
          </cell>
          <cell r="W82">
            <v>1.0373549051259073E-2</v>
          </cell>
          <cell r="X82">
            <v>3.0857713898045918E-4</v>
          </cell>
          <cell r="Y82">
            <v>8.2131325336493738E-4</v>
          </cell>
          <cell r="Z82">
            <v>6.1629206733733307E-3</v>
          </cell>
        </row>
        <row r="83">
          <cell r="A83">
            <v>75</v>
          </cell>
          <cell r="C83" t="str">
            <v>Distribution Poles, Lines, Transform &amp; Services</v>
          </cell>
          <cell r="F83">
            <v>0.85941275854838306</v>
          </cell>
          <cell r="G83">
            <v>0.56713404046717664</v>
          </cell>
          <cell r="H83">
            <v>0.10866138833352745</v>
          </cell>
          <cell r="I83">
            <v>3.8407075964106726E-3</v>
          </cell>
          <cell r="J83">
            <v>7.9178034438128944E-2</v>
          </cell>
          <cell r="K83">
            <v>7.5488850306030001E-3</v>
          </cell>
          <cell r="L83">
            <v>1.043670627915283E-2</v>
          </cell>
          <cell r="M83">
            <v>2.6723437983050629E-3</v>
          </cell>
          <cell r="N83">
            <v>1.9462684174995512E-2</v>
          </cell>
          <cell r="O83">
            <v>2.1218102960521305E-6</v>
          </cell>
          <cell r="P83">
            <v>3.5748932304008781E-2</v>
          </cell>
          <cell r="Q83">
            <v>1.3310221958165917E-3</v>
          </cell>
          <cell r="R83">
            <v>2.6905319433336411E-3</v>
          </cell>
          <cell r="S83">
            <v>5.2515494191254586E-3</v>
          </cell>
          <cell r="T83">
            <v>1.6166174576649984E-3</v>
          </cell>
          <cell r="U83">
            <v>4.5815947276573949E-3</v>
          </cell>
          <cell r="V83">
            <v>1.6108484610866347E-4</v>
          </cell>
          <cell r="W83">
            <v>5.61279714923015E-3</v>
          </cell>
          <cell r="X83">
            <v>1.6089225587279801E-4</v>
          </cell>
          <cell r="Y83">
            <v>3.2531304058015521E-4</v>
          </cell>
          <cell r="Z83">
            <v>2.9955112803882827E-3</v>
          </cell>
        </row>
        <row r="84">
          <cell r="A84">
            <v>76</v>
          </cell>
          <cell r="C84">
            <v>0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#DIV/0!</v>
          </cell>
          <cell r="J84" t="e">
            <v>#DIV/0!</v>
          </cell>
          <cell r="K84" t="e">
            <v>#DIV/0!</v>
          </cell>
          <cell r="L84" t="e">
            <v>#DIV/0!</v>
          </cell>
          <cell r="M84" t="e">
            <v>#DIV/0!</v>
          </cell>
          <cell r="N84" t="e">
            <v>#DIV/0!</v>
          </cell>
          <cell r="O84" t="e">
            <v>#DIV/0!</v>
          </cell>
          <cell r="P84" t="e">
            <v>#DIV/0!</v>
          </cell>
          <cell r="Q84" t="e">
            <v>#DIV/0!</v>
          </cell>
          <cell r="R84" t="e">
            <v>#DIV/0!</v>
          </cell>
          <cell r="S84" t="e">
            <v>#DIV/0!</v>
          </cell>
          <cell r="T84" t="e">
            <v>#DIV/0!</v>
          </cell>
          <cell r="U84" t="e">
            <v>#DIV/0!</v>
          </cell>
          <cell r="V84" t="e">
            <v>#DIV/0!</v>
          </cell>
          <cell r="W84" t="e">
            <v>#DIV/0!</v>
          </cell>
          <cell r="X84" t="e">
            <v>#DIV/0!</v>
          </cell>
          <cell r="Y84" t="e">
            <v>#DIV/0!</v>
          </cell>
          <cell r="Z84" t="e">
            <v>#DIV/0!</v>
          </cell>
        </row>
        <row r="85">
          <cell r="A85">
            <v>77</v>
          </cell>
          <cell r="C85">
            <v>0</v>
          </cell>
          <cell r="F85" t="e">
            <v>#DIV/0!</v>
          </cell>
          <cell r="G85" t="e">
            <v>#DIV/0!</v>
          </cell>
          <cell r="H85" t="e">
            <v>#DIV/0!</v>
          </cell>
          <cell r="I85" t="e">
            <v>#DIV/0!</v>
          </cell>
          <cell r="J85" t="e">
            <v>#DIV/0!</v>
          </cell>
          <cell r="K85" t="e">
            <v>#DIV/0!</v>
          </cell>
          <cell r="L85" t="e">
            <v>#DIV/0!</v>
          </cell>
          <cell r="M85" t="e">
            <v>#DIV/0!</v>
          </cell>
          <cell r="N85" t="e">
            <v>#DIV/0!</v>
          </cell>
          <cell r="O85" t="e">
            <v>#DIV/0!</v>
          </cell>
          <cell r="P85" t="e">
            <v>#DIV/0!</v>
          </cell>
          <cell r="Q85" t="e">
            <v>#DIV/0!</v>
          </cell>
          <cell r="R85" t="e">
            <v>#DIV/0!</v>
          </cell>
          <cell r="S85" t="e">
            <v>#DIV/0!</v>
          </cell>
          <cell r="T85" t="e">
            <v>#DIV/0!</v>
          </cell>
          <cell r="U85" t="e">
            <v>#DIV/0!</v>
          </cell>
          <cell r="V85" t="e">
            <v>#DIV/0!</v>
          </cell>
          <cell r="W85" t="e">
            <v>#DIV/0!</v>
          </cell>
          <cell r="X85" t="e">
            <v>#DIV/0!</v>
          </cell>
          <cell r="Y85" t="e">
            <v>#DIV/0!</v>
          </cell>
          <cell r="Z85" t="e">
            <v>#DIV/0!</v>
          </cell>
        </row>
        <row r="86">
          <cell r="A86">
            <v>78</v>
          </cell>
          <cell r="C86">
            <v>0</v>
          </cell>
          <cell r="F86" t="e">
            <v>#DIV/0!</v>
          </cell>
          <cell r="G86" t="e">
            <v>#DIV/0!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  <cell r="L86" t="e">
            <v>#DIV/0!</v>
          </cell>
          <cell r="M86" t="e">
            <v>#DIV/0!</v>
          </cell>
          <cell r="N86" t="e">
            <v>#DIV/0!</v>
          </cell>
          <cell r="O86" t="e">
            <v>#DIV/0!</v>
          </cell>
          <cell r="P86" t="e">
            <v>#DIV/0!</v>
          </cell>
          <cell r="Q86" t="e">
            <v>#DIV/0!</v>
          </cell>
          <cell r="R86" t="e">
            <v>#DIV/0!</v>
          </cell>
          <cell r="S86" t="e">
            <v>#DIV/0!</v>
          </cell>
          <cell r="T86" t="e">
            <v>#DIV/0!</v>
          </cell>
          <cell r="U86" t="e">
            <v>#DIV/0!</v>
          </cell>
          <cell r="V86" t="e">
            <v>#DIV/0!</v>
          </cell>
          <cell r="W86" t="e">
            <v>#DIV/0!</v>
          </cell>
          <cell r="X86" t="e">
            <v>#DIV/0!</v>
          </cell>
          <cell r="Y86" t="e">
            <v>#DIV/0!</v>
          </cell>
          <cell r="Z86" t="e">
            <v>#DIV/0!</v>
          </cell>
        </row>
        <row r="87">
          <cell r="A87">
            <v>79</v>
          </cell>
          <cell r="C87">
            <v>0</v>
          </cell>
          <cell r="F87" t="e">
            <v>#DIV/0!</v>
          </cell>
          <cell r="G87" t="e">
            <v>#DIV/0!</v>
          </cell>
          <cell r="H87" t="e">
            <v>#DIV/0!</v>
          </cell>
          <cell r="I87" t="e">
            <v>#DIV/0!</v>
          </cell>
          <cell r="J87" t="e">
            <v>#DIV/0!</v>
          </cell>
          <cell r="K87" t="e">
            <v>#DIV/0!</v>
          </cell>
          <cell r="L87" t="e">
            <v>#DIV/0!</v>
          </cell>
          <cell r="M87" t="e">
            <v>#DIV/0!</v>
          </cell>
          <cell r="N87" t="e">
            <v>#DIV/0!</v>
          </cell>
          <cell r="O87" t="e">
            <v>#DIV/0!</v>
          </cell>
          <cell r="P87" t="e">
            <v>#DIV/0!</v>
          </cell>
          <cell r="Q87" t="e">
            <v>#DIV/0!</v>
          </cell>
          <cell r="R87" t="e">
            <v>#DIV/0!</v>
          </cell>
          <cell r="S87" t="e">
            <v>#DIV/0!</v>
          </cell>
          <cell r="T87" t="e">
            <v>#DIV/0!</v>
          </cell>
          <cell r="U87" t="e">
            <v>#DIV/0!</v>
          </cell>
          <cell r="V87" t="e">
            <v>#DIV/0!</v>
          </cell>
          <cell r="W87" t="e">
            <v>#DIV/0!</v>
          </cell>
          <cell r="X87" t="e">
            <v>#DIV/0!</v>
          </cell>
          <cell r="Y87" t="e">
            <v>#DIV/0!</v>
          </cell>
          <cell r="Z87" t="e">
            <v>#DIV/0!</v>
          </cell>
        </row>
        <row r="88">
          <cell r="A88">
            <v>80</v>
          </cell>
          <cell r="C88">
            <v>0</v>
          </cell>
          <cell r="F88" t="e">
            <v>#DIV/0!</v>
          </cell>
          <cell r="G88" t="e">
            <v>#DIV/0!</v>
          </cell>
          <cell r="H88" t="e">
            <v>#DIV/0!</v>
          </cell>
          <cell r="I88" t="e">
            <v>#DIV/0!</v>
          </cell>
          <cell r="J88" t="e">
            <v>#DIV/0!</v>
          </cell>
          <cell r="K88" t="e">
            <v>#DIV/0!</v>
          </cell>
          <cell r="L88" t="e">
            <v>#DIV/0!</v>
          </cell>
          <cell r="M88" t="e">
            <v>#DIV/0!</v>
          </cell>
          <cell r="N88" t="e">
            <v>#DIV/0!</v>
          </cell>
          <cell r="O88" t="e">
            <v>#DIV/0!</v>
          </cell>
          <cell r="P88" t="e">
            <v>#DIV/0!</v>
          </cell>
          <cell r="Q88" t="e">
            <v>#DIV/0!</v>
          </cell>
          <cell r="R88" t="e">
            <v>#DIV/0!</v>
          </cell>
          <cell r="S88" t="e">
            <v>#DIV/0!</v>
          </cell>
          <cell r="T88" t="e">
            <v>#DIV/0!</v>
          </cell>
          <cell r="U88" t="e">
            <v>#DIV/0!</v>
          </cell>
          <cell r="V88" t="e">
            <v>#DIV/0!</v>
          </cell>
          <cell r="W88" t="e">
            <v>#DIV/0!</v>
          </cell>
          <cell r="X88" t="e">
            <v>#DIV/0!</v>
          </cell>
          <cell r="Y88" t="e">
            <v>#DIV/0!</v>
          </cell>
          <cell r="Z88" t="e">
            <v>#DIV/0!</v>
          </cell>
        </row>
        <row r="89">
          <cell r="C89">
            <v>0</v>
          </cell>
          <cell r="F89" t="e">
            <v>#DIV/0!</v>
          </cell>
          <cell r="G89" t="e">
            <v>#DIV/0!</v>
          </cell>
          <cell r="H89" t="e">
            <v>#DIV/0!</v>
          </cell>
          <cell r="I89" t="e">
            <v>#DIV/0!</v>
          </cell>
          <cell r="J89" t="e">
            <v>#DIV/0!</v>
          </cell>
          <cell r="K89" t="e">
            <v>#DIV/0!</v>
          </cell>
          <cell r="L89" t="e">
            <v>#DIV/0!</v>
          </cell>
          <cell r="M89" t="e">
            <v>#DIV/0!</v>
          </cell>
          <cell r="N89" t="e">
            <v>#DIV/0!</v>
          </cell>
          <cell r="O89" t="e">
            <v>#DIV/0!</v>
          </cell>
          <cell r="P89" t="e">
            <v>#DIV/0!</v>
          </cell>
          <cell r="Q89" t="e">
            <v>#DIV/0!</v>
          </cell>
          <cell r="R89" t="e">
            <v>#DIV/0!</v>
          </cell>
          <cell r="S89" t="e">
            <v>#DIV/0!</v>
          </cell>
          <cell r="T89" t="e">
            <v>#DIV/0!</v>
          </cell>
          <cell r="U89" t="e">
            <v>#DIV/0!</v>
          </cell>
          <cell r="V89" t="e">
            <v>#DIV/0!</v>
          </cell>
          <cell r="W89" t="e">
            <v>#DIV/0!</v>
          </cell>
          <cell r="X89" t="e">
            <v>#DIV/0!</v>
          </cell>
          <cell r="Y89" t="e">
            <v>#DIV/0!</v>
          </cell>
          <cell r="Z89" t="e">
            <v>#DIV/0!</v>
          </cell>
        </row>
        <row r="90">
          <cell r="C90">
            <v>0</v>
          </cell>
          <cell r="F90" t="e">
            <v>#DIV/0!</v>
          </cell>
          <cell r="G90" t="e">
            <v>#DIV/0!</v>
          </cell>
          <cell r="H90" t="e">
            <v>#DIV/0!</v>
          </cell>
          <cell r="I90" t="e">
            <v>#DIV/0!</v>
          </cell>
          <cell r="J90" t="e">
            <v>#DIV/0!</v>
          </cell>
          <cell r="K90" t="e">
            <v>#DIV/0!</v>
          </cell>
          <cell r="L90" t="e">
            <v>#DIV/0!</v>
          </cell>
          <cell r="M90" t="e">
            <v>#DIV/0!</v>
          </cell>
          <cell r="N90" t="e">
            <v>#DIV/0!</v>
          </cell>
          <cell r="O90" t="e">
            <v>#DIV/0!</v>
          </cell>
          <cell r="P90" t="e">
            <v>#DIV/0!</v>
          </cell>
          <cell r="Q90" t="e">
            <v>#DIV/0!</v>
          </cell>
          <cell r="R90" t="e">
            <v>#DIV/0!</v>
          </cell>
          <cell r="S90" t="e">
            <v>#DIV/0!</v>
          </cell>
          <cell r="T90" t="e">
            <v>#DIV/0!</v>
          </cell>
          <cell r="U90" t="e">
            <v>#DIV/0!</v>
          </cell>
          <cell r="V90" t="e">
            <v>#DIV/0!</v>
          </cell>
          <cell r="W90" t="e">
            <v>#DIV/0!</v>
          </cell>
          <cell r="X90" t="e">
            <v>#DIV/0!</v>
          </cell>
          <cell r="Y90" t="e">
            <v>#DIV/0!</v>
          </cell>
          <cell r="Z90" t="e">
            <v>#DIV/0!</v>
          </cell>
        </row>
        <row r="91">
          <cell r="C91">
            <v>0</v>
          </cell>
          <cell r="F91" t="e">
            <v>#DIV/0!</v>
          </cell>
          <cell r="G91" t="e">
            <v>#DIV/0!</v>
          </cell>
          <cell r="H91" t="e">
            <v>#DIV/0!</v>
          </cell>
          <cell r="I91" t="e">
            <v>#DIV/0!</v>
          </cell>
          <cell r="J91" t="e">
            <v>#DIV/0!</v>
          </cell>
          <cell r="K91" t="e">
            <v>#DIV/0!</v>
          </cell>
          <cell r="L91" t="e">
            <v>#DIV/0!</v>
          </cell>
          <cell r="M91" t="e">
            <v>#DIV/0!</v>
          </cell>
          <cell r="N91" t="e">
            <v>#DIV/0!</v>
          </cell>
          <cell r="O91" t="e">
            <v>#DIV/0!</v>
          </cell>
          <cell r="P91" t="e">
            <v>#DIV/0!</v>
          </cell>
          <cell r="Q91" t="e">
            <v>#DIV/0!</v>
          </cell>
          <cell r="R91" t="e">
            <v>#DIV/0!</v>
          </cell>
          <cell r="S91" t="e">
            <v>#DIV/0!</v>
          </cell>
          <cell r="T91" t="e">
            <v>#DIV/0!</v>
          </cell>
          <cell r="U91" t="e">
            <v>#DIV/0!</v>
          </cell>
          <cell r="V91" t="e">
            <v>#DIV/0!</v>
          </cell>
          <cell r="W91" t="e">
            <v>#DIV/0!</v>
          </cell>
          <cell r="X91" t="e">
            <v>#DIV/0!</v>
          </cell>
          <cell r="Y91" t="e">
            <v>#DIV/0!</v>
          </cell>
          <cell r="Z91" t="e">
            <v>#DIV/0!</v>
          </cell>
        </row>
        <row r="92">
          <cell r="C92">
            <v>0</v>
          </cell>
          <cell r="F92" t="e">
            <v>#DIV/0!</v>
          </cell>
          <cell r="G92" t="e">
            <v>#DIV/0!</v>
          </cell>
          <cell r="H92" t="e">
            <v>#DIV/0!</v>
          </cell>
          <cell r="I92" t="e">
            <v>#DIV/0!</v>
          </cell>
          <cell r="J92" t="e">
            <v>#DIV/0!</v>
          </cell>
          <cell r="K92" t="e">
            <v>#DIV/0!</v>
          </cell>
          <cell r="L92" t="e">
            <v>#DIV/0!</v>
          </cell>
          <cell r="M92" t="e">
            <v>#DIV/0!</v>
          </cell>
          <cell r="N92" t="e">
            <v>#DIV/0!</v>
          </cell>
          <cell r="O92" t="e">
            <v>#DIV/0!</v>
          </cell>
          <cell r="P92" t="e">
            <v>#DIV/0!</v>
          </cell>
          <cell r="Q92" t="e">
            <v>#DIV/0!</v>
          </cell>
          <cell r="R92" t="e">
            <v>#DIV/0!</v>
          </cell>
          <cell r="S92" t="e">
            <v>#DIV/0!</v>
          </cell>
          <cell r="T92" t="e">
            <v>#DIV/0!</v>
          </cell>
          <cell r="U92" t="e">
            <v>#DIV/0!</v>
          </cell>
          <cell r="V92" t="e">
            <v>#DIV/0!</v>
          </cell>
          <cell r="W92" t="e">
            <v>#DIV/0!</v>
          </cell>
          <cell r="X92" t="e">
            <v>#DIV/0!</v>
          </cell>
          <cell r="Y92" t="e">
            <v>#DIV/0!</v>
          </cell>
          <cell r="Z92" t="e">
            <v>#DIV/0!</v>
          </cell>
        </row>
        <row r="93">
          <cell r="C93">
            <v>0</v>
          </cell>
          <cell r="F93" t="e">
            <v>#DIV/0!</v>
          </cell>
          <cell r="G93" t="e">
            <v>#DIV/0!</v>
          </cell>
          <cell r="H93" t="e">
            <v>#DIV/0!</v>
          </cell>
          <cell r="I93" t="e">
            <v>#DIV/0!</v>
          </cell>
          <cell r="J93" t="e">
            <v>#DIV/0!</v>
          </cell>
          <cell r="K93" t="e">
            <v>#DIV/0!</v>
          </cell>
          <cell r="L93" t="e">
            <v>#DIV/0!</v>
          </cell>
          <cell r="M93" t="e">
            <v>#DIV/0!</v>
          </cell>
          <cell r="N93" t="e">
            <v>#DIV/0!</v>
          </cell>
          <cell r="O93" t="e">
            <v>#DIV/0!</v>
          </cell>
          <cell r="P93" t="e">
            <v>#DIV/0!</v>
          </cell>
          <cell r="Q93" t="e">
            <v>#DIV/0!</v>
          </cell>
          <cell r="R93" t="e">
            <v>#DIV/0!</v>
          </cell>
          <cell r="S93" t="e">
            <v>#DIV/0!</v>
          </cell>
          <cell r="T93" t="e">
            <v>#DIV/0!</v>
          </cell>
          <cell r="U93" t="e">
            <v>#DIV/0!</v>
          </cell>
          <cell r="V93" t="e">
            <v>#DIV/0!</v>
          </cell>
          <cell r="W93" t="e">
            <v>#DIV/0!</v>
          </cell>
          <cell r="X93" t="e">
            <v>#DIV/0!</v>
          </cell>
          <cell r="Y93" t="e">
            <v>#DIV/0!</v>
          </cell>
          <cell r="Z93" t="e">
            <v>#DIV/0!</v>
          </cell>
        </row>
        <row r="94">
          <cell r="C94">
            <v>0</v>
          </cell>
          <cell r="F94" t="e">
            <v>#DIV/0!</v>
          </cell>
          <cell r="G94" t="e">
            <v>#DIV/0!</v>
          </cell>
          <cell r="H94" t="e">
            <v>#DIV/0!</v>
          </cell>
          <cell r="I94" t="e">
            <v>#DIV/0!</v>
          </cell>
          <cell r="J94" t="e">
            <v>#DIV/0!</v>
          </cell>
          <cell r="K94" t="e">
            <v>#DIV/0!</v>
          </cell>
          <cell r="L94" t="e">
            <v>#DIV/0!</v>
          </cell>
          <cell r="M94" t="e">
            <v>#DIV/0!</v>
          </cell>
          <cell r="N94" t="e">
            <v>#DIV/0!</v>
          </cell>
          <cell r="O94" t="e">
            <v>#DIV/0!</v>
          </cell>
          <cell r="P94" t="e">
            <v>#DIV/0!</v>
          </cell>
          <cell r="Q94" t="e">
            <v>#DIV/0!</v>
          </cell>
          <cell r="R94" t="e">
            <v>#DIV/0!</v>
          </cell>
          <cell r="S94" t="e">
            <v>#DIV/0!</v>
          </cell>
          <cell r="T94" t="e">
            <v>#DIV/0!</v>
          </cell>
          <cell r="U94" t="e">
            <v>#DIV/0!</v>
          </cell>
          <cell r="V94" t="e">
            <v>#DIV/0!</v>
          </cell>
          <cell r="W94" t="e">
            <v>#DIV/0!</v>
          </cell>
          <cell r="X94" t="e">
            <v>#DIV/0!</v>
          </cell>
          <cell r="Y94" t="e">
            <v>#DIV/0!</v>
          </cell>
          <cell r="Z94" t="e">
            <v>#DIV/0!</v>
          </cell>
        </row>
        <row r="95">
          <cell r="C95">
            <v>0</v>
          </cell>
          <cell r="F95" t="e">
            <v>#DIV/0!</v>
          </cell>
          <cell r="G95" t="e">
            <v>#DIV/0!</v>
          </cell>
          <cell r="H95" t="e">
            <v>#DIV/0!</v>
          </cell>
          <cell r="I95" t="e">
            <v>#DIV/0!</v>
          </cell>
          <cell r="J95" t="e">
            <v>#DIV/0!</v>
          </cell>
          <cell r="K95" t="e">
            <v>#DIV/0!</v>
          </cell>
          <cell r="L95" t="e">
            <v>#DIV/0!</v>
          </cell>
          <cell r="M95" t="e">
            <v>#DIV/0!</v>
          </cell>
          <cell r="N95" t="e">
            <v>#DIV/0!</v>
          </cell>
          <cell r="O95" t="e">
            <v>#DIV/0!</v>
          </cell>
          <cell r="P95" t="e">
            <v>#DIV/0!</v>
          </cell>
          <cell r="Q95" t="e">
            <v>#DIV/0!</v>
          </cell>
          <cell r="R95" t="e">
            <v>#DIV/0!</v>
          </cell>
          <cell r="S95" t="e">
            <v>#DIV/0!</v>
          </cell>
          <cell r="T95" t="e">
            <v>#DIV/0!</v>
          </cell>
          <cell r="U95" t="e">
            <v>#DIV/0!</v>
          </cell>
          <cell r="V95" t="e">
            <v>#DIV/0!</v>
          </cell>
          <cell r="W95" t="e">
            <v>#DIV/0!</v>
          </cell>
          <cell r="X95" t="e">
            <v>#DIV/0!</v>
          </cell>
          <cell r="Y95" t="e">
            <v>#DIV/0!</v>
          </cell>
          <cell r="Z95" t="e">
            <v>#DIV/0!</v>
          </cell>
        </row>
        <row r="96">
          <cell r="C96">
            <v>0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  <cell r="N96" t="e">
            <v>#DIV/0!</v>
          </cell>
          <cell r="O96" t="e">
            <v>#DIV/0!</v>
          </cell>
          <cell r="P96" t="e">
            <v>#DIV/0!</v>
          </cell>
          <cell r="Q96" t="e">
            <v>#DIV/0!</v>
          </cell>
          <cell r="R96" t="e">
            <v>#DIV/0!</v>
          </cell>
          <cell r="S96" t="e">
            <v>#DIV/0!</v>
          </cell>
          <cell r="T96" t="e">
            <v>#DIV/0!</v>
          </cell>
          <cell r="U96" t="e">
            <v>#DIV/0!</v>
          </cell>
          <cell r="V96" t="e">
            <v>#DIV/0!</v>
          </cell>
          <cell r="W96" t="e">
            <v>#DIV/0!</v>
          </cell>
          <cell r="X96" t="e">
            <v>#DIV/0!</v>
          </cell>
          <cell r="Y96" t="e">
            <v>#DIV/0!</v>
          </cell>
          <cell r="Z96" t="e">
            <v>#DIV/0!</v>
          </cell>
        </row>
        <row r="97">
          <cell r="C97">
            <v>0</v>
          </cell>
          <cell r="F97" t="e">
            <v>#DIV/0!</v>
          </cell>
          <cell r="G97" t="e">
            <v>#DIV/0!</v>
          </cell>
          <cell r="H97" t="e">
            <v>#DIV/0!</v>
          </cell>
          <cell r="I97" t="e">
            <v>#DIV/0!</v>
          </cell>
          <cell r="J97" t="e">
            <v>#DIV/0!</v>
          </cell>
          <cell r="K97" t="e">
            <v>#DIV/0!</v>
          </cell>
          <cell r="L97" t="e">
            <v>#DIV/0!</v>
          </cell>
          <cell r="M97" t="e">
            <v>#DIV/0!</v>
          </cell>
          <cell r="N97" t="e">
            <v>#DIV/0!</v>
          </cell>
          <cell r="O97" t="e">
            <v>#DIV/0!</v>
          </cell>
          <cell r="P97" t="e">
            <v>#DIV/0!</v>
          </cell>
          <cell r="Q97" t="e">
            <v>#DIV/0!</v>
          </cell>
          <cell r="R97" t="e">
            <v>#DIV/0!</v>
          </cell>
          <cell r="S97" t="e">
            <v>#DIV/0!</v>
          </cell>
          <cell r="T97" t="e">
            <v>#DIV/0!</v>
          </cell>
          <cell r="U97" t="e">
            <v>#DIV/0!</v>
          </cell>
          <cell r="V97" t="e">
            <v>#DIV/0!</v>
          </cell>
          <cell r="W97" t="e">
            <v>#DIV/0!</v>
          </cell>
          <cell r="X97" t="e">
            <v>#DIV/0!</v>
          </cell>
          <cell r="Y97" t="e">
            <v>#DIV/0!</v>
          </cell>
          <cell r="Z97" t="e">
            <v>#DIV/0!</v>
          </cell>
        </row>
        <row r="98">
          <cell r="C98">
            <v>0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 t="e">
            <v>#DIV/0!</v>
          </cell>
          <cell r="O98" t="e">
            <v>#DIV/0!</v>
          </cell>
          <cell r="P98" t="e">
            <v>#DIV/0!</v>
          </cell>
          <cell r="Q98" t="e">
            <v>#DIV/0!</v>
          </cell>
          <cell r="R98" t="e">
            <v>#DIV/0!</v>
          </cell>
          <cell r="S98" t="e">
            <v>#DIV/0!</v>
          </cell>
          <cell r="T98" t="e">
            <v>#DIV/0!</v>
          </cell>
          <cell r="U98" t="e">
            <v>#DIV/0!</v>
          </cell>
          <cell r="V98" t="e">
            <v>#DIV/0!</v>
          </cell>
          <cell r="W98" t="e">
            <v>#DIV/0!</v>
          </cell>
          <cell r="X98" t="e">
            <v>#DIV/0!</v>
          </cell>
          <cell r="Y98" t="e">
            <v>#DIV/0!</v>
          </cell>
          <cell r="Z98" t="e">
            <v>#DIV/0!</v>
          </cell>
        </row>
        <row r="99">
          <cell r="C99">
            <v>0</v>
          </cell>
          <cell r="F99" t="e">
            <v>#DIV/0!</v>
          </cell>
          <cell r="G99" t="e">
            <v>#DIV/0!</v>
          </cell>
          <cell r="H99" t="e">
            <v>#DIV/0!</v>
          </cell>
          <cell r="I99" t="e">
            <v>#DIV/0!</v>
          </cell>
          <cell r="J99" t="e">
            <v>#DIV/0!</v>
          </cell>
          <cell r="K99" t="e">
            <v>#DIV/0!</v>
          </cell>
          <cell r="L99" t="e">
            <v>#DIV/0!</v>
          </cell>
          <cell r="M99" t="e">
            <v>#DIV/0!</v>
          </cell>
          <cell r="N99" t="e">
            <v>#DIV/0!</v>
          </cell>
          <cell r="O99" t="e">
            <v>#DIV/0!</v>
          </cell>
          <cell r="P99" t="e">
            <v>#DIV/0!</v>
          </cell>
          <cell r="Q99" t="e">
            <v>#DIV/0!</v>
          </cell>
          <cell r="R99" t="e">
            <v>#DIV/0!</v>
          </cell>
          <cell r="S99" t="e">
            <v>#DIV/0!</v>
          </cell>
          <cell r="T99" t="e">
            <v>#DIV/0!</v>
          </cell>
          <cell r="U99" t="e">
            <v>#DIV/0!</v>
          </cell>
          <cell r="V99" t="e">
            <v>#DIV/0!</v>
          </cell>
          <cell r="W99" t="e">
            <v>#DIV/0!</v>
          </cell>
          <cell r="X99" t="e">
            <v>#DIV/0!</v>
          </cell>
          <cell r="Y99" t="e">
            <v>#DIV/0!</v>
          </cell>
          <cell r="Z99" t="e">
            <v>#DIV/0!</v>
          </cell>
        </row>
        <row r="100">
          <cell r="C100">
            <v>0</v>
          </cell>
          <cell r="F100" t="e">
            <v>#DIV/0!</v>
          </cell>
          <cell r="G100" t="e">
            <v>#DIV/0!</v>
          </cell>
          <cell r="H100" t="e">
            <v>#DIV/0!</v>
          </cell>
          <cell r="I100" t="e">
            <v>#DIV/0!</v>
          </cell>
          <cell r="J100" t="e">
            <v>#DIV/0!</v>
          </cell>
          <cell r="K100" t="e">
            <v>#DIV/0!</v>
          </cell>
          <cell r="L100" t="e">
            <v>#DIV/0!</v>
          </cell>
          <cell r="M100" t="e">
            <v>#DIV/0!</v>
          </cell>
          <cell r="N100" t="e">
            <v>#DIV/0!</v>
          </cell>
          <cell r="O100" t="e">
            <v>#DIV/0!</v>
          </cell>
          <cell r="P100" t="e">
            <v>#DIV/0!</v>
          </cell>
          <cell r="Q100" t="e">
            <v>#DIV/0!</v>
          </cell>
          <cell r="R100" t="e">
            <v>#DIV/0!</v>
          </cell>
          <cell r="S100" t="e">
            <v>#DIV/0!</v>
          </cell>
          <cell r="T100" t="e">
            <v>#DIV/0!</v>
          </cell>
          <cell r="U100" t="e">
            <v>#DIV/0!</v>
          </cell>
          <cell r="V100" t="e">
            <v>#DIV/0!</v>
          </cell>
          <cell r="W100" t="e">
            <v>#DIV/0!</v>
          </cell>
          <cell r="X100" t="e">
            <v>#DIV/0!</v>
          </cell>
          <cell r="Y100" t="e">
            <v>#DIV/0!</v>
          </cell>
          <cell r="Z100" t="e">
            <v>#DIV/0!</v>
          </cell>
        </row>
        <row r="101">
          <cell r="C101">
            <v>0</v>
          </cell>
          <cell r="F101" t="e">
            <v>#DIV/0!</v>
          </cell>
          <cell r="G101" t="e">
            <v>#DIV/0!</v>
          </cell>
          <cell r="H101" t="e">
            <v>#DIV/0!</v>
          </cell>
          <cell r="I101" t="e">
            <v>#DIV/0!</v>
          </cell>
          <cell r="J101" t="e">
            <v>#DIV/0!</v>
          </cell>
          <cell r="K101" t="e">
            <v>#DIV/0!</v>
          </cell>
          <cell r="L101" t="e">
            <v>#DIV/0!</v>
          </cell>
          <cell r="M101" t="e">
            <v>#DIV/0!</v>
          </cell>
          <cell r="N101" t="e">
            <v>#DIV/0!</v>
          </cell>
          <cell r="O101" t="e">
            <v>#DIV/0!</v>
          </cell>
          <cell r="P101" t="e">
            <v>#DIV/0!</v>
          </cell>
          <cell r="Q101" t="e">
            <v>#DIV/0!</v>
          </cell>
          <cell r="R101" t="e">
            <v>#DIV/0!</v>
          </cell>
          <cell r="S101" t="e">
            <v>#DIV/0!</v>
          </cell>
          <cell r="T101" t="e">
            <v>#DIV/0!</v>
          </cell>
          <cell r="U101" t="e">
            <v>#DIV/0!</v>
          </cell>
          <cell r="V101" t="e">
            <v>#DIV/0!</v>
          </cell>
          <cell r="W101" t="e">
            <v>#DIV/0!</v>
          </cell>
          <cell r="X101" t="e">
            <v>#DIV/0!</v>
          </cell>
          <cell r="Y101" t="e">
            <v>#DIV/0!</v>
          </cell>
          <cell r="Z101" t="e">
            <v>#DIV/0!</v>
          </cell>
        </row>
        <row r="102">
          <cell r="C102">
            <v>0</v>
          </cell>
          <cell r="F102" t="e">
            <v>#DIV/0!</v>
          </cell>
          <cell r="G102" t="e">
            <v>#DIV/0!</v>
          </cell>
          <cell r="H102" t="e">
            <v>#DIV/0!</v>
          </cell>
          <cell r="I102" t="e">
            <v>#DIV/0!</v>
          </cell>
          <cell r="J102" t="e">
            <v>#DIV/0!</v>
          </cell>
          <cell r="K102" t="e">
            <v>#DIV/0!</v>
          </cell>
          <cell r="L102" t="e">
            <v>#DIV/0!</v>
          </cell>
          <cell r="M102" t="e">
            <v>#DIV/0!</v>
          </cell>
          <cell r="N102" t="e">
            <v>#DIV/0!</v>
          </cell>
          <cell r="O102" t="e">
            <v>#DIV/0!</v>
          </cell>
          <cell r="P102" t="e">
            <v>#DIV/0!</v>
          </cell>
          <cell r="Q102" t="e">
            <v>#DIV/0!</v>
          </cell>
          <cell r="R102" t="e">
            <v>#DIV/0!</v>
          </cell>
          <cell r="S102" t="e">
            <v>#DIV/0!</v>
          </cell>
          <cell r="T102" t="e">
            <v>#DIV/0!</v>
          </cell>
          <cell r="U102" t="e">
            <v>#DIV/0!</v>
          </cell>
          <cell r="V102" t="e">
            <v>#DIV/0!</v>
          </cell>
          <cell r="W102" t="e">
            <v>#DIV/0!</v>
          </cell>
          <cell r="X102" t="e">
            <v>#DIV/0!</v>
          </cell>
          <cell r="Y102" t="e">
            <v>#DIV/0!</v>
          </cell>
          <cell r="Z102" t="e">
            <v>#DIV/0!</v>
          </cell>
        </row>
        <row r="103">
          <cell r="C103">
            <v>0</v>
          </cell>
          <cell r="F103" t="e">
            <v>#DIV/0!</v>
          </cell>
          <cell r="G103" t="e">
            <v>#DIV/0!</v>
          </cell>
          <cell r="H103" t="e">
            <v>#DIV/0!</v>
          </cell>
          <cell r="I103" t="e">
            <v>#DIV/0!</v>
          </cell>
          <cell r="J103" t="e">
            <v>#DIV/0!</v>
          </cell>
          <cell r="K103" t="e">
            <v>#DIV/0!</v>
          </cell>
          <cell r="L103" t="e">
            <v>#DIV/0!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e">
            <v>#DIV/0!</v>
          </cell>
          <cell r="Q103" t="e">
            <v>#DIV/0!</v>
          </cell>
          <cell r="R103" t="e">
            <v>#DIV/0!</v>
          </cell>
          <cell r="S103" t="e">
            <v>#DIV/0!</v>
          </cell>
          <cell r="T103" t="e">
            <v>#DIV/0!</v>
          </cell>
          <cell r="U103" t="e">
            <v>#DIV/0!</v>
          </cell>
          <cell r="V103" t="e">
            <v>#DIV/0!</v>
          </cell>
          <cell r="W103" t="e">
            <v>#DIV/0!</v>
          </cell>
          <cell r="X103" t="e">
            <v>#DIV/0!</v>
          </cell>
          <cell r="Y103" t="e">
            <v>#DIV/0!</v>
          </cell>
          <cell r="Z103" t="e">
            <v>#DIV/0!</v>
          </cell>
        </row>
        <row r="104">
          <cell r="C104">
            <v>0</v>
          </cell>
          <cell r="F104" t="e">
            <v>#DIV/0!</v>
          </cell>
          <cell r="G104" t="e">
            <v>#DIV/0!</v>
          </cell>
          <cell r="H104" t="e">
            <v>#DIV/0!</v>
          </cell>
          <cell r="I104" t="e">
            <v>#DIV/0!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W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</row>
        <row r="105">
          <cell r="C105">
            <v>0</v>
          </cell>
          <cell r="F105" t="e">
            <v>#DIV/0!</v>
          </cell>
          <cell r="G105" t="e">
            <v>#DIV/0!</v>
          </cell>
          <cell r="H105" t="e">
            <v>#DIV/0!</v>
          </cell>
          <cell r="I105" t="e">
            <v>#DIV/0!</v>
          </cell>
          <cell r="J105" t="e">
            <v>#DIV/0!</v>
          </cell>
          <cell r="K105" t="e">
            <v>#DIV/0!</v>
          </cell>
          <cell r="L105" t="e">
            <v>#DIV/0!</v>
          </cell>
          <cell r="M105" t="e">
            <v>#DIV/0!</v>
          </cell>
          <cell r="N105" t="e">
            <v>#DIV/0!</v>
          </cell>
          <cell r="O105" t="e">
            <v>#DIV/0!</v>
          </cell>
          <cell r="P105" t="e">
            <v>#DIV/0!</v>
          </cell>
          <cell r="Q105" t="e">
            <v>#DIV/0!</v>
          </cell>
          <cell r="R105" t="e">
            <v>#DIV/0!</v>
          </cell>
          <cell r="S105" t="e">
            <v>#DIV/0!</v>
          </cell>
          <cell r="T105" t="e">
            <v>#DIV/0!</v>
          </cell>
          <cell r="U105" t="e">
            <v>#DIV/0!</v>
          </cell>
          <cell r="V105" t="e">
            <v>#DIV/0!</v>
          </cell>
          <cell r="W105" t="e">
            <v>#DIV/0!</v>
          </cell>
          <cell r="X105" t="e">
            <v>#DIV/0!</v>
          </cell>
          <cell r="Y105" t="e">
            <v>#DIV/0!</v>
          </cell>
          <cell r="Z105" t="e">
            <v>#DIV/0!</v>
          </cell>
        </row>
        <row r="106">
          <cell r="C106">
            <v>0</v>
          </cell>
          <cell r="F106" t="e">
            <v>#DIV/0!</v>
          </cell>
          <cell r="G106" t="e">
            <v>#DIV/0!</v>
          </cell>
          <cell r="H106" t="e">
            <v>#DIV/0!</v>
          </cell>
          <cell r="I106" t="e">
            <v>#DIV/0!</v>
          </cell>
          <cell r="J106" t="e">
            <v>#DIV/0!</v>
          </cell>
          <cell r="K106" t="e">
            <v>#DIV/0!</v>
          </cell>
          <cell r="L106" t="e">
            <v>#DIV/0!</v>
          </cell>
          <cell r="M106" t="e">
            <v>#DIV/0!</v>
          </cell>
          <cell r="N106" t="e">
            <v>#DIV/0!</v>
          </cell>
          <cell r="O106" t="e">
            <v>#DIV/0!</v>
          </cell>
          <cell r="P106" t="e">
            <v>#DIV/0!</v>
          </cell>
          <cell r="Q106" t="e">
            <v>#DIV/0!</v>
          </cell>
          <cell r="R106" t="e">
            <v>#DIV/0!</v>
          </cell>
          <cell r="S106" t="e">
            <v>#DIV/0!</v>
          </cell>
          <cell r="T106" t="e">
            <v>#DIV/0!</v>
          </cell>
          <cell r="U106" t="e">
            <v>#DIV/0!</v>
          </cell>
          <cell r="V106" t="e">
            <v>#DIV/0!</v>
          </cell>
          <cell r="W106" t="e">
            <v>#DIV/0!</v>
          </cell>
          <cell r="X106" t="e">
            <v>#DIV/0!</v>
          </cell>
          <cell r="Y106" t="e">
            <v>#DIV/0!</v>
          </cell>
          <cell r="Z106" t="e">
            <v>#DIV/0!</v>
          </cell>
        </row>
        <row r="107">
          <cell r="C107">
            <v>0</v>
          </cell>
          <cell r="F107" t="e">
            <v>#DIV/0!</v>
          </cell>
          <cell r="G107" t="e">
            <v>#DIV/0!</v>
          </cell>
          <cell r="H107" t="e">
            <v>#DIV/0!</v>
          </cell>
          <cell r="I107" t="e">
            <v>#DIV/0!</v>
          </cell>
          <cell r="J107" t="e">
            <v>#DIV/0!</v>
          </cell>
          <cell r="K107" t="e">
            <v>#DIV/0!</v>
          </cell>
          <cell r="L107" t="e">
            <v>#DIV/0!</v>
          </cell>
          <cell r="M107" t="e">
            <v>#DIV/0!</v>
          </cell>
          <cell r="N107" t="e">
            <v>#DIV/0!</v>
          </cell>
          <cell r="O107" t="e">
            <v>#DIV/0!</v>
          </cell>
          <cell r="P107" t="e">
            <v>#DIV/0!</v>
          </cell>
          <cell r="Q107" t="e">
            <v>#DIV/0!</v>
          </cell>
          <cell r="R107" t="e">
            <v>#DIV/0!</v>
          </cell>
          <cell r="S107" t="e">
            <v>#DIV/0!</v>
          </cell>
          <cell r="T107" t="e">
            <v>#DIV/0!</v>
          </cell>
          <cell r="U107" t="e">
            <v>#DIV/0!</v>
          </cell>
          <cell r="V107" t="e">
            <v>#DIV/0!</v>
          </cell>
          <cell r="W107" t="e">
            <v>#DIV/0!</v>
          </cell>
          <cell r="X107" t="e">
            <v>#DIV/0!</v>
          </cell>
          <cell r="Y107" t="e">
            <v>#DIV/0!</v>
          </cell>
          <cell r="Z107" t="e">
            <v>#DIV/0!</v>
          </cell>
        </row>
        <row r="108">
          <cell r="C108">
            <v>0</v>
          </cell>
          <cell r="F108" t="e">
            <v>#DIV/0!</v>
          </cell>
          <cell r="G108" t="e">
            <v>#DIV/0!</v>
          </cell>
          <cell r="H108" t="e">
            <v>#DIV/0!</v>
          </cell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  <cell r="O108" t="e">
            <v>#DIV/0!</v>
          </cell>
          <cell r="P108" t="e">
            <v>#DIV/0!</v>
          </cell>
          <cell r="Q108" t="e">
            <v>#DIV/0!</v>
          </cell>
          <cell r="R108" t="e">
            <v>#DIV/0!</v>
          </cell>
          <cell r="S108" t="e">
            <v>#DIV/0!</v>
          </cell>
          <cell r="T108" t="e">
            <v>#DIV/0!</v>
          </cell>
          <cell r="U108" t="e">
            <v>#DIV/0!</v>
          </cell>
          <cell r="V108" t="e">
            <v>#DIV/0!</v>
          </cell>
          <cell r="W108" t="e">
            <v>#DIV/0!</v>
          </cell>
          <cell r="X108" t="e">
            <v>#DIV/0!</v>
          </cell>
          <cell r="Y108" t="e">
            <v>#DIV/0!</v>
          </cell>
          <cell r="Z108" t="e">
            <v>#DIV/0!</v>
          </cell>
        </row>
        <row r="109">
          <cell r="C109">
            <v>0</v>
          </cell>
          <cell r="F109" t="e">
            <v>#DIV/0!</v>
          </cell>
          <cell r="G109" t="e">
            <v>#DIV/0!</v>
          </cell>
          <cell r="H109" t="e">
            <v>#DIV/0!</v>
          </cell>
          <cell r="I109" t="e">
            <v>#DIV/0!</v>
          </cell>
          <cell r="J109" t="e">
            <v>#DIV/0!</v>
          </cell>
          <cell r="K109" t="e">
            <v>#DIV/0!</v>
          </cell>
          <cell r="L109" t="e">
            <v>#DIV/0!</v>
          </cell>
          <cell r="M109" t="e">
            <v>#DIV/0!</v>
          </cell>
          <cell r="N109" t="e">
            <v>#DIV/0!</v>
          </cell>
          <cell r="O109" t="e">
            <v>#DIV/0!</v>
          </cell>
          <cell r="P109" t="e">
            <v>#DIV/0!</v>
          </cell>
          <cell r="Q109" t="e">
            <v>#DIV/0!</v>
          </cell>
          <cell r="R109" t="e">
            <v>#DIV/0!</v>
          </cell>
          <cell r="S109" t="e">
            <v>#DIV/0!</v>
          </cell>
          <cell r="T109" t="e">
            <v>#DIV/0!</v>
          </cell>
          <cell r="U109" t="e">
            <v>#DIV/0!</v>
          </cell>
          <cell r="V109" t="e">
            <v>#DIV/0!</v>
          </cell>
          <cell r="W109" t="e">
            <v>#DIV/0!</v>
          </cell>
          <cell r="X109" t="e">
            <v>#DIV/0!</v>
          </cell>
          <cell r="Y109" t="e">
            <v>#DIV/0!</v>
          </cell>
          <cell r="Z109" t="e">
            <v>#DIV/0!</v>
          </cell>
        </row>
        <row r="110">
          <cell r="C110">
            <v>0</v>
          </cell>
          <cell r="F110" t="e">
            <v>#DIV/0!</v>
          </cell>
          <cell r="G110" t="e">
            <v>#DIV/0!</v>
          </cell>
          <cell r="H110" t="e">
            <v>#DIV/0!</v>
          </cell>
          <cell r="I110" t="e">
            <v>#DIV/0!</v>
          </cell>
          <cell r="J110" t="e">
            <v>#DIV/0!</v>
          </cell>
          <cell r="K110" t="e">
            <v>#DIV/0!</v>
          </cell>
          <cell r="L110" t="e">
            <v>#DIV/0!</v>
          </cell>
          <cell r="M110" t="e">
            <v>#DIV/0!</v>
          </cell>
          <cell r="N110" t="e">
            <v>#DIV/0!</v>
          </cell>
          <cell r="O110" t="e">
            <v>#DIV/0!</v>
          </cell>
          <cell r="P110" t="e">
            <v>#DIV/0!</v>
          </cell>
          <cell r="Q110" t="e">
            <v>#DIV/0!</v>
          </cell>
          <cell r="R110" t="e">
            <v>#DIV/0!</v>
          </cell>
          <cell r="S110" t="e">
            <v>#DIV/0!</v>
          </cell>
          <cell r="T110" t="e">
            <v>#DIV/0!</v>
          </cell>
          <cell r="U110" t="e">
            <v>#DIV/0!</v>
          </cell>
          <cell r="V110" t="e">
            <v>#DIV/0!</v>
          </cell>
          <cell r="W110" t="e">
            <v>#DIV/0!</v>
          </cell>
          <cell r="X110" t="e">
            <v>#DIV/0!</v>
          </cell>
          <cell r="Y110" t="e">
            <v>#DIV/0!</v>
          </cell>
          <cell r="Z110" t="e">
            <v>#DIV/0!</v>
          </cell>
        </row>
        <row r="111">
          <cell r="C111">
            <v>0</v>
          </cell>
          <cell r="F111" t="e">
            <v>#DIV/0!</v>
          </cell>
          <cell r="G111" t="e">
            <v>#DIV/0!</v>
          </cell>
          <cell r="H111" t="e">
            <v>#DIV/0!</v>
          </cell>
          <cell r="I111" t="e">
            <v>#DIV/0!</v>
          </cell>
          <cell r="J111" t="e">
            <v>#DIV/0!</v>
          </cell>
          <cell r="K111" t="e">
            <v>#DIV/0!</v>
          </cell>
          <cell r="L111" t="e">
            <v>#DIV/0!</v>
          </cell>
          <cell r="M111" t="e">
            <v>#DIV/0!</v>
          </cell>
          <cell r="N111" t="e">
            <v>#DIV/0!</v>
          </cell>
          <cell r="O111" t="e">
            <v>#DIV/0!</v>
          </cell>
          <cell r="P111" t="e">
            <v>#DIV/0!</v>
          </cell>
          <cell r="Q111" t="e">
            <v>#DIV/0!</v>
          </cell>
          <cell r="R111" t="e">
            <v>#DIV/0!</v>
          </cell>
          <cell r="S111" t="e">
            <v>#DIV/0!</v>
          </cell>
          <cell r="T111" t="e">
            <v>#DIV/0!</v>
          </cell>
          <cell r="U111" t="e">
            <v>#DIV/0!</v>
          </cell>
          <cell r="V111" t="e">
            <v>#DIV/0!</v>
          </cell>
          <cell r="W111" t="e">
            <v>#DIV/0!</v>
          </cell>
          <cell r="X111" t="e">
            <v>#DIV/0!</v>
          </cell>
          <cell r="Y111" t="e">
            <v>#DIV/0!</v>
          </cell>
          <cell r="Z111" t="e">
            <v>#DIV/0!</v>
          </cell>
        </row>
        <row r="112">
          <cell r="F112" t="e">
            <v>#DIV/0!</v>
          </cell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  <cell r="O112" t="e">
            <v>#DIV/0!</v>
          </cell>
          <cell r="P112" t="e">
            <v>#DIV/0!</v>
          </cell>
          <cell r="Q112" t="e">
            <v>#DIV/0!</v>
          </cell>
          <cell r="R112" t="e">
            <v>#DIV/0!</v>
          </cell>
          <cell r="S112" t="e">
            <v>#DIV/0!</v>
          </cell>
          <cell r="T112" t="e">
            <v>#DIV/0!</v>
          </cell>
          <cell r="U112" t="e">
            <v>#DIV/0!</v>
          </cell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</row>
        <row r="113">
          <cell r="F113" t="e">
            <v>#DIV/0!</v>
          </cell>
          <cell r="G113" t="e">
            <v>#DIV/0!</v>
          </cell>
          <cell r="H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 t="e">
            <v>#DIV/0!</v>
          </cell>
          <cell r="V113" t="e">
            <v>#DIV/0!</v>
          </cell>
          <cell r="W113" t="e">
            <v>#DIV/0!</v>
          </cell>
          <cell r="X113" t="e">
            <v>#DIV/0!</v>
          </cell>
          <cell r="Y113" t="e">
            <v>#DIV/0!</v>
          </cell>
          <cell r="Z113" t="e">
            <v>#DIV/0!</v>
          </cell>
        </row>
        <row r="114">
          <cell r="F114" t="e">
            <v>#DIV/0!</v>
          </cell>
          <cell r="G114" t="e">
            <v>#DIV/0!</v>
          </cell>
          <cell r="H114" t="e">
            <v>#DIV/0!</v>
          </cell>
          <cell r="I114" t="e">
            <v>#DIV/0!</v>
          </cell>
          <cell r="J114" t="e">
            <v>#DIV/0!</v>
          </cell>
          <cell r="K114" t="e">
            <v>#DIV/0!</v>
          </cell>
          <cell r="L114" t="e">
            <v>#DIV/0!</v>
          </cell>
          <cell r="M114" t="e">
            <v>#DIV/0!</v>
          </cell>
          <cell r="N114" t="e">
            <v>#DIV/0!</v>
          </cell>
          <cell r="O114" t="e">
            <v>#DIV/0!</v>
          </cell>
          <cell r="P114" t="e">
            <v>#DIV/0!</v>
          </cell>
          <cell r="Q114" t="e">
            <v>#DIV/0!</v>
          </cell>
          <cell r="R114" t="e">
            <v>#DIV/0!</v>
          </cell>
          <cell r="S114" t="e">
            <v>#DIV/0!</v>
          </cell>
          <cell r="T114" t="e">
            <v>#DIV/0!</v>
          </cell>
          <cell r="U114" t="e">
            <v>#DIV/0!</v>
          </cell>
          <cell r="V114" t="e">
            <v>#DIV/0!</v>
          </cell>
          <cell r="W114" t="e">
            <v>#DIV/0!</v>
          </cell>
          <cell r="X114" t="e">
            <v>#DIV/0!</v>
          </cell>
          <cell r="Y114" t="e">
            <v>#DIV/0!</v>
          </cell>
          <cell r="Z114" t="e">
            <v>#DIV/0!</v>
          </cell>
        </row>
        <row r="115">
          <cell r="F115" t="e">
            <v>#DIV/0!</v>
          </cell>
          <cell r="G115" t="e">
            <v>#DIV/0!</v>
          </cell>
          <cell r="H115" t="e">
            <v>#DIV/0!</v>
          </cell>
          <cell r="I115" t="e">
            <v>#DIV/0!</v>
          </cell>
          <cell r="J115" t="e">
            <v>#DIV/0!</v>
          </cell>
          <cell r="K115" t="e">
            <v>#DIV/0!</v>
          </cell>
          <cell r="L115" t="e">
            <v>#DIV/0!</v>
          </cell>
          <cell r="M115" t="e">
            <v>#DIV/0!</v>
          </cell>
          <cell r="N115" t="e">
            <v>#DIV/0!</v>
          </cell>
          <cell r="O115" t="e">
            <v>#DIV/0!</v>
          </cell>
          <cell r="P115" t="e">
            <v>#DIV/0!</v>
          </cell>
          <cell r="Q115" t="e">
            <v>#DIV/0!</v>
          </cell>
          <cell r="R115" t="e">
            <v>#DIV/0!</v>
          </cell>
          <cell r="S115" t="e">
            <v>#DIV/0!</v>
          </cell>
          <cell r="T115" t="e">
            <v>#DIV/0!</v>
          </cell>
          <cell r="U115" t="e">
            <v>#DIV/0!</v>
          </cell>
          <cell r="V115" t="e">
            <v>#DIV/0!</v>
          </cell>
          <cell r="W115" t="e">
            <v>#DIV/0!</v>
          </cell>
          <cell r="X115" t="e">
            <v>#DIV/0!</v>
          </cell>
          <cell r="Y115" t="e">
            <v>#DIV/0!</v>
          </cell>
          <cell r="Z115" t="e">
            <v>#DIV/0!</v>
          </cell>
        </row>
        <row r="116">
          <cell r="F116" t="e">
            <v>#DIV/0!</v>
          </cell>
          <cell r="G116" t="e">
            <v>#DIV/0!</v>
          </cell>
          <cell r="H116" t="e">
            <v>#DIV/0!</v>
          </cell>
          <cell r="I116" t="e">
            <v>#DIV/0!</v>
          </cell>
          <cell r="J116" t="e">
            <v>#DIV/0!</v>
          </cell>
          <cell r="K116" t="e">
            <v>#DIV/0!</v>
          </cell>
          <cell r="L116" t="e">
            <v>#DIV/0!</v>
          </cell>
          <cell r="M116" t="e">
            <v>#DIV/0!</v>
          </cell>
          <cell r="N116" t="e">
            <v>#DIV/0!</v>
          </cell>
          <cell r="O116" t="e">
            <v>#DIV/0!</v>
          </cell>
          <cell r="P116" t="e">
            <v>#DIV/0!</v>
          </cell>
          <cell r="Q116" t="e">
            <v>#DIV/0!</v>
          </cell>
          <cell r="R116" t="e">
            <v>#DIV/0!</v>
          </cell>
          <cell r="S116" t="e">
            <v>#DIV/0!</v>
          </cell>
          <cell r="T116" t="e">
            <v>#DIV/0!</v>
          </cell>
          <cell r="U116" t="e">
            <v>#DIV/0!</v>
          </cell>
          <cell r="V116" t="e">
            <v>#DIV/0!</v>
          </cell>
          <cell r="W116" t="e">
            <v>#DIV/0!</v>
          </cell>
          <cell r="X116" t="e">
            <v>#DIV/0!</v>
          </cell>
          <cell r="Y116" t="e">
            <v>#DIV/0!</v>
          </cell>
          <cell r="Z116" t="e">
            <v>#DIV/0!</v>
          </cell>
        </row>
        <row r="117">
          <cell r="F117" t="e">
            <v>#DIV/0!</v>
          </cell>
          <cell r="G117" t="e">
            <v>#DIV/0!</v>
          </cell>
          <cell r="H117" t="e">
            <v>#DIV/0!</v>
          </cell>
          <cell r="I117" t="e">
            <v>#DIV/0!</v>
          </cell>
          <cell r="J117" t="e">
            <v>#DIV/0!</v>
          </cell>
          <cell r="K117" t="e">
            <v>#DIV/0!</v>
          </cell>
          <cell r="L117" t="e">
            <v>#DIV/0!</v>
          </cell>
          <cell r="M117" t="e">
            <v>#DIV/0!</v>
          </cell>
          <cell r="N117" t="e">
            <v>#DIV/0!</v>
          </cell>
          <cell r="O117" t="e">
            <v>#DIV/0!</v>
          </cell>
          <cell r="P117" t="e">
            <v>#DIV/0!</v>
          </cell>
          <cell r="Q117" t="e">
            <v>#DIV/0!</v>
          </cell>
          <cell r="R117" t="e">
            <v>#DIV/0!</v>
          </cell>
          <cell r="S117" t="e">
            <v>#DIV/0!</v>
          </cell>
          <cell r="T117" t="e">
            <v>#DIV/0!</v>
          </cell>
          <cell r="U117" t="e">
            <v>#DIV/0!</v>
          </cell>
          <cell r="V117" t="e">
            <v>#DIV/0!</v>
          </cell>
          <cell r="W117" t="e">
            <v>#DIV/0!</v>
          </cell>
          <cell r="X117" t="e">
            <v>#DIV/0!</v>
          </cell>
          <cell r="Y117" t="e">
            <v>#DIV/0!</v>
          </cell>
          <cell r="Z117" t="e">
            <v>#DIV/0!</v>
          </cell>
        </row>
        <row r="118">
          <cell r="F118" t="e">
            <v>#DIV/0!</v>
          </cell>
          <cell r="G118" t="e">
            <v>#DIV/0!</v>
          </cell>
          <cell r="H118" t="e">
            <v>#DIV/0!</v>
          </cell>
          <cell r="I118" t="e">
            <v>#DIV/0!</v>
          </cell>
          <cell r="J118" t="e">
            <v>#DIV/0!</v>
          </cell>
          <cell r="K118" t="e">
            <v>#DIV/0!</v>
          </cell>
          <cell r="L118" t="e">
            <v>#DIV/0!</v>
          </cell>
          <cell r="M118" t="e">
            <v>#DIV/0!</v>
          </cell>
          <cell r="N118" t="e">
            <v>#DIV/0!</v>
          </cell>
          <cell r="O118" t="e">
            <v>#DIV/0!</v>
          </cell>
          <cell r="P118" t="e">
            <v>#DIV/0!</v>
          </cell>
          <cell r="Q118" t="e">
            <v>#DIV/0!</v>
          </cell>
          <cell r="R118" t="e">
            <v>#DIV/0!</v>
          </cell>
          <cell r="S118" t="e">
            <v>#DIV/0!</v>
          </cell>
          <cell r="T118" t="e">
            <v>#DIV/0!</v>
          </cell>
          <cell r="U118" t="e">
            <v>#DIV/0!</v>
          </cell>
          <cell r="V118" t="e">
            <v>#DIV/0!</v>
          </cell>
          <cell r="W118" t="e">
            <v>#DIV/0!</v>
          </cell>
          <cell r="X118" t="e">
            <v>#DIV/0!</v>
          </cell>
          <cell r="Y118" t="e">
            <v>#DIV/0!</v>
          </cell>
          <cell r="Z118" t="e">
            <v>#DIV/0!</v>
          </cell>
        </row>
        <row r="119">
          <cell r="F119" t="e">
            <v>#DIV/0!</v>
          </cell>
          <cell r="G119" t="e">
            <v>#DIV/0!</v>
          </cell>
          <cell r="H119" t="e">
            <v>#DIV/0!</v>
          </cell>
          <cell r="I119" t="e">
            <v>#DIV/0!</v>
          </cell>
          <cell r="J119" t="e">
            <v>#DIV/0!</v>
          </cell>
          <cell r="K119" t="e">
            <v>#DIV/0!</v>
          </cell>
          <cell r="L119" t="e">
            <v>#DIV/0!</v>
          </cell>
          <cell r="M119" t="e">
            <v>#DIV/0!</v>
          </cell>
          <cell r="N119" t="e">
            <v>#DIV/0!</v>
          </cell>
          <cell r="O119" t="e">
            <v>#DIV/0!</v>
          </cell>
          <cell r="P119" t="e">
            <v>#DIV/0!</v>
          </cell>
          <cell r="Q119" t="e">
            <v>#DIV/0!</v>
          </cell>
          <cell r="R119" t="e">
            <v>#DIV/0!</v>
          </cell>
          <cell r="S119" t="e">
            <v>#DIV/0!</v>
          </cell>
          <cell r="T119" t="e">
            <v>#DIV/0!</v>
          </cell>
          <cell r="U119" t="e">
            <v>#DIV/0!</v>
          </cell>
          <cell r="V119" t="e">
            <v>#DIV/0!</v>
          </cell>
          <cell r="W119" t="e">
            <v>#DIV/0!</v>
          </cell>
          <cell r="X119" t="e">
            <v>#DIV/0!</v>
          </cell>
          <cell r="Y119" t="e">
            <v>#DIV/0!</v>
          </cell>
          <cell r="Z119" t="e">
            <v>#DIV/0!</v>
          </cell>
        </row>
        <row r="120">
          <cell r="F120" t="e">
            <v>#DIV/0!</v>
          </cell>
          <cell r="G120" t="e">
            <v>#DIV/0!</v>
          </cell>
          <cell r="H120" t="e">
            <v>#DIV/0!</v>
          </cell>
          <cell r="I120" t="e">
            <v>#DIV/0!</v>
          </cell>
          <cell r="J120" t="e">
            <v>#DIV/0!</v>
          </cell>
          <cell r="K120" t="e">
            <v>#DIV/0!</v>
          </cell>
          <cell r="L120" t="e">
            <v>#DIV/0!</v>
          </cell>
          <cell r="M120" t="e">
            <v>#DIV/0!</v>
          </cell>
          <cell r="N120" t="e">
            <v>#DIV/0!</v>
          </cell>
          <cell r="O120" t="e">
            <v>#DIV/0!</v>
          </cell>
          <cell r="P120" t="e">
            <v>#DIV/0!</v>
          </cell>
          <cell r="Q120" t="e">
            <v>#DIV/0!</v>
          </cell>
          <cell r="R120" t="e">
            <v>#DIV/0!</v>
          </cell>
          <cell r="S120" t="e">
            <v>#DIV/0!</v>
          </cell>
          <cell r="T120" t="e">
            <v>#DIV/0!</v>
          </cell>
          <cell r="U120" t="e">
            <v>#DIV/0!</v>
          </cell>
          <cell r="V120" t="e">
            <v>#DIV/0!</v>
          </cell>
          <cell r="W120" t="e">
            <v>#DIV/0!</v>
          </cell>
          <cell r="X120" t="e">
            <v>#DIV/0!</v>
          </cell>
          <cell r="Y120" t="e">
            <v>#DIV/0!</v>
          </cell>
          <cell r="Z120" t="e">
            <v>#DIV/0!</v>
          </cell>
        </row>
        <row r="121">
          <cell r="F121" t="e">
            <v>#DIV/0!</v>
          </cell>
          <cell r="G121" t="e">
            <v>#DIV/0!</v>
          </cell>
          <cell r="H121" t="e">
            <v>#DIV/0!</v>
          </cell>
          <cell r="I121" t="e">
            <v>#DIV/0!</v>
          </cell>
          <cell r="J121" t="e">
            <v>#DIV/0!</v>
          </cell>
          <cell r="K121" t="e">
            <v>#DIV/0!</v>
          </cell>
          <cell r="L121" t="e">
            <v>#DIV/0!</v>
          </cell>
          <cell r="M121" t="e">
            <v>#DIV/0!</v>
          </cell>
          <cell r="N121" t="e">
            <v>#DIV/0!</v>
          </cell>
          <cell r="O121" t="e">
            <v>#DIV/0!</v>
          </cell>
          <cell r="P121" t="e">
            <v>#DIV/0!</v>
          </cell>
          <cell r="Q121" t="e">
            <v>#DIV/0!</v>
          </cell>
          <cell r="R121" t="e">
            <v>#DIV/0!</v>
          </cell>
          <cell r="S121" t="e">
            <v>#DIV/0!</v>
          </cell>
          <cell r="T121" t="e">
            <v>#DIV/0!</v>
          </cell>
          <cell r="U121" t="e">
            <v>#DIV/0!</v>
          </cell>
          <cell r="V121" t="e">
            <v>#DIV/0!</v>
          </cell>
          <cell r="W121" t="e">
            <v>#DIV/0!</v>
          </cell>
          <cell r="X121" t="e">
            <v>#DIV/0!</v>
          </cell>
          <cell r="Y121" t="e">
            <v>#DIV/0!</v>
          </cell>
          <cell r="Z121" t="e">
            <v>#DIV/0!</v>
          </cell>
        </row>
        <row r="122">
          <cell r="F122" t="e">
            <v>#DIV/0!</v>
          </cell>
          <cell r="G122" t="e">
            <v>#DIV/0!</v>
          </cell>
          <cell r="H122" t="e">
            <v>#DIV/0!</v>
          </cell>
          <cell r="I122" t="e">
            <v>#DIV/0!</v>
          </cell>
          <cell r="J122" t="e">
            <v>#DIV/0!</v>
          </cell>
          <cell r="K122" t="e">
            <v>#DIV/0!</v>
          </cell>
          <cell r="L122" t="e">
            <v>#DIV/0!</v>
          </cell>
          <cell r="M122" t="e">
            <v>#DIV/0!</v>
          </cell>
          <cell r="N122" t="e">
            <v>#DIV/0!</v>
          </cell>
          <cell r="O122" t="e">
            <v>#DIV/0!</v>
          </cell>
          <cell r="P122" t="e">
            <v>#DIV/0!</v>
          </cell>
          <cell r="Q122" t="e">
            <v>#DIV/0!</v>
          </cell>
          <cell r="R122" t="e">
            <v>#DIV/0!</v>
          </cell>
          <cell r="S122" t="e">
            <v>#DIV/0!</v>
          </cell>
          <cell r="T122" t="e">
            <v>#DIV/0!</v>
          </cell>
          <cell r="U122" t="e">
            <v>#DIV/0!</v>
          </cell>
          <cell r="V122" t="e">
            <v>#DIV/0!</v>
          </cell>
          <cell r="W122" t="e">
            <v>#DIV/0!</v>
          </cell>
          <cell r="X122" t="e">
            <v>#DIV/0!</v>
          </cell>
          <cell r="Y122" t="e">
            <v>#DIV/0!</v>
          </cell>
          <cell r="Z122" t="e">
            <v>#DIV/0!</v>
          </cell>
        </row>
        <row r="123">
          <cell r="F123" t="e">
            <v>#DIV/0!</v>
          </cell>
          <cell r="G123" t="e">
            <v>#DIV/0!</v>
          </cell>
          <cell r="H123" t="e">
            <v>#DIV/0!</v>
          </cell>
          <cell r="I123" t="e">
            <v>#DIV/0!</v>
          </cell>
          <cell r="J123" t="e">
            <v>#DIV/0!</v>
          </cell>
          <cell r="K123" t="e">
            <v>#DIV/0!</v>
          </cell>
          <cell r="L123" t="e">
            <v>#DIV/0!</v>
          </cell>
          <cell r="M123" t="e">
            <v>#DIV/0!</v>
          </cell>
          <cell r="N123" t="e">
            <v>#DIV/0!</v>
          </cell>
          <cell r="O123" t="e">
            <v>#DIV/0!</v>
          </cell>
          <cell r="P123" t="e">
            <v>#DIV/0!</v>
          </cell>
          <cell r="Q123" t="e">
            <v>#DIV/0!</v>
          </cell>
          <cell r="R123" t="e">
            <v>#DIV/0!</v>
          </cell>
          <cell r="S123" t="e">
            <v>#DIV/0!</v>
          </cell>
          <cell r="T123" t="e">
            <v>#DIV/0!</v>
          </cell>
          <cell r="U123" t="e">
            <v>#DIV/0!</v>
          </cell>
          <cell r="V123" t="e">
            <v>#DIV/0!</v>
          </cell>
          <cell r="W123" t="e">
            <v>#DIV/0!</v>
          </cell>
          <cell r="X123" t="e">
            <v>#DIV/0!</v>
          </cell>
          <cell r="Y123" t="e">
            <v>#DIV/0!</v>
          </cell>
          <cell r="Z123" t="e">
            <v>#DIV/0!</v>
          </cell>
        </row>
        <row r="124">
          <cell r="F124" t="e">
            <v>#DIV/0!</v>
          </cell>
          <cell r="G124" t="e">
            <v>#DIV/0!</v>
          </cell>
          <cell r="H124" t="e">
            <v>#DIV/0!</v>
          </cell>
          <cell r="I124" t="e">
            <v>#DIV/0!</v>
          </cell>
          <cell r="J124" t="e">
            <v>#DIV/0!</v>
          </cell>
          <cell r="K124" t="e">
            <v>#DIV/0!</v>
          </cell>
          <cell r="L124" t="e">
            <v>#DIV/0!</v>
          </cell>
          <cell r="M124" t="e">
            <v>#DIV/0!</v>
          </cell>
          <cell r="N124" t="e">
            <v>#DIV/0!</v>
          </cell>
          <cell r="O124" t="e">
            <v>#DIV/0!</v>
          </cell>
          <cell r="P124" t="e">
            <v>#DIV/0!</v>
          </cell>
          <cell r="Q124" t="e">
            <v>#DIV/0!</v>
          </cell>
          <cell r="R124" t="e">
            <v>#DIV/0!</v>
          </cell>
          <cell r="S124" t="e">
            <v>#DIV/0!</v>
          </cell>
          <cell r="T124" t="e">
            <v>#DIV/0!</v>
          </cell>
          <cell r="U124" t="e">
            <v>#DIV/0!</v>
          </cell>
          <cell r="V124" t="e">
            <v>#DIV/0!</v>
          </cell>
          <cell r="W124" t="e">
            <v>#DIV/0!</v>
          </cell>
          <cell r="X124" t="e">
            <v>#DIV/0!</v>
          </cell>
          <cell r="Y124" t="e">
            <v>#DIV/0!</v>
          </cell>
          <cell r="Z124" t="e">
            <v>#DIV/0!</v>
          </cell>
        </row>
        <row r="125">
          <cell r="F125" t="e">
            <v>#DIV/0!</v>
          </cell>
          <cell r="G125" t="e">
            <v>#DIV/0!</v>
          </cell>
          <cell r="H125" t="e">
            <v>#DIV/0!</v>
          </cell>
          <cell r="I125" t="e">
            <v>#DIV/0!</v>
          </cell>
          <cell r="J125" t="e">
            <v>#DIV/0!</v>
          </cell>
          <cell r="K125" t="e">
            <v>#DIV/0!</v>
          </cell>
          <cell r="L125" t="e">
            <v>#DIV/0!</v>
          </cell>
          <cell r="M125" t="e">
            <v>#DIV/0!</v>
          </cell>
          <cell r="N125" t="e">
            <v>#DIV/0!</v>
          </cell>
          <cell r="O125" t="e">
            <v>#DIV/0!</v>
          </cell>
          <cell r="P125" t="e">
            <v>#DIV/0!</v>
          </cell>
          <cell r="Q125" t="e">
            <v>#DIV/0!</v>
          </cell>
          <cell r="R125" t="e">
            <v>#DIV/0!</v>
          </cell>
          <cell r="S125" t="e">
            <v>#DIV/0!</v>
          </cell>
          <cell r="T125" t="e">
            <v>#DIV/0!</v>
          </cell>
          <cell r="U125" t="e">
            <v>#DIV/0!</v>
          </cell>
          <cell r="V125" t="e">
            <v>#DIV/0!</v>
          </cell>
          <cell r="W125" t="e">
            <v>#DIV/0!</v>
          </cell>
          <cell r="X125" t="e">
            <v>#DIV/0!</v>
          </cell>
          <cell r="Y125" t="e">
            <v>#DIV/0!</v>
          </cell>
          <cell r="Z125" t="e">
            <v>#DIV/0!</v>
          </cell>
        </row>
        <row r="126">
          <cell r="F126" t="e">
            <v>#DIV/0!</v>
          </cell>
          <cell r="G126" t="e">
            <v>#DIV/0!</v>
          </cell>
          <cell r="H126" t="e">
            <v>#DIV/0!</v>
          </cell>
          <cell r="I126" t="e">
            <v>#DIV/0!</v>
          </cell>
          <cell r="J126" t="e">
            <v>#DIV/0!</v>
          </cell>
          <cell r="K126" t="e">
            <v>#DIV/0!</v>
          </cell>
          <cell r="L126" t="e">
            <v>#DIV/0!</v>
          </cell>
          <cell r="M126" t="e">
            <v>#DIV/0!</v>
          </cell>
          <cell r="N126" t="e">
            <v>#DIV/0!</v>
          </cell>
          <cell r="O126" t="e">
            <v>#DIV/0!</v>
          </cell>
          <cell r="P126" t="e">
            <v>#DIV/0!</v>
          </cell>
          <cell r="Q126" t="e">
            <v>#DIV/0!</v>
          </cell>
          <cell r="R126" t="e">
            <v>#DIV/0!</v>
          </cell>
          <cell r="S126" t="e">
            <v>#DIV/0!</v>
          </cell>
          <cell r="T126" t="e">
            <v>#DIV/0!</v>
          </cell>
          <cell r="U126" t="e">
            <v>#DIV/0!</v>
          </cell>
          <cell r="V126" t="e">
            <v>#DIV/0!</v>
          </cell>
          <cell r="W126" t="e">
            <v>#DIV/0!</v>
          </cell>
          <cell r="X126" t="e">
            <v>#DIV/0!</v>
          </cell>
          <cell r="Y126" t="e">
            <v>#DIV/0!</v>
          </cell>
          <cell r="Z126" t="e">
            <v>#DIV/0!</v>
          </cell>
        </row>
        <row r="127">
          <cell r="F127" t="e">
            <v>#DIV/0!</v>
          </cell>
          <cell r="G127" t="e">
            <v>#DIV/0!</v>
          </cell>
          <cell r="H127" t="e">
            <v>#DIV/0!</v>
          </cell>
          <cell r="I127" t="e">
            <v>#DIV/0!</v>
          </cell>
          <cell r="J127" t="e">
            <v>#DIV/0!</v>
          </cell>
          <cell r="K127" t="e">
            <v>#DIV/0!</v>
          </cell>
          <cell r="L127" t="e">
            <v>#DIV/0!</v>
          </cell>
          <cell r="M127" t="e">
            <v>#DIV/0!</v>
          </cell>
          <cell r="N127" t="e">
            <v>#DIV/0!</v>
          </cell>
          <cell r="O127" t="e">
            <v>#DIV/0!</v>
          </cell>
          <cell r="P127" t="e">
            <v>#DIV/0!</v>
          </cell>
          <cell r="Q127" t="e">
            <v>#DIV/0!</v>
          </cell>
          <cell r="R127" t="e">
            <v>#DIV/0!</v>
          </cell>
          <cell r="S127" t="e">
            <v>#DIV/0!</v>
          </cell>
          <cell r="T127" t="e">
            <v>#DIV/0!</v>
          </cell>
          <cell r="U127" t="e">
            <v>#DIV/0!</v>
          </cell>
          <cell r="V127" t="e">
            <v>#DIV/0!</v>
          </cell>
          <cell r="W127" t="e">
            <v>#DIV/0!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28">
          <cell r="F128" t="e">
            <v>#DIV/0!</v>
          </cell>
          <cell r="G128" t="e">
            <v>#DIV/0!</v>
          </cell>
          <cell r="H128" t="e">
            <v>#DIV/0!</v>
          </cell>
          <cell r="I128" t="e">
            <v>#DIV/0!</v>
          </cell>
          <cell r="J128" t="e">
            <v>#DIV/0!</v>
          </cell>
          <cell r="K128" t="e">
            <v>#DIV/0!</v>
          </cell>
          <cell r="L128" t="e">
            <v>#DIV/0!</v>
          </cell>
          <cell r="M128" t="e">
            <v>#DIV/0!</v>
          </cell>
          <cell r="N128" t="e">
            <v>#DIV/0!</v>
          </cell>
          <cell r="O128" t="e">
            <v>#DIV/0!</v>
          </cell>
          <cell r="P128" t="e">
            <v>#DIV/0!</v>
          </cell>
          <cell r="Q128" t="e">
            <v>#DIV/0!</v>
          </cell>
          <cell r="R128" t="e">
            <v>#DIV/0!</v>
          </cell>
          <cell r="S128" t="e">
            <v>#DIV/0!</v>
          </cell>
          <cell r="T128" t="e">
            <v>#DIV/0!</v>
          </cell>
          <cell r="U128" t="e">
            <v>#DIV/0!</v>
          </cell>
          <cell r="V128" t="e">
            <v>#DIV/0!</v>
          </cell>
          <cell r="W128" t="e">
            <v>#DIV/0!</v>
          </cell>
          <cell r="X128" t="e">
            <v>#DIV/0!</v>
          </cell>
          <cell r="Y128" t="e">
            <v>#DIV/0!</v>
          </cell>
          <cell r="Z128" t="e">
            <v>#DIV/0!</v>
          </cell>
        </row>
        <row r="129">
          <cell r="F129" t="e">
            <v>#DIV/0!</v>
          </cell>
          <cell r="G129" t="e">
            <v>#DIV/0!</v>
          </cell>
          <cell r="H129" t="e">
            <v>#DIV/0!</v>
          </cell>
          <cell r="I129" t="e">
            <v>#DIV/0!</v>
          </cell>
          <cell r="J129" t="e">
            <v>#DIV/0!</v>
          </cell>
          <cell r="K129" t="e">
            <v>#DIV/0!</v>
          </cell>
          <cell r="L129" t="e">
            <v>#DIV/0!</v>
          </cell>
          <cell r="M129" t="e">
            <v>#DIV/0!</v>
          </cell>
          <cell r="N129" t="e">
            <v>#DIV/0!</v>
          </cell>
          <cell r="O129" t="e">
            <v>#DIV/0!</v>
          </cell>
          <cell r="P129" t="e">
            <v>#DIV/0!</v>
          </cell>
          <cell r="Q129" t="e">
            <v>#DIV/0!</v>
          </cell>
          <cell r="R129" t="e">
            <v>#DIV/0!</v>
          </cell>
          <cell r="S129" t="e">
            <v>#DIV/0!</v>
          </cell>
          <cell r="T129" t="e">
            <v>#DIV/0!</v>
          </cell>
          <cell r="U129" t="e">
            <v>#DIV/0!</v>
          </cell>
          <cell r="V129" t="e">
            <v>#DIV/0!</v>
          </cell>
          <cell r="W129" t="e">
            <v>#DIV/0!</v>
          </cell>
          <cell r="X129" t="e">
            <v>#DIV/0!</v>
          </cell>
          <cell r="Y129" t="e">
            <v>#DIV/0!</v>
          </cell>
          <cell r="Z129" t="e">
            <v>#DIV/0!</v>
          </cell>
        </row>
        <row r="130">
          <cell r="F130" t="e">
            <v>#DIV/0!</v>
          </cell>
          <cell r="G130" t="e">
            <v>#DIV/0!</v>
          </cell>
          <cell r="H130" t="e">
            <v>#DIV/0!</v>
          </cell>
          <cell r="I130" t="e">
            <v>#DIV/0!</v>
          </cell>
          <cell r="J130" t="e">
            <v>#DIV/0!</v>
          </cell>
          <cell r="K130" t="e">
            <v>#DIV/0!</v>
          </cell>
          <cell r="L130" t="e">
            <v>#DIV/0!</v>
          </cell>
          <cell r="M130" t="e">
            <v>#DIV/0!</v>
          </cell>
          <cell r="N130" t="e">
            <v>#DIV/0!</v>
          </cell>
          <cell r="O130" t="e">
            <v>#DIV/0!</v>
          </cell>
          <cell r="P130" t="e">
            <v>#DIV/0!</v>
          </cell>
          <cell r="Q130" t="e">
            <v>#DIV/0!</v>
          </cell>
          <cell r="R130" t="e">
            <v>#DIV/0!</v>
          </cell>
          <cell r="S130" t="e">
            <v>#DIV/0!</v>
          </cell>
          <cell r="T130" t="e">
            <v>#DIV/0!</v>
          </cell>
          <cell r="U130" t="e">
            <v>#DIV/0!</v>
          </cell>
          <cell r="V130" t="e">
            <v>#DIV/0!</v>
          </cell>
          <cell r="W130" t="e">
            <v>#DIV/0!</v>
          </cell>
          <cell r="X130" t="e">
            <v>#DIV/0!</v>
          </cell>
          <cell r="Y130" t="e">
            <v>#DIV/0!</v>
          </cell>
          <cell r="Z130" t="e">
            <v>#DIV/0!</v>
          </cell>
        </row>
        <row r="131">
          <cell r="F131" t="e">
            <v>#DIV/0!</v>
          </cell>
          <cell r="G131" t="e">
            <v>#DIV/0!</v>
          </cell>
          <cell r="H131" t="e">
            <v>#DIV/0!</v>
          </cell>
          <cell r="I131" t="e">
            <v>#DIV/0!</v>
          </cell>
          <cell r="J131" t="e">
            <v>#DIV/0!</v>
          </cell>
          <cell r="K131" t="e">
            <v>#DIV/0!</v>
          </cell>
          <cell r="L131" t="e">
            <v>#DIV/0!</v>
          </cell>
          <cell r="M131" t="e">
            <v>#DIV/0!</v>
          </cell>
          <cell r="N131" t="e">
            <v>#DIV/0!</v>
          </cell>
          <cell r="O131" t="e">
            <v>#DIV/0!</v>
          </cell>
          <cell r="P131" t="e">
            <v>#DIV/0!</v>
          </cell>
          <cell r="Q131" t="e">
            <v>#DIV/0!</v>
          </cell>
          <cell r="R131" t="e">
            <v>#DIV/0!</v>
          </cell>
          <cell r="S131" t="e">
            <v>#DIV/0!</v>
          </cell>
          <cell r="T131" t="e">
            <v>#DIV/0!</v>
          </cell>
          <cell r="U131" t="e">
            <v>#DIV/0!</v>
          </cell>
          <cell r="V131" t="e">
            <v>#DIV/0!</v>
          </cell>
          <cell r="W131" t="e">
            <v>#DIV/0!</v>
          </cell>
          <cell r="X131" t="e">
            <v>#DIV/0!</v>
          </cell>
          <cell r="Y131" t="e">
            <v>#DIV/0!</v>
          </cell>
          <cell r="Z131" t="e">
            <v>#DIV/0!</v>
          </cell>
        </row>
        <row r="132">
          <cell r="F132" t="e">
            <v>#DIV/0!</v>
          </cell>
          <cell r="G132" t="e">
            <v>#DIV/0!</v>
          </cell>
          <cell r="H132" t="e">
            <v>#DIV/0!</v>
          </cell>
          <cell r="I132" t="e">
            <v>#DIV/0!</v>
          </cell>
          <cell r="J132" t="e">
            <v>#DIV/0!</v>
          </cell>
          <cell r="K132" t="e">
            <v>#DIV/0!</v>
          </cell>
          <cell r="L132" t="e">
            <v>#DIV/0!</v>
          </cell>
          <cell r="M132" t="e">
            <v>#DIV/0!</v>
          </cell>
          <cell r="N132" t="e">
            <v>#DIV/0!</v>
          </cell>
          <cell r="O132" t="e">
            <v>#DIV/0!</v>
          </cell>
          <cell r="P132" t="e">
            <v>#DIV/0!</v>
          </cell>
          <cell r="Q132" t="e">
            <v>#DIV/0!</v>
          </cell>
          <cell r="R132" t="e">
            <v>#DIV/0!</v>
          </cell>
          <cell r="S132" t="e">
            <v>#DIV/0!</v>
          </cell>
          <cell r="T132" t="e">
            <v>#DIV/0!</v>
          </cell>
          <cell r="U132" t="e">
            <v>#DIV/0!</v>
          </cell>
          <cell r="V132" t="e">
            <v>#DIV/0!</v>
          </cell>
          <cell r="W132" t="e">
            <v>#DIV/0!</v>
          </cell>
          <cell r="X132" t="e">
            <v>#DIV/0!</v>
          </cell>
          <cell r="Y132" t="e">
            <v>#DIV/0!</v>
          </cell>
          <cell r="Z132" t="e">
            <v>#DIV/0!</v>
          </cell>
        </row>
        <row r="133">
          <cell r="F133" t="e">
            <v>#DIV/0!</v>
          </cell>
          <cell r="G133" t="e">
            <v>#DIV/0!</v>
          </cell>
          <cell r="H133" t="e">
            <v>#DIV/0!</v>
          </cell>
          <cell r="I133" t="e">
            <v>#DIV/0!</v>
          </cell>
          <cell r="J133" t="e">
            <v>#DIV/0!</v>
          </cell>
          <cell r="K133" t="e">
            <v>#DIV/0!</v>
          </cell>
          <cell r="L133" t="e">
            <v>#DIV/0!</v>
          </cell>
          <cell r="M133" t="e">
            <v>#DIV/0!</v>
          </cell>
          <cell r="N133" t="e">
            <v>#DIV/0!</v>
          </cell>
          <cell r="O133" t="e">
            <v>#DIV/0!</v>
          </cell>
          <cell r="P133" t="e">
            <v>#DIV/0!</v>
          </cell>
          <cell r="Q133" t="e">
            <v>#DIV/0!</v>
          </cell>
          <cell r="R133" t="e">
            <v>#DIV/0!</v>
          </cell>
          <cell r="S133" t="e">
            <v>#DIV/0!</v>
          </cell>
          <cell r="T133" t="e">
            <v>#DIV/0!</v>
          </cell>
          <cell r="U133" t="e">
            <v>#DIV/0!</v>
          </cell>
          <cell r="V133" t="e">
            <v>#DIV/0!</v>
          </cell>
          <cell r="W133" t="e">
            <v>#DIV/0!</v>
          </cell>
          <cell r="X133" t="e">
            <v>#DIV/0!</v>
          </cell>
          <cell r="Y133" t="e">
            <v>#DIV/0!</v>
          </cell>
          <cell r="Z133" t="e">
            <v>#DIV/0!</v>
          </cell>
        </row>
        <row r="134">
          <cell r="F134" t="e">
            <v>#DIV/0!</v>
          </cell>
          <cell r="G134" t="e">
            <v>#DIV/0!</v>
          </cell>
          <cell r="H134" t="e">
            <v>#DIV/0!</v>
          </cell>
          <cell r="I134" t="e">
            <v>#DIV/0!</v>
          </cell>
          <cell r="J134" t="e">
            <v>#DIV/0!</v>
          </cell>
          <cell r="K134" t="e">
            <v>#DIV/0!</v>
          </cell>
          <cell r="L134" t="e">
            <v>#DIV/0!</v>
          </cell>
          <cell r="M134" t="e">
            <v>#DIV/0!</v>
          </cell>
          <cell r="N134" t="e">
            <v>#DIV/0!</v>
          </cell>
          <cell r="O134" t="e">
            <v>#DIV/0!</v>
          </cell>
          <cell r="P134" t="e">
            <v>#DIV/0!</v>
          </cell>
          <cell r="Q134" t="e">
            <v>#DIV/0!</v>
          </cell>
          <cell r="R134" t="e">
            <v>#DIV/0!</v>
          </cell>
          <cell r="S134" t="e">
            <v>#DIV/0!</v>
          </cell>
          <cell r="T134" t="e">
            <v>#DIV/0!</v>
          </cell>
          <cell r="U134" t="e">
            <v>#DIV/0!</v>
          </cell>
          <cell r="V134" t="e">
            <v>#DIV/0!</v>
          </cell>
          <cell r="W134" t="e">
            <v>#DIV/0!</v>
          </cell>
          <cell r="X134" t="e">
            <v>#DIV/0!</v>
          </cell>
          <cell r="Y134" t="e">
            <v>#DIV/0!</v>
          </cell>
          <cell r="Z134" t="e">
            <v>#DIV/0!</v>
          </cell>
        </row>
        <row r="135">
          <cell r="F135" t="e">
            <v>#DIV/0!</v>
          </cell>
          <cell r="G135" t="e">
            <v>#DIV/0!</v>
          </cell>
          <cell r="H135" t="e">
            <v>#DIV/0!</v>
          </cell>
          <cell r="I135" t="e">
            <v>#DIV/0!</v>
          </cell>
          <cell r="J135" t="e">
            <v>#DIV/0!</v>
          </cell>
          <cell r="K135" t="e">
            <v>#DIV/0!</v>
          </cell>
          <cell r="L135" t="e">
            <v>#DIV/0!</v>
          </cell>
          <cell r="M135" t="e">
            <v>#DIV/0!</v>
          </cell>
          <cell r="N135" t="e">
            <v>#DIV/0!</v>
          </cell>
          <cell r="O135" t="e">
            <v>#DIV/0!</v>
          </cell>
          <cell r="P135" t="e">
            <v>#DIV/0!</v>
          </cell>
          <cell r="Q135" t="e">
            <v>#DIV/0!</v>
          </cell>
          <cell r="R135" t="e">
            <v>#DIV/0!</v>
          </cell>
          <cell r="S135" t="e">
            <v>#DIV/0!</v>
          </cell>
          <cell r="T135" t="e">
            <v>#DIV/0!</v>
          </cell>
          <cell r="U135" t="e">
            <v>#DIV/0!</v>
          </cell>
          <cell r="V135" t="e">
            <v>#DIV/0!</v>
          </cell>
          <cell r="W135" t="e">
            <v>#DIV/0!</v>
          </cell>
          <cell r="X135" t="e">
            <v>#DIV/0!</v>
          </cell>
          <cell r="Y135" t="e">
            <v>#DIV/0!</v>
          </cell>
          <cell r="Z135" t="e">
            <v>#DIV/0!</v>
          </cell>
        </row>
        <row r="136">
          <cell r="F136" t="e">
            <v>#DIV/0!</v>
          </cell>
          <cell r="G136" t="e">
            <v>#DIV/0!</v>
          </cell>
          <cell r="H136" t="e">
            <v>#DIV/0!</v>
          </cell>
          <cell r="I136" t="e">
            <v>#DIV/0!</v>
          </cell>
          <cell r="J136" t="e">
            <v>#DIV/0!</v>
          </cell>
          <cell r="K136" t="e">
            <v>#DIV/0!</v>
          </cell>
          <cell r="L136" t="e">
            <v>#DIV/0!</v>
          </cell>
          <cell r="M136" t="e">
            <v>#DIV/0!</v>
          </cell>
          <cell r="N136" t="e">
            <v>#DIV/0!</v>
          </cell>
          <cell r="O136" t="e">
            <v>#DIV/0!</v>
          </cell>
          <cell r="P136" t="e">
            <v>#DIV/0!</v>
          </cell>
          <cell r="Q136" t="e">
            <v>#DIV/0!</v>
          </cell>
          <cell r="R136" t="e">
            <v>#DIV/0!</v>
          </cell>
          <cell r="S136" t="e">
            <v>#DIV/0!</v>
          </cell>
          <cell r="T136" t="e">
            <v>#DIV/0!</v>
          </cell>
          <cell r="U136" t="e">
            <v>#DIV/0!</v>
          </cell>
          <cell r="V136" t="e">
            <v>#DIV/0!</v>
          </cell>
          <cell r="W136" t="e">
            <v>#DIV/0!</v>
          </cell>
          <cell r="X136" t="e">
            <v>#DIV/0!</v>
          </cell>
          <cell r="Y136" t="e">
            <v>#DIV/0!</v>
          </cell>
          <cell r="Z136" t="e">
            <v>#DIV/0!</v>
          </cell>
        </row>
        <row r="137">
          <cell r="F137" t="e">
            <v>#DIV/0!</v>
          </cell>
          <cell r="G137" t="e">
            <v>#DIV/0!</v>
          </cell>
          <cell r="H137" t="e">
            <v>#DIV/0!</v>
          </cell>
          <cell r="I137" t="e">
            <v>#DIV/0!</v>
          </cell>
          <cell r="J137" t="e">
            <v>#DIV/0!</v>
          </cell>
          <cell r="K137" t="e">
            <v>#DIV/0!</v>
          </cell>
          <cell r="L137" t="e">
            <v>#DIV/0!</v>
          </cell>
          <cell r="M137" t="e">
            <v>#DIV/0!</v>
          </cell>
          <cell r="N137" t="e">
            <v>#DIV/0!</v>
          </cell>
          <cell r="O137" t="e">
            <v>#DIV/0!</v>
          </cell>
          <cell r="P137" t="e">
            <v>#DIV/0!</v>
          </cell>
          <cell r="Q137" t="e">
            <v>#DIV/0!</v>
          </cell>
          <cell r="R137" t="e">
            <v>#DIV/0!</v>
          </cell>
          <cell r="S137" t="e">
            <v>#DIV/0!</v>
          </cell>
          <cell r="T137" t="e">
            <v>#DIV/0!</v>
          </cell>
          <cell r="U137" t="e">
            <v>#DIV/0!</v>
          </cell>
          <cell r="V137" t="e">
            <v>#DIV/0!</v>
          </cell>
          <cell r="W137" t="e">
            <v>#DIV/0!</v>
          </cell>
          <cell r="X137" t="e">
            <v>#DIV/0!</v>
          </cell>
          <cell r="Y137" t="e">
            <v>#DIV/0!</v>
          </cell>
          <cell r="Z137" t="e">
            <v>#DIV/0!</v>
          </cell>
        </row>
        <row r="138">
          <cell r="F138" t="e">
            <v>#DIV/0!</v>
          </cell>
          <cell r="G138" t="e">
            <v>#DIV/0!</v>
          </cell>
          <cell r="H138" t="e">
            <v>#DIV/0!</v>
          </cell>
          <cell r="I138" t="e">
            <v>#DIV/0!</v>
          </cell>
          <cell r="J138" t="e">
            <v>#DIV/0!</v>
          </cell>
          <cell r="K138" t="e">
            <v>#DIV/0!</v>
          </cell>
          <cell r="L138" t="e">
            <v>#DIV/0!</v>
          </cell>
          <cell r="M138" t="e">
            <v>#DIV/0!</v>
          </cell>
          <cell r="N138" t="e">
            <v>#DIV/0!</v>
          </cell>
          <cell r="O138" t="e">
            <v>#DIV/0!</v>
          </cell>
          <cell r="P138" t="e">
            <v>#DIV/0!</v>
          </cell>
          <cell r="Q138" t="e">
            <v>#DIV/0!</v>
          </cell>
          <cell r="R138" t="e">
            <v>#DIV/0!</v>
          </cell>
          <cell r="S138" t="e">
            <v>#DIV/0!</v>
          </cell>
          <cell r="T138" t="e">
            <v>#DIV/0!</v>
          </cell>
          <cell r="U138" t="e">
            <v>#DIV/0!</v>
          </cell>
          <cell r="V138" t="e">
            <v>#DIV/0!</v>
          </cell>
          <cell r="W138" t="e">
            <v>#DIV/0!</v>
          </cell>
          <cell r="X138" t="e">
            <v>#DIV/0!</v>
          </cell>
          <cell r="Y138" t="e">
            <v>#DIV/0!</v>
          </cell>
          <cell r="Z138" t="e">
            <v>#DIV/0!</v>
          </cell>
        </row>
        <row r="139">
          <cell r="F139" t="e">
            <v>#DIV/0!</v>
          </cell>
          <cell r="G139" t="e">
            <v>#DIV/0!</v>
          </cell>
          <cell r="H139" t="e">
            <v>#DIV/0!</v>
          </cell>
          <cell r="I139" t="e">
            <v>#DIV/0!</v>
          </cell>
          <cell r="J139" t="e">
            <v>#DIV/0!</v>
          </cell>
          <cell r="K139" t="e">
            <v>#DIV/0!</v>
          </cell>
          <cell r="L139" t="e">
            <v>#DIV/0!</v>
          </cell>
          <cell r="M139" t="e">
            <v>#DIV/0!</v>
          </cell>
          <cell r="N139" t="e">
            <v>#DIV/0!</v>
          </cell>
          <cell r="O139" t="e">
            <v>#DIV/0!</v>
          </cell>
          <cell r="P139" t="e">
            <v>#DIV/0!</v>
          </cell>
          <cell r="Q139" t="e">
            <v>#DIV/0!</v>
          </cell>
          <cell r="R139" t="e">
            <v>#DIV/0!</v>
          </cell>
          <cell r="S139" t="e">
            <v>#DIV/0!</v>
          </cell>
          <cell r="T139" t="e">
            <v>#DIV/0!</v>
          </cell>
          <cell r="U139" t="e">
            <v>#DIV/0!</v>
          </cell>
          <cell r="V139" t="e">
            <v>#DIV/0!</v>
          </cell>
          <cell r="W139" t="e">
            <v>#DIV/0!</v>
          </cell>
          <cell r="X139" t="e">
            <v>#DIV/0!</v>
          </cell>
          <cell r="Y139" t="e">
            <v>#DIV/0!</v>
          </cell>
          <cell r="Z139" t="e">
            <v>#DIV/0!</v>
          </cell>
        </row>
        <row r="140">
          <cell r="F140" t="e">
            <v>#DIV/0!</v>
          </cell>
          <cell r="G140" t="e">
            <v>#DIV/0!</v>
          </cell>
          <cell r="H140" t="e">
            <v>#DIV/0!</v>
          </cell>
          <cell r="I140" t="e">
            <v>#DIV/0!</v>
          </cell>
          <cell r="J140" t="e">
            <v>#DIV/0!</v>
          </cell>
          <cell r="K140" t="e">
            <v>#DIV/0!</v>
          </cell>
          <cell r="L140" t="e">
            <v>#DIV/0!</v>
          </cell>
          <cell r="M140" t="e">
            <v>#DIV/0!</v>
          </cell>
          <cell r="N140" t="e">
            <v>#DIV/0!</v>
          </cell>
          <cell r="O140" t="e">
            <v>#DIV/0!</v>
          </cell>
          <cell r="P140" t="e">
            <v>#DIV/0!</v>
          </cell>
          <cell r="Q140" t="e">
            <v>#DIV/0!</v>
          </cell>
          <cell r="R140" t="e">
            <v>#DIV/0!</v>
          </cell>
          <cell r="S140" t="e">
            <v>#DIV/0!</v>
          </cell>
          <cell r="T140" t="e">
            <v>#DIV/0!</v>
          </cell>
          <cell r="U140" t="e">
            <v>#DIV/0!</v>
          </cell>
          <cell r="V140" t="e">
            <v>#DIV/0!</v>
          </cell>
          <cell r="W140" t="e">
            <v>#DIV/0!</v>
          </cell>
          <cell r="X140" t="e">
            <v>#DIV/0!</v>
          </cell>
          <cell r="Y140" t="e">
            <v>#DIV/0!</v>
          </cell>
          <cell r="Z140" t="e">
            <v>#DIV/0!</v>
          </cell>
        </row>
        <row r="141">
          <cell r="F141" t="e">
            <v>#DIV/0!</v>
          </cell>
          <cell r="G141" t="e">
            <v>#DIV/0!</v>
          </cell>
          <cell r="H141" t="e">
            <v>#DIV/0!</v>
          </cell>
          <cell r="I141" t="e">
            <v>#DIV/0!</v>
          </cell>
          <cell r="J141" t="e">
            <v>#DIV/0!</v>
          </cell>
          <cell r="K141" t="e">
            <v>#DIV/0!</v>
          </cell>
          <cell r="L141" t="e">
            <v>#DIV/0!</v>
          </cell>
          <cell r="M141" t="e">
            <v>#DIV/0!</v>
          </cell>
          <cell r="N141" t="e">
            <v>#DIV/0!</v>
          </cell>
          <cell r="O141" t="e">
            <v>#DIV/0!</v>
          </cell>
          <cell r="P141" t="e">
            <v>#DIV/0!</v>
          </cell>
          <cell r="Q141" t="e">
            <v>#DIV/0!</v>
          </cell>
          <cell r="R141" t="e">
            <v>#DIV/0!</v>
          </cell>
          <cell r="S141" t="e">
            <v>#DIV/0!</v>
          </cell>
          <cell r="T141" t="e">
            <v>#DIV/0!</v>
          </cell>
          <cell r="U141" t="e">
            <v>#DIV/0!</v>
          </cell>
          <cell r="V141" t="e">
            <v>#DIV/0!</v>
          </cell>
          <cell r="W141" t="e">
            <v>#DIV/0!</v>
          </cell>
          <cell r="X141" t="e">
            <v>#DIV/0!</v>
          </cell>
          <cell r="Y141" t="e">
            <v>#DIV/0!</v>
          </cell>
          <cell r="Z141" t="e">
            <v>#DIV/0!</v>
          </cell>
        </row>
        <row r="142">
          <cell r="F142" t="e">
            <v>#DIV/0!</v>
          </cell>
          <cell r="G142" t="e">
            <v>#DIV/0!</v>
          </cell>
          <cell r="H142" t="e">
            <v>#DIV/0!</v>
          </cell>
          <cell r="I142" t="e">
            <v>#DIV/0!</v>
          </cell>
          <cell r="J142" t="e">
            <v>#DIV/0!</v>
          </cell>
          <cell r="K142" t="e">
            <v>#DIV/0!</v>
          </cell>
          <cell r="L142" t="e">
            <v>#DIV/0!</v>
          </cell>
          <cell r="M142" t="e">
            <v>#DIV/0!</v>
          </cell>
          <cell r="N142" t="e">
            <v>#DIV/0!</v>
          </cell>
          <cell r="O142" t="e">
            <v>#DIV/0!</v>
          </cell>
          <cell r="P142" t="e">
            <v>#DIV/0!</v>
          </cell>
          <cell r="Q142" t="e">
            <v>#DIV/0!</v>
          </cell>
          <cell r="R142" t="e">
            <v>#DIV/0!</v>
          </cell>
          <cell r="S142" t="e">
            <v>#DIV/0!</v>
          </cell>
          <cell r="T142" t="e">
            <v>#DIV/0!</v>
          </cell>
          <cell r="U142" t="e">
            <v>#DIV/0!</v>
          </cell>
          <cell r="V142" t="e">
            <v>#DIV/0!</v>
          </cell>
          <cell r="W142" t="e">
            <v>#DIV/0!</v>
          </cell>
          <cell r="X142" t="e">
            <v>#DIV/0!</v>
          </cell>
          <cell r="Y142" t="e">
            <v>#DIV/0!</v>
          </cell>
          <cell r="Z142" t="e">
            <v>#DIV/0!</v>
          </cell>
        </row>
        <row r="143">
          <cell r="F143" t="e">
            <v>#DIV/0!</v>
          </cell>
          <cell r="G143" t="e">
            <v>#DIV/0!</v>
          </cell>
          <cell r="H143" t="e">
            <v>#DIV/0!</v>
          </cell>
          <cell r="I143" t="e">
            <v>#DIV/0!</v>
          </cell>
          <cell r="J143" t="e">
            <v>#DIV/0!</v>
          </cell>
          <cell r="K143" t="e">
            <v>#DIV/0!</v>
          </cell>
          <cell r="L143" t="e">
            <v>#DIV/0!</v>
          </cell>
          <cell r="M143" t="e">
            <v>#DIV/0!</v>
          </cell>
          <cell r="N143" t="e">
            <v>#DIV/0!</v>
          </cell>
          <cell r="O143" t="e">
            <v>#DIV/0!</v>
          </cell>
          <cell r="P143" t="e">
            <v>#DIV/0!</v>
          </cell>
          <cell r="Q143" t="e">
            <v>#DIV/0!</v>
          </cell>
          <cell r="R143" t="e">
            <v>#DIV/0!</v>
          </cell>
          <cell r="S143" t="e">
            <v>#DIV/0!</v>
          </cell>
          <cell r="T143" t="e">
            <v>#DIV/0!</v>
          </cell>
          <cell r="U143" t="e">
            <v>#DIV/0!</v>
          </cell>
          <cell r="V143" t="e">
            <v>#DIV/0!</v>
          </cell>
          <cell r="W143" t="e">
            <v>#DIV/0!</v>
          </cell>
          <cell r="X143" t="e">
            <v>#DIV/0!</v>
          </cell>
          <cell r="Y143" t="e">
            <v>#DIV/0!</v>
          </cell>
          <cell r="Z143" t="e">
            <v>#DIV/0!</v>
          </cell>
        </row>
        <row r="144">
          <cell r="F144" t="e">
            <v>#DIV/0!</v>
          </cell>
          <cell r="G144" t="e">
            <v>#DIV/0!</v>
          </cell>
          <cell r="H144" t="e">
            <v>#DIV/0!</v>
          </cell>
          <cell r="I144" t="e">
            <v>#DIV/0!</v>
          </cell>
          <cell r="J144" t="e">
            <v>#DIV/0!</v>
          </cell>
          <cell r="K144" t="e">
            <v>#DIV/0!</v>
          </cell>
          <cell r="L144" t="e">
            <v>#DIV/0!</v>
          </cell>
          <cell r="M144" t="e">
            <v>#DIV/0!</v>
          </cell>
          <cell r="N144" t="e">
            <v>#DIV/0!</v>
          </cell>
          <cell r="O144" t="e">
            <v>#DIV/0!</v>
          </cell>
          <cell r="P144" t="e">
            <v>#DIV/0!</v>
          </cell>
          <cell r="Q144" t="e">
            <v>#DIV/0!</v>
          </cell>
          <cell r="R144" t="e">
            <v>#DIV/0!</v>
          </cell>
          <cell r="S144" t="e">
            <v>#DIV/0!</v>
          </cell>
          <cell r="T144" t="e">
            <v>#DIV/0!</v>
          </cell>
          <cell r="U144" t="e">
            <v>#DIV/0!</v>
          </cell>
          <cell r="V144" t="e">
            <v>#DIV/0!</v>
          </cell>
          <cell r="W144" t="e">
            <v>#DIV/0!</v>
          </cell>
          <cell r="X144" t="e">
            <v>#DIV/0!</v>
          </cell>
          <cell r="Y144" t="e">
            <v>#DIV/0!</v>
          </cell>
          <cell r="Z144" t="e">
            <v>#DIV/0!</v>
          </cell>
        </row>
        <row r="145">
          <cell r="F145" t="e">
            <v>#DIV/0!</v>
          </cell>
          <cell r="G145" t="e">
            <v>#DIV/0!</v>
          </cell>
          <cell r="H145" t="e">
            <v>#DIV/0!</v>
          </cell>
          <cell r="I145" t="e">
            <v>#DIV/0!</v>
          </cell>
          <cell r="J145" t="e">
            <v>#DIV/0!</v>
          </cell>
          <cell r="K145" t="e">
            <v>#DIV/0!</v>
          </cell>
          <cell r="L145" t="e">
            <v>#DIV/0!</v>
          </cell>
          <cell r="M145" t="e">
            <v>#DIV/0!</v>
          </cell>
          <cell r="N145" t="e">
            <v>#DIV/0!</v>
          </cell>
          <cell r="O145" t="e">
            <v>#DIV/0!</v>
          </cell>
          <cell r="P145" t="e">
            <v>#DIV/0!</v>
          </cell>
          <cell r="Q145" t="e">
            <v>#DIV/0!</v>
          </cell>
          <cell r="R145" t="e">
            <v>#DIV/0!</v>
          </cell>
          <cell r="S145" t="e">
            <v>#DIV/0!</v>
          </cell>
          <cell r="T145" t="e">
            <v>#DIV/0!</v>
          </cell>
          <cell r="U145" t="e">
            <v>#DIV/0!</v>
          </cell>
          <cell r="V145" t="e">
            <v>#DIV/0!</v>
          </cell>
          <cell r="W145" t="e">
            <v>#DIV/0!</v>
          </cell>
          <cell r="X145" t="e">
            <v>#DIV/0!</v>
          </cell>
          <cell r="Y145" t="e">
            <v>#DIV/0!</v>
          </cell>
          <cell r="Z145" t="e">
            <v>#DIV/0!</v>
          </cell>
        </row>
        <row r="146">
          <cell r="F146" t="e">
            <v>#DIV/0!</v>
          </cell>
          <cell r="G146" t="e">
            <v>#DIV/0!</v>
          </cell>
          <cell r="H146" t="e">
            <v>#DIV/0!</v>
          </cell>
          <cell r="I146" t="e">
            <v>#DIV/0!</v>
          </cell>
          <cell r="J146" t="e">
            <v>#DIV/0!</v>
          </cell>
          <cell r="K146" t="e">
            <v>#DIV/0!</v>
          </cell>
          <cell r="L146" t="e">
            <v>#DIV/0!</v>
          </cell>
          <cell r="M146" t="e">
            <v>#DIV/0!</v>
          </cell>
          <cell r="N146" t="e">
            <v>#DIV/0!</v>
          </cell>
          <cell r="O146" t="e">
            <v>#DIV/0!</v>
          </cell>
          <cell r="P146" t="e">
            <v>#DIV/0!</v>
          </cell>
          <cell r="Q146" t="e">
            <v>#DIV/0!</v>
          </cell>
          <cell r="R146" t="e">
            <v>#DIV/0!</v>
          </cell>
          <cell r="S146" t="e">
            <v>#DIV/0!</v>
          </cell>
          <cell r="T146" t="e">
            <v>#DIV/0!</v>
          </cell>
          <cell r="U146" t="e">
            <v>#DIV/0!</v>
          </cell>
          <cell r="V146" t="e">
            <v>#DIV/0!</v>
          </cell>
          <cell r="W146" t="e">
            <v>#DIV/0!</v>
          </cell>
          <cell r="X146" t="e">
            <v>#DIV/0!</v>
          </cell>
          <cell r="Y146" t="e">
            <v>#DIV/0!</v>
          </cell>
          <cell r="Z146" t="e">
            <v>#DIV/0!</v>
          </cell>
        </row>
        <row r="147">
          <cell r="F147" t="e">
            <v>#DIV/0!</v>
          </cell>
          <cell r="G147" t="e">
            <v>#DIV/0!</v>
          </cell>
          <cell r="H147" t="e">
            <v>#DIV/0!</v>
          </cell>
          <cell r="I147" t="e">
            <v>#DIV/0!</v>
          </cell>
          <cell r="J147" t="e">
            <v>#DIV/0!</v>
          </cell>
          <cell r="K147" t="e">
            <v>#DIV/0!</v>
          </cell>
          <cell r="L147" t="e">
            <v>#DIV/0!</v>
          </cell>
          <cell r="M147" t="e">
            <v>#DIV/0!</v>
          </cell>
          <cell r="N147" t="e">
            <v>#DIV/0!</v>
          </cell>
          <cell r="O147" t="e">
            <v>#DIV/0!</v>
          </cell>
          <cell r="P147" t="e">
            <v>#DIV/0!</v>
          </cell>
          <cell r="Q147" t="e">
            <v>#DIV/0!</v>
          </cell>
          <cell r="R147" t="e">
            <v>#DIV/0!</v>
          </cell>
          <cell r="S147" t="e">
            <v>#DIV/0!</v>
          </cell>
          <cell r="T147" t="e">
            <v>#DIV/0!</v>
          </cell>
          <cell r="U147" t="e">
            <v>#DIV/0!</v>
          </cell>
          <cell r="V147" t="e">
            <v>#DIV/0!</v>
          </cell>
          <cell r="W147" t="e">
            <v>#DIV/0!</v>
          </cell>
          <cell r="X147" t="e">
            <v>#DIV/0!</v>
          </cell>
          <cell r="Y147" t="e">
            <v>#DIV/0!</v>
          </cell>
          <cell r="Z147" t="e">
            <v>#DIV/0!</v>
          </cell>
        </row>
        <row r="148">
          <cell r="F148" t="e">
            <v>#DIV/0!</v>
          </cell>
          <cell r="G148" t="e">
            <v>#DIV/0!</v>
          </cell>
          <cell r="H148" t="e">
            <v>#DIV/0!</v>
          </cell>
          <cell r="I148" t="e">
            <v>#DIV/0!</v>
          </cell>
          <cell r="J148" t="e">
            <v>#DIV/0!</v>
          </cell>
          <cell r="K148" t="e">
            <v>#DIV/0!</v>
          </cell>
          <cell r="L148" t="e">
            <v>#DIV/0!</v>
          </cell>
          <cell r="M148" t="e">
            <v>#DIV/0!</v>
          </cell>
          <cell r="N148" t="e">
            <v>#DIV/0!</v>
          </cell>
          <cell r="O148" t="e">
            <v>#DIV/0!</v>
          </cell>
          <cell r="P148" t="e">
            <v>#DIV/0!</v>
          </cell>
          <cell r="Q148" t="e">
            <v>#DIV/0!</v>
          </cell>
          <cell r="R148" t="e">
            <v>#DIV/0!</v>
          </cell>
          <cell r="S148" t="e">
            <v>#DIV/0!</v>
          </cell>
          <cell r="T148" t="e">
            <v>#DIV/0!</v>
          </cell>
          <cell r="U148" t="e">
            <v>#DIV/0!</v>
          </cell>
          <cell r="V148" t="e">
            <v>#DIV/0!</v>
          </cell>
          <cell r="W148" t="e">
            <v>#DIV/0!</v>
          </cell>
          <cell r="X148" t="e">
            <v>#DIV/0!</v>
          </cell>
          <cell r="Y148" t="e">
            <v>#DIV/0!</v>
          </cell>
          <cell r="Z148" t="e">
            <v>#DIV/0!</v>
          </cell>
        </row>
        <row r="149">
          <cell r="F149" t="e">
            <v>#DIV/0!</v>
          </cell>
          <cell r="G149" t="e">
            <v>#DIV/0!</v>
          </cell>
          <cell r="H149" t="e">
            <v>#DIV/0!</v>
          </cell>
          <cell r="I149" t="e">
            <v>#DIV/0!</v>
          </cell>
          <cell r="J149" t="e">
            <v>#DIV/0!</v>
          </cell>
          <cell r="K149" t="e">
            <v>#DIV/0!</v>
          </cell>
          <cell r="L149" t="e">
            <v>#DIV/0!</v>
          </cell>
          <cell r="M149" t="e">
            <v>#DIV/0!</v>
          </cell>
          <cell r="N149" t="e">
            <v>#DIV/0!</v>
          </cell>
          <cell r="O149" t="e">
            <v>#DIV/0!</v>
          </cell>
          <cell r="P149" t="e">
            <v>#DIV/0!</v>
          </cell>
          <cell r="Q149" t="e">
            <v>#DIV/0!</v>
          </cell>
          <cell r="R149" t="e">
            <v>#DIV/0!</v>
          </cell>
          <cell r="S149" t="e">
            <v>#DIV/0!</v>
          </cell>
          <cell r="T149" t="e">
            <v>#DIV/0!</v>
          </cell>
          <cell r="U149" t="e">
            <v>#DIV/0!</v>
          </cell>
          <cell r="V149" t="e">
            <v>#DIV/0!</v>
          </cell>
          <cell r="W149" t="e">
            <v>#DIV/0!</v>
          </cell>
          <cell r="X149" t="e">
            <v>#DIV/0!</v>
          </cell>
          <cell r="Y149" t="e">
            <v>#DIV/0!</v>
          </cell>
          <cell r="Z149" t="e">
            <v>#DIV/0!</v>
          </cell>
        </row>
        <row r="150">
          <cell r="F150" t="e">
            <v>#DIV/0!</v>
          </cell>
          <cell r="G150" t="e">
            <v>#DIV/0!</v>
          </cell>
          <cell r="H150" t="e">
            <v>#DIV/0!</v>
          </cell>
          <cell r="I150" t="e">
            <v>#DIV/0!</v>
          </cell>
          <cell r="J150" t="e">
            <v>#DIV/0!</v>
          </cell>
          <cell r="K150" t="e">
            <v>#DIV/0!</v>
          </cell>
          <cell r="L150" t="e">
            <v>#DIV/0!</v>
          </cell>
          <cell r="M150" t="e">
            <v>#DIV/0!</v>
          </cell>
          <cell r="N150" t="e">
            <v>#DIV/0!</v>
          </cell>
          <cell r="O150" t="e">
            <v>#DIV/0!</v>
          </cell>
          <cell r="P150" t="e">
            <v>#DIV/0!</v>
          </cell>
          <cell r="Q150" t="e">
            <v>#DIV/0!</v>
          </cell>
          <cell r="R150" t="e">
            <v>#DIV/0!</v>
          </cell>
          <cell r="S150" t="e">
            <v>#DIV/0!</v>
          </cell>
          <cell r="T150" t="e">
            <v>#DIV/0!</v>
          </cell>
          <cell r="U150" t="e">
            <v>#DIV/0!</v>
          </cell>
          <cell r="V150" t="e">
            <v>#DIV/0!</v>
          </cell>
          <cell r="W150" t="e">
            <v>#DIV/0!</v>
          </cell>
          <cell r="X150" t="e">
            <v>#DIV/0!</v>
          </cell>
          <cell r="Y150" t="e">
            <v>#DIV/0!</v>
          </cell>
          <cell r="Z150" t="e">
            <v>#DIV/0!</v>
          </cell>
        </row>
        <row r="151">
          <cell r="F151" t="e">
            <v>#DIV/0!</v>
          </cell>
          <cell r="G151" t="e">
            <v>#DIV/0!</v>
          </cell>
          <cell r="H151" t="e">
            <v>#DIV/0!</v>
          </cell>
          <cell r="I151" t="e">
            <v>#DIV/0!</v>
          </cell>
          <cell r="J151" t="e">
            <v>#DIV/0!</v>
          </cell>
          <cell r="K151" t="e">
            <v>#DIV/0!</v>
          </cell>
          <cell r="L151" t="e">
            <v>#DIV/0!</v>
          </cell>
          <cell r="M151" t="e">
            <v>#DIV/0!</v>
          </cell>
          <cell r="N151" t="e">
            <v>#DIV/0!</v>
          </cell>
          <cell r="O151" t="e">
            <v>#DIV/0!</v>
          </cell>
          <cell r="P151" t="e">
            <v>#DIV/0!</v>
          </cell>
          <cell r="Q151" t="e">
            <v>#DIV/0!</v>
          </cell>
          <cell r="R151" t="e">
            <v>#DIV/0!</v>
          </cell>
          <cell r="S151" t="e">
            <v>#DIV/0!</v>
          </cell>
          <cell r="T151" t="e">
            <v>#DIV/0!</v>
          </cell>
          <cell r="U151" t="e">
            <v>#DIV/0!</v>
          </cell>
          <cell r="V151" t="e">
            <v>#DIV/0!</v>
          </cell>
          <cell r="W151" t="e">
            <v>#DIV/0!</v>
          </cell>
          <cell r="X151" t="e">
            <v>#DIV/0!</v>
          </cell>
          <cell r="Y151" t="e">
            <v>#DIV/0!</v>
          </cell>
          <cell r="Z151" t="e">
            <v>#DIV/0!</v>
          </cell>
        </row>
        <row r="152">
          <cell r="F152" t="e">
            <v>#DIV/0!</v>
          </cell>
          <cell r="G152" t="e">
            <v>#DIV/0!</v>
          </cell>
          <cell r="H152" t="e">
            <v>#DIV/0!</v>
          </cell>
          <cell r="I152" t="e">
            <v>#DIV/0!</v>
          </cell>
          <cell r="J152" t="e">
            <v>#DIV/0!</v>
          </cell>
          <cell r="K152" t="e">
            <v>#DIV/0!</v>
          </cell>
          <cell r="L152" t="e">
            <v>#DIV/0!</v>
          </cell>
          <cell r="M152" t="e">
            <v>#DIV/0!</v>
          </cell>
          <cell r="N152" t="e">
            <v>#DIV/0!</v>
          </cell>
          <cell r="O152" t="e">
            <v>#DIV/0!</v>
          </cell>
          <cell r="P152" t="e">
            <v>#DIV/0!</v>
          </cell>
          <cell r="Q152" t="e">
            <v>#DIV/0!</v>
          </cell>
          <cell r="R152" t="e">
            <v>#DIV/0!</v>
          </cell>
          <cell r="S152" t="e">
            <v>#DIV/0!</v>
          </cell>
          <cell r="T152" t="e">
            <v>#DIV/0!</v>
          </cell>
          <cell r="U152" t="e">
            <v>#DIV/0!</v>
          </cell>
          <cell r="V152" t="e">
            <v>#DIV/0!</v>
          </cell>
          <cell r="W152" t="e">
            <v>#DIV/0!</v>
          </cell>
          <cell r="X152" t="e">
            <v>#DIV/0!</v>
          </cell>
          <cell r="Y152" t="e">
            <v>#DIV/0!</v>
          </cell>
          <cell r="Z152" t="e">
            <v>#DIV/0!</v>
          </cell>
        </row>
        <row r="153">
          <cell r="F153" t="e">
            <v>#DIV/0!</v>
          </cell>
          <cell r="G153" t="e">
            <v>#DIV/0!</v>
          </cell>
          <cell r="H153" t="e">
            <v>#DIV/0!</v>
          </cell>
          <cell r="I153" t="e">
            <v>#DIV/0!</v>
          </cell>
          <cell r="J153" t="e">
            <v>#DIV/0!</v>
          </cell>
          <cell r="K153" t="e">
            <v>#DIV/0!</v>
          </cell>
          <cell r="L153" t="e">
            <v>#DIV/0!</v>
          </cell>
          <cell r="M153" t="e">
            <v>#DIV/0!</v>
          </cell>
          <cell r="N153" t="e">
            <v>#DIV/0!</v>
          </cell>
          <cell r="O153" t="e">
            <v>#DIV/0!</v>
          </cell>
          <cell r="P153" t="e">
            <v>#DIV/0!</v>
          </cell>
          <cell r="Q153" t="e">
            <v>#DIV/0!</v>
          </cell>
          <cell r="R153" t="e">
            <v>#DIV/0!</v>
          </cell>
          <cell r="S153" t="e">
            <v>#DIV/0!</v>
          </cell>
          <cell r="T153" t="e">
            <v>#DIV/0!</v>
          </cell>
          <cell r="U153" t="e">
            <v>#DIV/0!</v>
          </cell>
          <cell r="V153" t="e">
            <v>#DIV/0!</v>
          </cell>
          <cell r="W153" t="e">
            <v>#DIV/0!</v>
          </cell>
          <cell r="X153" t="e">
            <v>#DIV/0!</v>
          </cell>
          <cell r="Y153" t="e">
            <v>#DIV/0!</v>
          </cell>
          <cell r="Z153" t="e">
            <v>#DIV/0!</v>
          </cell>
        </row>
        <row r="154">
          <cell r="F154" t="e">
            <v>#DIV/0!</v>
          </cell>
          <cell r="G154" t="e">
            <v>#DIV/0!</v>
          </cell>
          <cell r="H154" t="e">
            <v>#DIV/0!</v>
          </cell>
          <cell r="I154" t="e">
            <v>#DIV/0!</v>
          </cell>
          <cell r="J154" t="e">
            <v>#DIV/0!</v>
          </cell>
          <cell r="K154" t="e">
            <v>#DIV/0!</v>
          </cell>
          <cell r="L154" t="e">
            <v>#DIV/0!</v>
          </cell>
          <cell r="M154" t="e">
            <v>#DIV/0!</v>
          </cell>
          <cell r="N154" t="e">
            <v>#DIV/0!</v>
          </cell>
          <cell r="O154" t="e">
            <v>#DIV/0!</v>
          </cell>
          <cell r="P154" t="e">
            <v>#DIV/0!</v>
          </cell>
          <cell r="Q154" t="e">
            <v>#DIV/0!</v>
          </cell>
          <cell r="R154" t="e">
            <v>#DIV/0!</v>
          </cell>
          <cell r="S154" t="e">
            <v>#DIV/0!</v>
          </cell>
          <cell r="T154" t="e">
            <v>#DIV/0!</v>
          </cell>
          <cell r="U154" t="e">
            <v>#DIV/0!</v>
          </cell>
          <cell r="V154" t="e">
            <v>#DIV/0!</v>
          </cell>
          <cell r="W154" t="e">
            <v>#DIV/0!</v>
          </cell>
          <cell r="X154" t="e">
            <v>#DIV/0!</v>
          </cell>
          <cell r="Y154" t="e">
            <v>#DIV/0!</v>
          </cell>
          <cell r="Z154" t="e">
            <v>#DIV/0!</v>
          </cell>
        </row>
        <row r="155"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P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U155" t="e">
            <v>#DIV/0!</v>
          </cell>
          <cell r="V155" t="e">
            <v>#DIV/0!</v>
          </cell>
          <cell r="W155" t="e">
            <v>#DIV/0!</v>
          </cell>
          <cell r="X155" t="e">
            <v>#DIV/0!</v>
          </cell>
          <cell r="Y155" t="e">
            <v>#DIV/0!</v>
          </cell>
          <cell r="Z155" t="e">
            <v>#DIV/0!</v>
          </cell>
        </row>
        <row r="156">
          <cell r="F156" t="e">
            <v>#DIV/0!</v>
          </cell>
          <cell r="G156" t="e">
            <v>#DIV/0!</v>
          </cell>
          <cell r="H156" t="e">
            <v>#DIV/0!</v>
          </cell>
          <cell r="I156" t="e">
            <v>#DIV/0!</v>
          </cell>
          <cell r="J156" t="e">
            <v>#DIV/0!</v>
          </cell>
          <cell r="K156" t="e">
            <v>#DIV/0!</v>
          </cell>
          <cell r="L156" t="e">
            <v>#DIV/0!</v>
          </cell>
          <cell r="M156" t="e">
            <v>#DIV/0!</v>
          </cell>
          <cell r="N156" t="e">
            <v>#DIV/0!</v>
          </cell>
          <cell r="O156" t="e">
            <v>#DIV/0!</v>
          </cell>
          <cell r="P156" t="e">
            <v>#DIV/0!</v>
          </cell>
          <cell r="Q156" t="e">
            <v>#DIV/0!</v>
          </cell>
          <cell r="R156" t="e">
            <v>#DIV/0!</v>
          </cell>
          <cell r="S156" t="e">
            <v>#DIV/0!</v>
          </cell>
          <cell r="T156" t="e">
            <v>#DIV/0!</v>
          </cell>
          <cell r="U156" t="e">
            <v>#DIV/0!</v>
          </cell>
          <cell r="V156" t="e">
            <v>#DIV/0!</v>
          </cell>
          <cell r="W156" t="e">
            <v>#DIV/0!</v>
          </cell>
          <cell r="X156" t="e">
            <v>#DIV/0!</v>
          </cell>
          <cell r="Y156" t="e">
            <v>#DIV/0!</v>
          </cell>
          <cell r="Z156" t="e">
            <v>#DIV/0!</v>
          </cell>
        </row>
        <row r="157">
          <cell r="F157" t="e">
            <v>#DIV/0!</v>
          </cell>
          <cell r="G157" t="e">
            <v>#DIV/0!</v>
          </cell>
          <cell r="H157" t="e">
            <v>#DIV/0!</v>
          </cell>
          <cell r="I157" t="e">
            <v>#DIV/0!</v>
          </cell>
          <cell r="J157" t="e">
            <v>#DIV/0!</v>
          </cell>
          <cell r="K157" t="e">
            <v>#DIV/0!</v>
          </cell>
          <cell r="L157" t="e">
            <v>#DIV/0!</v>
          </cell>
          <cell r="M157" t="e">
            <v>#DIV/0!</v>
          </cell>
          <cell r="N157" t="e">
            <v>#DIV/0!</v>
          </cell>
          <cell r="O157" t="e">
            <v>#DIV/0!</v>
          </cell>
          <cell r="P157" t="e">
            <v>#DIV/0!</v>
          </cell>
          <cell r="Q157" t="e">
            <v>#DIV/0!</v>
          </cell>
          <cell r="R157" t="e">
            <v>#DIV/0!</v>
          </cell>
          <cell r="S157" t="e">
            <v>#DIV/0!</v>
          </cell>
          <cell r="T157" t="e">
            <v>#DIV/0!</v>
          </cell>
          <cell r="U157" t="e">
            <v>#DIV/0!</v>
          </cell>
          <cell r="V157" t="e">
            <v>#DIV/0!</v>
          </cell>
          <cell r="W157" t="e">
            <v>#DIV/0!</v>
          </cell>
          <cell r="X157" t="e">
            <v>#DIV/0!</v>
          </cell>
          <cell r="Y157" t="e">
            <v>#DIV/0!</v>
          </cell>
          <cell r="Z157" t="e">
            <v>#DIV/0!</v>
          </cell>
        </row>
        <row r="158">
          <cell r="F158" t="e">
            <v>#DIV/0!</v>
          </cell>
          <cell r="G158" t="e">
            <v>#DIV/0!</v>
          </cell>
          <cell r="H158" t="e">
            <v>#DIV/0!</v>
          </cell>
          <cell r="I158" t="e">
            <v>#DIV/0!</v>
          </cell>
          <cell r="J158" t="e">
            <v>#DIV/0!</v>
          </cell>
          <cell r="K158" t="e">
            <v>#DIV/0!</v>
          </cell>
          <cell r="L158" t="e">
            <v>#DIV/0!</v>
          </cell>
          <cell r="M158" t="e">
            <v>#DIV/0!</v>
          </cell>
          <cell r="N158" t="e">
            <v>#DIV/0!</v>
          </cell>
          <cell r="O158" t="e">
            <v>#DIV/0!</v>
          </cell>
          <cell r="P158" t="e">
            <v>#DIV/0!</v>
          </cell>
          <cell r="Q158" t="e">
            <v>#DIV/0!</v>
          </cell>
          <cell r="R158" t="e">
            <v>#DIV/0!</v>
          </cell>
          <cell r="S158" t="e">
            <v>#DIV/0!</v>
          </cell>
          <cell r="T158" t="e">
            <v>#DIV/0!</v>
          </cell>
          <cell r="U158" t="e">
            <v>#DIV/0!</v>
          </cell>
          <cell r="V158" t="e">
            <v>#DIV/0!</v>
          </cell>
          <cell r="W158" t="e">
            <v>#DIV/0!</v>
          </cell>
          <cell r="X158" t="e">
            <v>#DIV/0!</v>
          </cell>
          <cell r="Y158" t="e">
            <v>#DIV/0!</v>
          </cell>
          <cell r="Z158" t="e">
            <v>#DIV/0!</v>
          </cell>
        </row>
        <row r="159">
          <cell r="F159" t="e">
            <v>#DIV/0!</v>
          </cell>
          <cell r="G159" t="e">
            <v>#DIV/0!</v>
          </cell>
          <cell r="H159" t="e">
            <v>#DIV/0!</v>
          </cell>
          <cell r="I159" t="e">
            <v>#DIV/0!</v>
          </cell>
          <cell r="J159" t="e">
            <v>#DIV/0!</v>
          </cell>
          <cell r="K159" t="e">
            <v>#DIV/0!</v>
          </cell>
          <cell r="L159" t="e">
            <v>#DIV/0!</v>
          </cell>
          <cell r="M159" t="e">
            <v>#DIV/0!</v>
          </cell>
          <cell r="N159" t="e">
            <v>#DIV/0!</v>
          </cell>
          <cell r="O159" t="e">
            <v>#DIV/0!</v>
          </cell>
          <cell r="P159" t="e">
            <v>#DIV/0!</v>
          </cell>
          <cell r="Q159" t="e">
            <v>#DIV/0!</v>
          </cell>
          <cell r="R159" t="e">
            <v>#DIV/0!</v>
          </cell>
          <cell r="S159" t="e">
            <v>#DIV/0!</v>
          </cell>
          <cell r="T159" t="e">
            <v>#DIV/0!</v>
          </cell>
          <cell r="U159" t="e">
            <v>#DIV/0!</v>
          </cell>
          <cell r="V159" t="e">
            <v>#DIV/0!</v>
          </cell>
          <cell r="W159" t="e">
            <v>#DIV/0!</v>
          </cell>
          <cell r="X159" t="e">
            <v>#DIV/0!</v>
          </cell>
          <cell r="Y159" t="e">
            <v>#DIV/0!</v>
          </cell>
          <cell r="Z159" t="e">
            <v>#DIV/0!</v>
          </cell>
        </row>
        <row r="160">
          <cell r="F160" t="e">
            <v>#DIV/0!</v>
          </cell>
          <cell r="G160" t="e">
            <v>#DIV/0!</v>
          </cell>
          <cell r="H160" t="e">
            <v>#DIV/0!</v>
          </cell>
          <cell r="I160" t="e">
            <v>#DIV/0!</v>
          </cell>
          <cell r="J160" t="e">
            <v>#DIV/0!</v>
          </cell>
          <cell r="K160" t="e">
            <v>#DIV/0!</v>
          </cell>
          <cell r="L160" t="e">
            <v>#DIV/0!</v>
          </cell>
          <cell r="M160" t="e">
            <v>#DIV/0!</v>
          </cell>
          <cell r="N160" t="e">
            <v>#DIV/0!</v>
          </cell>
          <cell r="O160" t="e">
            <v>#DIV/0!</v>
          </cell>
          <cell r="P160" t="e">
            <v>#DIV/0!</v>
          </cell>
          <cell r="Q160" t="e">
            <v>#DIV/0!</v>
          </cell>
          <cell r="R160" t="e">
            <v>#DIV/0!</v>
          </cell>
          <cell r="S160" t="e">
            <v>#DIV/0!</v>
          </cell>
          <cell r="T160" t="e">
            <v>#DIV/0!</v>
          </cell>
          <cell r="U160" t="e">
            <v>#DIV/0!</v>
          </cell>
          <cell r="V160" t="e">
            <v>#DIV/0!</v>
          </cell>
          <cell r="W160" t="e">
            <v>#DIV/0!</v>
          </cell>
          <cell r="X160" t="e">
            <v>#DIV/0!</v>
          </cell>
          <cell r="Y160" t="e">
            <v>#DIV/0!</v>
          </cell>
          <cell r="Z160" t="e">
            <v>#DIV/0!</v>
          </cell>
        </row>
        <row r="161"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  <cell r="O161" t="e">
            <v>#DIV/0!</v>
          </cell>
          <cell r="P161" t="e">
            <v>#DIV/0!</v>
          </cell>
          <cell r="Q161" t="e">
            <v>#DIV/0!</v>
          </cell>
          <cell r="R161" t="e">
            <v>#DIV/0!</v>
          </cell>
          <cell r="S161" t="e">
            <v>#DIV/0!</v>
          </cell>
          <cell r="T161" t="e">
            <v>#DIV/0!</v>
          </cell>
          <cell r="U161" t="e">
            <v>#DIV/0!</v>
          </cell>
          <cell r="V161" t="e">
            <v>#DIV/0!</v>
          </cell>
          <cell r="W161" t="e">
            <v>#DIV/0!</v>
          </cell>
          <cell r="X161" t="e">
            <v>#DIV/0!</v>
          </cell>
          <cell r="Y161" t="e">
            <v>#DIV/0!</v>
          </cell>
          <cell r="Z161" t="e">
            <v>#DIV/0!</v>
          </cell>
        </row>
        <row r="162">
          <cell r="F162" t="e">
            <v>#DIV/0!</v>
          </cell>
          <cell r="G162" t="e">
            <v>#DIV/0!</v>
          </cell>
          <cell r="H162" t="e">
            <v>#DIV/0!</v>
          </cell>
          <cell r="I162" t="e">
            <v>#DIV/0!</v>
          </cell>
          <cell r="J162" t="e">
            <v>#DIV/0!</v>
          </cell>
          <cell r="K162" t="e">
            <v>#DIV/0!</v>
          </cell>
          <cell r="L162" t="e">
            <v>#DIV/0!</v>
          </cell>
          <cell r="M162" t="e">
            <v>#DIV/0!</v>
          </cell>
          <cell r="N162" t="e">
            <v>#DIV/0!</v>
          </cell>
          <cell r="O162" t="e">
            <v>#DIV/0!</v>
          </cell>
          <cell r="P162" t="e">
            <v>#DIV/0!</v>
          </cell>
          <cell r="Q162" t="e">
            <v>#DIV/0!</v>
          </cell>
          <cell r="R162" t="e">
            <v>#DIV/0!</v>
          </cell>
          <cell r="S162" t="e">
            <v>#DIV/0!</v>
          </cell>
          <cell r="T162" t="e">
            <v>#DIV/0!</v>
          </cell>
          <cell r="U162" t="e">
            <v>#DIV/0!</v>
          </cell>
          <cell r="V162" t="e">
            <v>#DIV/0!</v>
          </cell>
          <cell r="W162" t="e">
            <v>#DIV/0!</v>
          </cell>
          <cell r="X162" t="e">
            <v>#DIV/0!</v>
          </cell>
          <cell r="Y162" t="e">
            <v>#DIV/0!</v>
          </cell>
          <cell r="Z162" t="e">
            <v>#DIV/0!</v>
          </cell>
        </row>
        <row r="163">
          <cell r="F163" t="e">
            <v>#DIV/0!</v>
          </cell>
          <cell r="G163" t="e">
            <v>#DIV/0!</v>
          </cell>
          <cell r="H163" t="e">
            <v>#DIV/0!</v>
          </cell>
          <cell r="I163" t="e">
            <v>#DIV/0!</v>
          </cell>
          <cell r="J163" t="e">
            <v>#DIV/0!</v>
          </cell>
          <cell r="K163" t="e">
            <v>#DIV/0!</v>
          </cell>
          <cell r="L163" t="e">
            <v>#DIV/0!</v>
          </cell>
          <cell r="M163" t="e">
            <v>#DIV/0!</v>
          </cell>
          <cell r="N163" t="e">
            <v>#DIV/0!</v>
          </cell>
          <cell r="O163" t="e">
            <v>#DIV/0!</v>
          </cell>
          <cell r="P163" t="e">
            <v>#DIV/0!</v>
          </cell>
          <cell r="Q163" t="e">
            <v>#DIV/0!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  <cell r="V163" t="e">
            <v>#DIV/0!</v>
          </cell>
          <cell r="W163" t="e">
            <v>#DIV/0!</v>
          </cell>
          <cell r="X163" t="e">
            <v>#DIV/0!</v>
          </cell>
          <cell r="Y163" t="e">
            <v>#DIV/0!</v>
          </cell>
          <cell r="Z163" t="e">
            <v>#DIV/0!</v>
          </cell>
        </row>
        <row r="164">
          <cell r="F164" t="e">
            <v>#DIV/0!</v>
          </cell>
          <cell r="G164" t="e">
            <v>#DIV/0!</v>
          </cell>
          <cell r="H164" t="e">
            <v>#DIV/0!</v>
          </cell>
          <cell r="I164" t="e">
            <v>#DIV/0!</v>
          </cell>
          <cell r="J164" t="e">
            <v>#DIV/0!</v>
          </cell>
          <cell r="K164" t="e">
            <v>#DIV/0!</v>
          </cell>
          <cell r="L164" t="e">
            <v>#DIV/0!</v>
          </cell>
          <cell r="M164" t="e">
            <v>#DIV/0!</v>
          </cell>
          <cell r="N164" t="e">
            <v>#DIV/0!</v>
          </cell>
          <cell r="O164" t="e">
            <v>#DIV/0!</v>
          </cell>
          <cell r="P164" t="e">
            <v>#DIV/0!</v>
          </cell>
          <cell r="Q164" t="e">
            <v>#DIV/0!</v>
          </cell>
          <cell r="R164" t="e">
            <v>#DIV/0!</v>
          </cell>
          <cell r="S164" t="e">
            <v>#DIV/0!</v>
          </cell>
          <cell r="T164" t="e">
            <v>#DIV/0!</v>
          </cell>
          <cell r="U164" t="e">
            <v>#DIV/0!</v>
          </cell>
          <cell r="V164" t="e">
            <v>#DIV/0!</v>
          </cell>
          <cell r="W164" t="e">
            <v>#DIV/0!</v>
          </cell>
          <cell r="X164" t="e">
            <v>#DIV/0!</v>
          </cell>
          <cell r="Y164" t="e">
            <v>#DIV/0!</v>
          </cell>
          <cell r="Z164" t="e">
            <v>#DIV/0!</v>
          </cell>
        </row>
        <row r="165">
          <cell r="F165" t="e">
            <v>#DIV/0!</v>
          </cell>
          <cell r="G165" t="e">
            <v>#DIV/0!</v>
          </cell>
          <cell r="H165" t="e">
            <v>#DIV/0!</v>
          </cell>
          <cell r="I165" t="e">
            <v>#DIV/0!</v>
          </cell>
          <cell r="J165" t="e">
            <v>#DIV/0!</v>
          </cell>
          <cell r="K165" t="e">
            <v>#DIV/0!</v>
          </cell>
          <cell r="L165" t="e">
            <v>#DIV/0!</v>
          </cell>
          <cell r="M165" t="e">
            <v>#DIV/0!</v>
          </cell>
          <cell r="N165" t="e">
            <v>#DIV/0!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</row>
        <row r="166">
          <cell r="F166" t="e">
            <v>#DIV/0!</v>
          </cell>
          <cell r="G166" t="e">
            <v>#DIV/0!</v>
          </cell>
          <cell r="H166" t="e">
            <v>#DIV/0!</v>
          </cell>
          <cell r="I166" t="e">
            <v>#DIV/0!</v>
          </cell>
          <cell r="J166" t="e">
            <v>#DIV/0!</v>
          </cell>
          <cell r="K166" t="e">
            <v>#DIV/0!</v>
          </cell>
          <cell r="L166" t="e">
            <v>#DIV/0!</v>
          </cell>
          <cell r="M166" t="e">
            <v>#DIV/0!</v>
          </cell>
          <cell r="N166" t="e">
            <v>#DIV/0!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</row>
        <row r="167">
          <cell r="F167" t="e">
            <v>#DIV/0!</v>
          </cell>
          <cell r="G167" t="e">
            <v>#DIV/0!</v>
          </cell>
          <cell r="H167" t="e">
            <v>#DIV/0!</v>
          </cell>
          <cell r="I167" t="e">
            <v>#DIV/0!</v>
          </cell>
          <cell r="J167" t="e">
            <v>#DIV/0!</v>
          </cell>
          <cell r="K167" t="e">
            <v>#DIV/0!</v>
          </cell>
          <cell r="L167" t="e">
            <v>#DIV/0!</v>
          </cell>
          <cell r="M167" t="e">
            <v>#DIV/0!</v>
          </cell>
          <cell r="N167" t="e">
            <v>#DIV/0!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</row>
        <row r="168">
          <cell r="F168" t="e">
            <v>#DIV/0!</v>
          </cell>
          <cell r="G168" t="e">
            <v>#DIV/0!</v>
          </cell>
          <cell r="H168" t="e">
            <v>#DIV/0!</v>
          </cell>
          <cell r="I168" t="e">
            <v>#DIV/0!</v>
          </cell>
          <cell r="J168" t="e">
            <v>#DIV/0!</v>
          </cell>
          <cell r="K168" t="e">
            <v>#DIV/0!</v>
          </cell>
          <cell r="L168" t="e">
            <v>#DIV/0!</v>
          </cell>
          <cell r="M168" t="e">
            <v>#DIV/0!</v>
          </cell>
          <cell r="N168" t="e">
            <v>#DIV/0!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</row>
        <row r="169">
          <cell r="F169" t="e">
            <v>#DIV/0!</v>
          </cell>
          <cell r="G169" t="e">
            <v>#DIV/0!</v>
          </cell>
          <cell r="H169" t="e">
            <v>#DIV/0!</v>
          </cell>
          <cell r="I169" t="e">
            <v>#DIV/0!</v>
          </cell>
          <cell r="J169" t="e">
            <v>#DIV/0!</v>
          </cell>
          <cell r="K169" t="e">
            <v>#DIV/0!</v>
          </cell>
          <cell r="L169" t="e">
            <v>#DIV/0!</v>
          </cell>
          <cell r="M169" t="e">
            <v>#DIV/0!</v>
          </cell>
          <cell r="N169" t="e">
            <v>#DIV/0!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</row>
        <row r="170">
          <cell r="F170" t="e">
            <v>#DIV/0!</v>
          </cell>
          <cell r="G170" t="e">
            <v>#DIV/0!</v>
          </cell>
          <cell r="H170" t="e">
            <v>#DIV/0!</v>
          </cell>
          <cell r="I170" t="e">
            <v>#DIV/0!</v>
          </cell>
          <cell r="J170" t="e">
            <v>#DIV/0!</v>
          </cell>
          <cell r="K170" t="e">
            <v>#DIV/0!</v>
          </cell>
          <cell r="L170" t="e">
            <v>#DIV/0!</v>
          </cell>
          <cell r="M170" t="e">
            <v>#DIV/0!</v>
          </cell>
          <cell r="N170" t="e">
            <v>#DIV/0!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</row>
        <row r="171">
          <cell r="F171" t="e">
            <v>#DIV/0!</v>
          </cell>
          <cell r="G171" t="e">
            <v>#DIV/0!</v>
          </cell>
          <cell r="H171" t="e">
            <v>#DIV/0!</v>
          </cell>
          <cell r="I171" t="e">
            <v>#DIV/0!</v>
          </cell>
          <cell r="J171" t="e">
            <v>#DIV/0!</v>
          </cell>
          <cell r="K171" t="e">
            <v>#DIV/0!</v>
          </cell>
          <cell r="L171" t="e">
            <v>#DIV/0!</v>
          </cell>
          <cell r="M171" t="e">
            <v>#DIV/0!</v>
          </cell>
          <cell r="N171" t="e">
            <v>#DIV/0!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</row>
        <row r="172">
          <cell r="F172" t="e">
            <v>#DIV/0!</v>
          </cell>
          <cell r="G172" t="e">
            <v>#DIV/0!</v>
          </cell>
          <cell r="H172" t="e">
            <v>#DIV/0!</v>
          </cell>
          <cell r="I172" t="e">
            <v>#DIV/0!</v>
          </cell>
          <cell r="J172" t="e">
            <v>#DIV/0!</v>
          </cell>
          <cell r="K172" t="e">
            <v>#DIV/0!</v>
          </cell>
          <cell r="L172" t="e">
            <v>#DIV/0!</v>
          </cell>
          <cell r="M172" t="e">
            <v>#DIV/0!</v>
          </cell>
          <cell r="N172" t="e">
            <v>#DIV/0!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</row>
        <row r="173">
          <cell r="F173" t="e">
            <v>#DIV/0!</v>
          </cell>
          <cell r="G173" t="e">
            <v>#DIV/0!</v>
          </cell>
          <cell r="H173" t="e">
            <v>#DIV/0!</v>
          </cell>
          <cell r="I173" t="e">
            <v>#DIV/0!</v>
          </cell>
          <cell r="J173" t="e">
            <v>#DIV/0!</v>
          </cell>
          <cell r="K173" t="e">
            <v>#DIV/0!</v>
          </cell>
          <cell r="L173" t="e">
            <v>#DIV/0!</v>
          </cell>
          <cell r="M173" t="e">
            <v>#DIV/0!</v>
          </cell>
          <cell r="N173" t="e">
            <v>#DIV/0!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</row>
        <row r="174">
          <cell r="F174" t="e">
            <v>#DIV/0!</v>
          </cell>
          <cell r="G174" t="e">
            <v>#DIV/0!</v>
          </cell>
          <cell r="H174" t="e">
            <v>#DIV/0!</v>
          </cell>
          <cell r="I174" t="e">
            <v>#DIV/0!</v>
          </cell>
          <cell r="J174" t="e">
            <v>#DIV/0!</v>
          </cell>
          <cell r="K174" t="e">
            <v>#DIV/0!</v>
          </cell>
          <cell r="L174" t="e">
            <v>#DIV/0!</v>
          </cell>
          <cell r="M174" t="e">
            <v>#DIV/0!</v>
          </cell>
          <cell r="N174" t="e">
            <v>#DIV/0!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</row>
        <row r="175">
          <cell r="F175" t="e">
            <v>#DIV/0!</v>
          </cell>
          <cell r="G175" t="e">
            <v>#DIV/0!</v>
          </cell>
          <cell r="H175" t="e">
            <v>#DIV/0!</v>
          </cell>
          <cell r="I175" t="e">
            <v>#DIV/0!</v>
          </cell>
          <cell r="J175" t="e">
            <v>#DIV/0!</v>
          </cell>
          <cell r="K175" t="e">
            <v>#DIV/0!</v>
          </cell>
          <cell r="L175" t="e">
            <v>#DIV/0!</v>
          </cell>
          <cell r="M175" t="e">
            <v>#DIV/0!</v>
          </cell>
          <cell r="N175" t="e">
            <v>#DIV/0!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</row>
        <row r="176">
          <cell r="F176" t="e">
            <v>#DIV/0!</v>
          </cell>
          <cell r="G176" t="e">
            <v>#DIV/0!</v>
          </cell>
          <cell r="H176" t="e">
            <v>#DIV/0!</v>
          </cell>
          <cell r="I176" t="e">
            <v>#DIV/0!</v>
          </cell>
          <cell r="J176" t="e">
            <v>#DIV/0!</v>
          </cell>
          <cell r="K176" t="e">
            <v>#DIV/0!</v>
          </cell>
          <cell r="L176" t="e">
            <v>#DIV/0!</v>
          </cell>
          <cell r="M176" t="e">
            <v>#DIV/0!</v>
          </cell>
          <cell r="N176" t="e">
            <v>#DIV/0!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</row>
        <row r="177"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</row>
        <row r="178">
          <cell r="F178" t="e">
            <v>#DIV/0!</v>
          </cell>
          <cell r="G178" t="e">
            <v>#DIV/0!</v>
          </cell>
          <cell r="H178" t="e">
            <v>#DIV/0!</v>
          </cell>
          <cell r="I178" t="e">
            <v>#DIV/0!</v>
          </cell>
          <cell r="J178" t="e">
            <v>#DIV/0!</v>
          </cell>
          <cell r="K178" t="e">
            <v>#DIV/0!</v>
          </cell>
          <cell r="L178" t="e">
            <v>#DIV/0!</v>
          </cell>
          <cell r="M178" t="e">
            <v>#DIV/0!</v>
          </cell>
          <cell r="N178" t="e">
            <v>#DIV/0!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</row>
        <row r="179">
          <cell r="F179" t="e">
            <v>#DIV/0!</v>
          </cell>
          <cell r="G179" t="e">
            <v>#DIV/0!</v>
          </cell>
          <cell r="H179" t="e">
            <v>#DIV/0!</v>
          </cell>
          <cell r="I179" t="e">
            <v>#DIV/0!</v>
          </cell>
          <cell r="J179" t="e">
            <v>#DIV/0!</v>
          </cell>
          <cell r="K179" t="e">
            <v>#DIV/0!</v>
          </cell>
          <cell r="L179" t="e">
            <v>#DIV/0!</v>
          </cell>
          <cell r="M179" t="e">
            <v>#DIV/0!</v>
          </cell>
          <cell r="N179" t="e">
            <v>#DIV/0!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</row>
        <row r="180"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P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U180" t="e">
            <v>#DIV/0!</v>
          </cell>
          <cell r="V180" t="e">
            <v>#DIV/0!</v>
          </cell>
          <cell r="W180" t="e">
            <v>#DIV/0!</v>
          </cell>
          <cell r="X180" t="e">
            <v>#DIV/0!</v>
          </cell>
          <cell r="Y180" t="e">
            <v>#DIV/0!</v>
          </cell>
          <cell r="Z180" t="e">
            <v>#DIV/0!</v>
          </cell>
        </row>
        <row r="181">
          <cell r="F181" t="e">
            <v>#DIV/0!</v>
          </cell>
          <cell r="G181" t="e">
            <v>#DIV/0!</v>
          </cell>
          <cell r="H181" t="e">
            <v>#DIV/0!</v>
          </cell>
          <cell r="I181" t="e">
            <v>#DIV/0!</v>
          </cell>
          <cell r="J181" t="e">
            <v>#DIV/0!</v>
          </cell>
          <cell r="K181" t="e">
            <v>#DIV/0!</v>
          </cell>
          <cell r="L181" t="e">
            <v>#DIV/0!</v>
          </cell>
          <cell r="M181" t="e">
            <v>#DIV/0!</v>
          </cell>
          <cell r="N181" t="e">
            <v>#DIV/0!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</row>
        <row r="182">
          <cell r="F182" t="e">
            <v>#DIV/0!</v>
          </cell>
          <cell r="G182" t="e">
            <v>#DIV/0!</v>
          </cell>
          <cell r="H182" t="e">
            <v>#DIV/0!</v>
          </cell>
          <cell r="I182" t="e">
            <v>#DIV/0!</v>
          </cell>
          <cell r="J182" t="e">
            <v>#DIV/0!</v>
          </cell>
          <cell r="K182" t="e">
            <v>#DIV/0!</v>
          </cell>
          <cell r="L182" t="e">
            <v>#DIV/0!</v>
          </cell>
          <cell r="M182" t="e">
            <v>#DIV/0!</v>
          </cell>
          <cell r="N182" t="e">
            <v>#DIV/0!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</row>
        <row r="183">
          <cell r="F183" t="e">
            <v>#DIV/0!</v>
          </cell>
          <cell r="G183" t="e">
            <v>#DIV/0!</v>
          </cell>
          <cell r="H183" t="e">
            <v>#DIV/0!</v>
          </cell>
          <cell r="I183" t="e">
            <v>#DIV/0!</v>
          </cell>
          <cell r="J183" t="e">
            <v>#DIV/0!</v>
          </cell>
          <cell r="K183" t="e">
            <v>#DIV/0!</v>
          </cell>
          <cell r="L183" t="e">
            <v>#DIV/0!</v>
          </cell>
          <cell r="M183" t="e">
            <v>#DIV/0!</v>
          </cell>
          <cell r="N183" t="e">
            <v>#DIV/0!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</row>
        <row r="184">
          <cell r="F184" t="e">
            <v>#DIV/0!</v>
          </cell>
          <cell r="G184" t="e">
            <v>#DIV/0!</v>
          </cell>
          <cell r="H184" t="e">
            <v>#DIV/0!</v>
          </cell>
          <cell r="I184" t="e">
            <v>#DIV/0!</v>
          </cell>
          <cell r="J184" t="e">
            <v>#DIV/0!</v>
          </cell>
          <cell r="K184" t="e">
            <v>#DIV/0!</v>
          </cell>
          <cell r="L184" t="e">
            <v>#DIV/0!</v>
          </cell>
          <cell r="M184" t="e">
            <v>#DIV/0!</v>
          </cell>
          <cell r="N184" t="e">
            <v>#DIV/0!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</row>
        <row r="185">
          <cell r="F185" t="e">
            <v>#DIV/0!</v>
          </cell>
          <cell r="G185" t="e">
            <v>#DIV/0!</v>
          </cell>
          <cell r="H185" t="e">
            <v>#DIV/0!</v>
          </cell>
          <cell r="I185" t="e">
            <v>#DIV/0!</v>
          </cell>
          <cell r="J185" t="e">
            <v>#DIV/0!</v>
          </cell>
          <cell r="K185" t="e">
            <v>#DIV/0!</v>
          </cell>
          <cell r="L185" t="e">
            <v>#DIV/0!</v>
          </cell>
          <cell r="M185" t="e">
            <v>#DIV/0!</v>
          </cell>
          <cell r="N185" t="e">
            <v>#DIV/0!</v>
          </cell>
          <cell r="O185" t="e">
            <v>#DIV/0!</v>
          </cell>
          <cell r="P185" t="e">
            <v>#DIV/0!</v>
          </cell>
          <cell r="Q185" t="e">
            <v>#DIV/0!</v>
          </cell>
          <cell r="R185" t="e">
            <v>#DIV/0!</v>
          </cell>
          <cell r="S185" t="e">
            <v>#DIV/0!</v>
          </cell>
          <cell r="T185" t="e">
            <v>#DIV/0!</v>
          </cell>
          <cell r="U185" t="e">
            <v>#DIV/0!</v>
          </cell>
          <cell r="V185" t="e">
            <v>#DIV/0!</v>
          </cell>
          <cell r="W185" t="e">
            <v>#DIV/0!</v>
          </cell>
          <cell r="X185" t="e">
            <v>#DIV/0!</v>
          </cell>
          <cell r="Y185" t="e">
            <v>#DIV/0!</v>
          </cell>
          <cell r="Z185" t="e">
            <v>#DIV/0!</v>
          </cell>
        </row>
        <row r="186">
          <cell r="F186" t="e">
            <v>#DIV/0!</v>
          </cell>
          <cell r="G186" t="e">
            <v>#DIV/0!</v>
          </cell>
          <cell r="H186" t="e">
            <v>#DIV/0!</v>
          </cell>
          <cell r="I186" t="e">
            <v>#DIV/0!</v>
          </cell>
          <cell r="J186" t="e">
            <v>#DIV/0!</v>
          </cell>
          <cell r="K186" t="e">
            <v>#DIV/0!</v>
          </cell>
          <cell r="L186" t="e">
            <v>#DIV/0!</v>
          </cell>
          <cell r="M186" t="e">
            <v>#DIV/0!</v>
          </cell>
          <cell r="N186" t="e">
            <v>#DIV/0!</v>
          </cell>
          <cell r="O186" t="e">
            <v>#DIV/0!</v>
          </cell>
          <cell r="P186" t="e">
            <v>#DIV/0!</v>
          </cell>
          <cell r="Q186" t="e">
            <v>#DIV/0!</v>
          </cell>
          <cell r="R186" t="e">
            <v>#DIV/0!</v>
          </cell>
          <cell r="S186" t="e">
            <v>#DIV/0!</v>
          </cell>
          <cell r="T186" t="e">
            <v>#DIV/0!</v>
          </cell>
          <cell r="U186" t="e">
            <v>#DIV/0!</v>
          </cell>
          <cell r="V186" t="e">
            <v>#DIV/0!</v>
          </cell>
          <cell r="W186" t="e">
            <v>#DIV/0!</v>
          </cell>
          <cell r="X186" t="e">
            <v>#DIV/0!</v>
          </cell>
          <cell r="Y186" t="e">
            <v>#DIV/0!</v>
          </cell>
          <cell r="Z186" t="e">
            <v>#DIV/0!</v>
          </cell>
        </row>
        <row r="187">
          <cell r="F187" t="e">
            <v>#DIV/0!</v>
          </cell>
          <cell r="G187" t="e">
            <v>#DIV/0!</v>
          </cell>
          <cell r="H187" t="e">
            <v>#DIV/0!</v>
          </cell>
          <cell r="I187" t="e">
            <v>#DIV/0!</v>
          </cell>
          <cell r="J187" t="e">
            <v>#DIV/0!</v>
          </cell>
          <cell r="K187" t="e">
            <v>#DIV/0!</v>
          </cell>
          <cell r="L187" t="e">
            <v>#DIV/0!</v>
          </cell>
          <cell r="M187" t="e">
            <v>#DIV/0!</v>
          </cell>
          <cell r="N187" t="e">
            <v>#DIV/0!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</row>
        <row r="188">
          <cell r="F188" t="e">
            <v>#DIV/0!</v>
          </cell>
          <cell r="G188" t="e">
            <v>#DIV/0!</v>
          </cell>
          <cell r="H188" t="e">
            <v>#DIV/0!</v>
          </cell>
          <cell r="I188" t="e">
            <v>#DIV/0!</v>
          </cell>
          <cell r="J188" t="e">
            <v>#DIV/0!</v>
          </cell>
          <cell r="K188" t="e">
            <v>#DIV/0!</v>
          </cell>
          <cell r="L188" t="e">
            <v>#DIV/0!</v>
          </cell>
          <cell r="M188" t="e">
            <v>#DIV/0!</v>
          </cell>
          <cell r="N188" t="e">
            <v>#DIV/0!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</row>
        <row r="189">
          <cell r="F189" t="e">
            <v>#DIV/0!</v>
          </cell>
          <cell r="G189" t="e">
            <v>#DIV/0!</v>
          </cell>
          <cell r="H189" t="e">
            <v>#DIV/0!</v>
          </cell>
          <cell r="I189" t="e">
            <v>#DIV/0!</v>
          </cell>
          <cell r="J189" t="e">
            <v>#DIV/0!</v>
          </cell>
          <cell r="K189" t="e">
            <v>#DIV/0!</v>
          </cell>
          <cell r="L189" t="e">
            <v>#DIV/0!</v>
          </cell>
          <cell r="M189" t="e">
            <v>#DIV/0!</v>
          </cell>
          <cell r="N189" t="e">
            <v>#DIV/0!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</row>
        <row r="190">
          <cell r="F190" t="e">
            <v>#DIV/0!</v>
          </cell>
          <cell r="G190" t="e">
            <v>#DIV/0!</v>
          </cell>
          <cell r="H190" t="e">
            <v>#DIV/0!</v>
          </cell>
          <cell r="I190" t="e">
            <v>#DIV/0!</v>
          </cell>
          <cell r="J190" t="e">
            <v>#DIV/0!</v>
          </cell>
          <cell r="K190" t="e">
            <v>#DIV/0!</v>
          </cell>
          <cell r="L190" t="e">
            <v>#DIV/0!</v>
          </cell>
          <cell r="M190" t="e">
            <v>#DIV/0!</v>
          </cell>
          <cell r="N190" t="e">
            <v>#DIV/0!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</row>
        <row r="191">
          <cell r="F191" t="e">
            <v>#DIV/0!</v>
          </cell>
          <cell r="G191" t="e">
            <v>#DIV/0!</v>
          </cell>
          <cell r="H191" t="e">
            <v>#DIV/0!</v>
          </cell>
          <cell r="I191" t="e">
            <v>#DIV/0!</v>
          </cell>
          <cell r="J191" t="e">
            <v>#DIV/0!</v>
          </cell>
          <cell r="K191" t="e">
            <v>#DIV/0!</v>
          </cell>
          <cell r="L191" t="e">
            <v>#DIV/0!</v>
          </cell>
          <cell r="M191" t="e">
            <v>#DIV/0!</v>
          </cell>
          <cell r="N191" t="e">
            <v>#DIV/0!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</row>
        <row r="192">
          <cell r="F192" t="e">
            <v>#DIV/0!</v>
          </cell>
          <cell r="G192" t="e">
            <v>#DIV/0!</v>
          </cell>
          <cell r="H192" t="e">
            <v>#DIV/0!</v>
          </cell>
          <cell r="I192" t="e">
            <v>#DIV/0!</v>
          </cell>
          <cell r="J192" t="e">
            <v>#DIV/0!</v>
          </cell>
          <cell r="K192" t="e">
            <v>#DIV/0!</v>
          </cell>
          <cell r="L192" t="e">
            <v>#DIV/0!</v>
          </cell>
          <cell r="M192" t="e">
            <v>#DIV/0!</v>
          </cell>
          <cell r="N192" t="e">
            <v>#DIV/0!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</row>
        <row r="193">
          <cell r="F193" t="e">
            <v>#DIV/0!</v>
          </cell>
          <cell r="G193" t="e">
            <v>#DIV/0!</v>
          </cell>
          <cell r="H193" t="e">
            <v>#DIV/0!</v>
          </cell>
          <cell r="I193" t="e">
            <v>#DIV/0!</v>
          </cell>
          <cell r="J193" t="e">
            <v>#DIV/0!</v>
          </cell>
          <cell r="K193" t="e">
            <v>#DIV/0!</v>
          </cell>
          <cell r="L193" t="e">
            <v>#DIV/0!</v>
          </cell>
          <cell r="M193" t="e">
            <v>#DIV/0!</v>
          </cell>
          <cell r="N193" t="e">
            <v>#DIV/0!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</row>
        <row r="194">
          <cell r="F194" t="e">
            <v>#DIV/0!</v>
          </cell>
          <cell r="G194" t="e">
            <v>#DIV/0!</v>
          </cell>
          <cell r="H194" t="e">
            <v>#DIV/0!</v>
          </cell>
          <cell r="I194" t="e">
            <v>#DIV/0!</v>
          </cell>
          <cell r="J194" t="e">
            <v>#DIV/0!</v>
          </cell>
          <cell r="K194" t="e">
            <v>#DIV/0!</v>
          </cell>
          <cell r="L194" t="e">
            <v>#DIV/0!</v>
          </cell>
          <cell r="M194" t="e">
            <v>#DIV/0!</v>
          </cell>
          <cell r="N194" t="e">
            <v>#DIV/0!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</row>
        <row r="195">
          <cell r="F195" t="e">
            <v>#DIV/0!</v>
          </cell>
          <cell r="G195" t="e">
            <v>#DIV/0!</v>
          </cell>
          <cell r="H195" t="e">
            <v>#DIV/0!</v>
          </cell>
          <cell r="I195" t="e">
            <v>#DIV/0!</v>
          </cell>
          <cell r="J195" t="e">
            <v>#DIV/0!</v>
          </cell>
          <cell r="K195" t="e">
            <v>#DIV/0!</v>
          </cell>
          <cell r="L195" t="e">
            <v>#DIV/0!</v>
          </cell>
          <cell r="M195" t="e">
            <v>#DIV/0!</v>
          </cell>
          <cell r="N195" t="e">
            <v>#DIV/0!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</row>
        <row r="196">
          <cell r="F196" t="e">
            <v>#DIV/0!</v>
          </cell>
          <cell r="G196" t="e">
            <v>#DIV/0!</v>
          </cell>
          <cell r="H196" t="e">
            <v>#DIV/0!</v>
          </cell>
          <cell r="I196" t="e">
            <v>#DIV/0!</v>
          </cell>
          <cell r="J196" t="e">
            <v>#DIV/0!</v>
          </cell>
          <cell r="K196" t="e">
            <v>#DIV/0!</v>
          </cell>
          <cell r="L196" t="e">
            <v>#DIV/0!</v>
          </cell>
          <cell r="M196" t="e">
            <v>#DIV/0!</v>
          </cell>
          <cell r="N196" t="e">
            <v>#DIV/0!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</row>
        <row r="197">
          <cell r="F197" t="e">
            <v>#DIV/0!</v>
          </cell>
          <cell r="G197" t="e">
            <v>#DIV/0!</v>
          </cell>
          <cell r="H197" t="e">
            <v>#DIV/0!</v>
          </cell>
          <cell r="I197" t="e">
            <v>#DIV/0!</v>
          </cell>
          <cell r="J197" t="e">
            <v>#DIV/0!</v>
          </cell>
          <cell r="K197" t="e">
            <v>#DIV/0!</v>
          </cell>
          <cell r="L197" t="e">
            <v>#DIV/0!</v>
          </cell>
          <cell r="M197" t="e">
            <v>#DIV/0!</v>
          </cell>
          <cell r="N197" t="e">
            <v>#DIV/0!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</row>
        <row r="198">
          <cell r="F198" t="e">
            <v>#DIV/0!</v>
          </cell>
          <cell r="G198" t="e">
            <v>#DIV/0!</v>
          </cell>
          <cell r="H198" t="e">
            <v>#DIV/0!</v>
          </cell>
          <cell r="I198" t="e">
            <v>#DIV/0!</v>
          </cell>
          <cell r="J198" t="e">
            <v>#DIV/0!</v>
          </cell>
          <cell r="K198" t="e">
            <v>#DIV/0!</v>
          </cell>
          <cell r="L198" t="e">
            <v>#DIV/0!</v>
          </cell>
          <cell r="M198" t="e">
            <v>#DIV/0!</v>
          </cell>
          <cell r="N198" t="e">
            <v>#DIV/0!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</row>
        <row r="199">
          <cell r="F199" t="e">
            <v>#DIV/0!</v>
          </cell>
          <cell r="G199" t="e">
            <v>#DIV/0!</v>
          </cell>
          <cell r="H199" t="e">
            <v>#DIV/0!</v>
          </cell>
          <cell r="I199" t="e">
            <v>#DIV/0!</v>
          </cell>
          <cell r="J199" t="e">
            <v>#DIV/0!</v>
          </cell>
          <cell r="K199" t="e">
            <v>#DIV/0!</v>
          </cell>
          <cell r="L199" t="e">
            <v>#DIV/0!</v>
          </cell>
          <cell r="M199" t="e">
            <v>#DIV/0!</v>
          </cell>
          <cell r="N199" t="e">
            <v>#DIV/0!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8"/>
  <sheetViews>
    <sheetView tabSelected="1" view="pageBreakPreview" zoomScale="60" zoomScaleNormal="100" workbookViewId="0">
      <selection activeCell="B19" sqref="B19"/>
    </sheetView>
  </sheetViews>
  <sheetFormatPr defaultColWidth="9.77734375" defaultRowHeight="15" x14ac:dyDescent="0.2"/>
  <cols>
    <col min="1" max="1" width="9.77734375" style="177" customWidth="1"/>
    <col min="2" max="2" width="41.5546875" style="177" customWidth="1"/>
    <col min="3" max="3" width="14.77734375" style="185" customWidth="1"/>
    <col min="4" max="4" width="4" style="177" customWidth="1"/>
    <col min="5" max="5" width="15.109375" style="177" customWidth="1"/>
    <col min="6" max="6" width="10.77734375" style="177" customWidth="1"/>
    <col min="7" max="7" width="8.77734375" style="177" customWidth="1"/>
    <col min="8" max="8" width="10.77734375" style="177" customWidth="1"/>
    <col min="9" max="9" width="12.77734375" style="177" customWidth="1"/>
    <col min="10" max="10" width="11.77734375" style="177" customWidth="1"/>
    <col min="11" max="12" width="12.77734375" style="177" customWidth="1"/>
    <col min="13" max="13" width="10.77734375" style="177" customWidth="1"/>
    <col min="14" max="16" width="9.77734375" style="177" customWidth="1"/>
    <col min="17" max="18" width="10.77734375" style="177" customWidth="1"/>
    <col min="19" max="26" width="9.77734375" style="177" customWidth="1"/>
    <col min="27" max="27" width="30.77734375" style="177" customWidth="1"/>
    <col min="28" max="28" width="8.77734375" style="177" customWidth="1"/>
    <col min="29" max="16384" width="9.77734375" style="177"/>
  </cols>
  <sheetData>
    <row r="1" spans="1:28" ht="18.75" x14ac:dyDescent="0.3">
      <c r="H1" s="214" t="s">
        <v>607</v>
      </c>
    </row>
    <row r="2" spans="1:28" ht="18.75" x14ac:dyDescent="0.3">
      <c r="H2" s="215" t="s">
        <v>525</v>
      </c>
    </row>
    <row r="3" spans="1:28" ht="15.75" x14ac:dyDescent="0.25">
      <c r="A3" s="220" t="s">
        <v>526</v>
      </c>
      <c r="B3" s="220"/>
      <c r="C3" s="220"/>
      <c r="D3" s="220"/>
      <c r="E3" s="220"/>
      <c r="F3" s="220"/>
      <c r="G3" s="220"/>
      <c r="H3" s="220"/>
    </row>
    <row r="4" spans="1:28" ht="15.75" x14ac:dyDescent="0.25">
      <c r="A4" s="220" t="s">
        <v>527</v>
      </c>
      <c r="B4" s="220"/>
      <c r="C4" s="220"/>
      <c r="D4" s="220"/>
      <c r="E4" s="220"/>
      <c r="F4" s="220"/>
      <c r="G4" s="220"/>
      <c r="H4" s="220"/>
    </row>
    <row r="5" spans="1:28" ht="15.75" x14ac:dyDescent="0.25">
      <c r="A5" s="220" t="s">
        <v>528</v>
      </c>
      <c r="B5" s="220"/>
      <c r="C5" s="220"/>
      <c r="D5" s="220"/>
      <c r="E5" s="220"/>
      <c r="F5" s="220"/>
      <c r="G5" s="220"/>
      <c r="H5" s="220"/>
    </row>
    <row r="6" spans="1:28" ht="15.75" x14ac:dyDescent="0.25">
      <c r="A6" s="220" t="s">
        <v>606</v>
      </c>
      <c r="B6" s="220"/>
      <c r="C6" s="220"/>
      <c r="D6" s="220"/>
      <c r="E6" s="220"/>
      <c r="F6" s="220"/>
      <c r="G6" s="220"/>
      <c r="H6" s="220"/>
    </row>
    <row r="7" spans="1:28" ht="24.75" customHeight="1" x14ac:dyDescent="0.25">
      <c r="A7" s="178"/>
      <c r="B7" s="178"/>
      <c r="C7" s="202" t="s">
        <v>83</v>
      </c>
      <c r="D7" s="179"/>
      <c r="E7" s="179"/>
      <c r="F7" s="179"/>
      <c r="G7" s="179"/>
    </row>
    <row r="8" spans="1:28" ht="15.75" customHeight="1" x14ac:dyDescent="0.25">
      <c r="A8" s="180" t="s">
        <v>498</v>
      </c>
      <c r="B8" s="180"/>
      <c r="C8" s="198"/>
      <c r="D8" s="178"/>
      <c r="E8" s="178"/>
      <c r="F8" s="178"/>
      <c r="G8" s="178"/>
    </row>
    <row r="9" spans="1:28" ht="16.149999999999999" customHeight="1" x14ac:dyDescent="0.25">
      <c r="A9" s="201" t="s">
        <v>531</v>
      </c>
      <c r="B9" s="185" t="s">
        <v>532</v>
      </c>
      <c r="C9" s="197">
        <f>'Rate Base'!G67</f>
        <v>53297174.733348817</v>
      </c>
      <c r="D9" s="197"/>
      <c r="E9" s="198" t="s">
        <v>530</v>
      </c>
      <c r="F9" s="198"/>
      <c r="G9" s="198"/>
      <c r="H9" s="185"/>
    </row>
    <row r="10" spans="1:28" x14ac:dyDescent="0.2">
      <c r="A10" s="201" t="s">
        <v>533</v>
      </c>
      <c r="B10" s="185" t="s">
        <v>499</v>
      </c>
      <c r="C10" s="197">
        <f>'Rate Base'!G70</f>
        <v>23403452.171422482</v>
      </c>
      <c r="D10" s="197"/>
      <c r="E10" s="197"/>
      <c r="F10" s="197"/>
      <c r="G10" s="185"/>
      <c r="H10" s="185"/>
      <c r="AA10" s="177" t="s">
        <v>499</v>
      </c>
      <c r="AB10" s="177" t="s">
        <v>534</v>
      </c>
    </row>
    <row r="11" spans="1:28" x14ac:dyDescent="0.2">
      <c r="A11" s="187">
        <v>370</v>
      </c>
      <c r="B11" s="187" t="s">
        <v>500</v>
      </c>
      <c r="C11" s="203">
        <f>'Rate Base'!G71</f>
        <v>26683502.179084383</v>
      </c>
      <c r="D11" s="200"/>
      <c r="E11" s="197"/>
      <c r="F11" s="197"/>
      <c r="G11" s="185"/>
      <c r="H11" s="185"/>
    </row>
    <row r="12" spans="1:28" ht="15.75" x14ac:dyDescent="0.25">
      <c r="A12" s="184"/>
      <c r="B12" s="185" t="s">
        <v>535</v>
      </c>
      <c r="C12" s="197">
        <f>SUM(C9:C11)</f>
        <v>103384129.08385569</v>
      </c>
      <c r="D12" s="197"/>
      <c r="E12" s="197"/>
      <c r="F12" s="197"/>
      <c r="G12" s="185"/>
      <c r="H12" s="197"/>
      <c r="I12" s="181"/>
      <c r="M12" s="182"/>
      <c r="O12" s="182"/>
      <c r="Q12" s="183"/>
    </row>
    <row r="13" spans="1:28" ht="15.75" x14ac:dyDescent="0.25">
      <c r="A13" s="184"/>
      <c r="B13" s="185"/>
      <c r="C13" s="197"/>
      <c r="D13" s="197"/>
      <c r="E13" s="197"/>
      <c r="F13" s="197"/>
      <c r="G13" s="185"/>
      <c r="H13" s="197"/>
      <c r="I13" s="181"/>
      <c r="M13" s="182"/>
      <c r="O13" s="182"/>
      <c r="Q13" s="183"/>
    </row>
    <row r="14" spans="1:28" ht="18" customHeight="1" x14ac:dyDescent="0.25">
      <c r="A14" s="184" t="s">
        <v>501</v>
      </c>
      <c r="B14" s="185"/>
      <c r="D14" s="185"/>
      <c r="E14" s="185"/>
      <c r="F14" s="185"/>
      <c r="G14" s="185"/>
      <c r="H14" s="197"/>
      <c r="I14" s="181"/>
      <c r="O14" s="182"/>
      <c r="R14" s="183"/>
    </row>
    <row r="15" spans="1:28" ht="18" customHeight="1" x14ac:dyDescent="0.25">
      <c r="A15" s="201" t="s">
        <v>531</v>
      </c>
      <c r="B15" s="185" t="s">
        <v>532</v>
      </c>
      <c r="C15" s="200">
        <f>('Rate Base'!G102/'Rate Base'!G75)*C9</f>
        <v>22566905.407846753</v>
      </c>
      <c r="D15" s="200"/>
      <c r="E15" s="198" t="s">
        <v>530</v>
      </c>
      <c r="F15" s="185"/>
      <c r="G15" s="185"/>
      <c r="H15" s="197"/>
      <c r="I15" s="181"/>
      <c r="R15" s="183"/>
    </row>
    <row r="16" spans="1:28" ht="18" customHeight="1" x14ac:dyDescent="0.2">
      <c r="A16" s="201" t="s">
        <v>533</v>
      </c>
      <c r="B16" s="185" t="s">
        <v>499</v>
      </c>
      <c r="C16" s="200">
        <f>'Cust Cost'!G15</f>
        <v>17266223.329569701</v>
      </c>
      <c r="D16" s="200"/>
      <c r="E16" s="185"/>
      <c r="F16" s="185"/>
      <c r="G16" s="185"/>
      <c r="H16" s="197"/>
      <c r="I16" s="181"/>
      <c r="O16" s="182"/>
      <c r="R16" s="183"/>
    </row>
    <row r="17" spans="1:18" ht="18" customHeight="1" x14ac:dyDescent="0.2">
      <c r="A17" s="187">
        <v>370</v>
      </c>
      <c r="B17" s="187" t="s">
        <v>500</v>
      </c>
      <c r="C17" s="203">
        <f>'Cust Cost'!G16</f>
        <v>14184447.413783902</v>
      </c>
      <c r="D17" s="200"/>
      <c r="E17" s="185"/>
      <c r="F17" s="185"/>
      <c r="G17" s="185"/>
      <c r="H17" s="197"/>
      <c r="I17" s="181"/>
      <c r="O17" s="182"/>
      <c r="R17" s="183"/>
    </row>
    <row r="18" spans="1:18" ht="18" customHeight="1" x14ac:dyDescent="0.25">
      <c r="A18" s="184"/>
      <c r="B18" s="185" t="s">
        <v>536</v>
      </c>
      <c r="C18" s="197">
        <f>SUM(C15:C17)</f>
        <v>54017576.151200354</v>
      </c>
      <c r="D18" s="197"/>
      <c r="E18" s="204"/>
      <c r="F18" s="204"/>
      <c r="G18" s="204"/>
      <c r="H18" s="197"/>
      <c r="I18" s="181"/>
    </row>
    <row r="19" spans="1:18" ht="18" customHeight="1" x14ac:dyDescent="0.25">
      <c r="A19" s="184"/>
      <c r="B19" s="185"/>
      <c r="C19" s="205"/>
      <c r="D19" s="205"/>
      <c r="E19" s="204"/>
      <c r="F19" s="204"/>
      <c r="G19" s="204"/>
      <c r="H19" s="197"/>
      <c r="I19" s="181"/>
    </row>
    <row r="20" spans="1:18" ht="18" customHeight="1" x14ac:dyDescent="0.25">
      <c r="A20" s="184" t="s">
        <v>537</v>
      </c>
      <c r="B20" s="185"/>
      <c r="C20" s="205">
        <f>C12-C18</f>
        <v>49366552.932655334</v>
      </c>
      <c r="D20" s="205"/>
      <c r="E20" s="204"/>
      <c r="F20" s="204"/>
      <c r="G20" s="204"/>
      <c r="H20" s="197"/>
      <c r="I20" s="181"/>
    </row>
    <row r="21" spans="1:18" ht="18" customHeight="1" x14ac:dyDescent="0.25">
      <c r="A21" s="184" t="s">
        <v>68</v>
      </c>
      <c r="B21" s="189"/>
      <c r="C21" s="200"/>
      <c r="D21" s="200"/>
      <c r="E21" s="197"/>
      <c r="F21" s="197"/>
      <c r="G21" s="185"/>
      <c r="H21" s="197"/>
      <c r="I21" s="181"/>
      <c r="M21" s="182"/>
      <c r="Q21" s="182"/>
    </row>
    <row r="22" spans="1:18" ht="16.899999999999999" customHeight="1" x14ac:dyDescent="0.2">
      <c r="A22" s="185" t="s">
        <v>69</v>
      </c>
      <c r="B22" s="189"/>
      <c r="C22" s="200">
        <f>'Rate Base'!G113*'Conroy Rebuttal 5'!J22</f>
        <v>3751878.7955107619</v>
      </c>
      <c r="D22" s="200"/>
      <c r="E22" s="197"/>
      <c r="F22" s="185"/>
      <c r="G22" s="185"/>
      <c r="H22" s="197"/>
      <c r="I22" s="181"/>
      <c r="J22" s="186">
        <f>$C$112/Expenses!G150</f>
        <v>0.11177732638871897</v>
      </c>
      <c r="M22" s="182"/>
      <c r="Q22" s="182"/>
    </row>
    <row r="23" spans="1:18" ht="16.899999999999999" customHeight="1" x14ac:dyDescent="0.2">
      <c r="A23" s="185" t="s">
        <v>70</v>
      </c>
      <c r="B23" s="189"/>
      <c r="C23" s="200">
        <f>'Rate Base'!G114*'Conroy Rebuttal 5'!J23</f>
        <v>4380466.8828357672</v>
      </c>
      <c r="D23" s="200"/>
      <c r="E23" s="197"/>
      <c r="F23" s="185"/>
      <c r="G23" s="185"/>
      <c r="H23" s="197"/>
      <c r="I23" s="181"/>
      <c r="J23" s="186">
        <f>J22</f>
        <v>0.11177732638871897</v>
      </c>
      <c r="M23" s="182"/>
      <c r="Q23" s="182"/>
    </row>
    <row r="24" spans="1:18" ht="16.899999999999999" customHeight="1" x14ac:dyDescent="0.2">
      <c r="A24" s="187" t="s">
        <v>71</v>
      </c>
      <c r="B24" s="187"/>
      <c r="C24" s="203">
        <f>'Rate Base'!G115*'Conroy Rebuttal 5'!J24</f>
        <v>210378.36421080449</v>
      </c>
      <c r="D24" s="200"/>
      <c r="E24" s="197"/>
      <c r="F24" s="185"/>
      <c r="G24" s="185"/>
      <c r="H24" s="197"/>
      <c r="I24" s="181"/>
      <c r="J24" s="186">
        <f>J23</f>
        <v>0.11177732638871897</v>
      </c>
      <c r="M24" s="182"/>
      <c r="Q24" s="182"/>
    </row>
    <row r="25" spans="1:18" ht="16.899999999999999" hidden="1" customHeight="1" x14ac:dyDescent="0.2">
      <c r="A25" s="187" t="s">
        <v>72</v>
      </c>
      <c r="B25" s="187"/>
      <c r="C25" s="203">
        <f>'Rate Base'!G116*'Conroy Rebuttal 5'!J25</f>
        <v>0</v>
      </c>
      <c r="D25" s="200"/>
      <c r="E25" s="197"/>
      <c r="F25" s="185"/>
      <c r="G25" s="185"/>
      <c r="H25" s="197"/>
      <c r="I25" s="181"/>
      <c r="J25" s="186">
        <f>J22</f>
        <v>0.11177732638871897</v>
      </c>
      <c r="M25" s="182"/>
      <c r="Q25" s="182"/>
    </row>
    <row r="26" spans="1:18" x14ac:dyDescent="0.2">
      <c r="A26" s="189" t="s">
        <v>26</v>
      </c>
      <c r="B26" s="189"/>
      <c r="C26" s="200">
        <f>SUM(C22:C25)</f>
        <v>8342724.0425573345</v>
      </c>
      <c r="D26" s="200"/>
      <c r="E26" s="197"/>
      <c r="F26" s="185"/>
      <c r="G26" s="185"/>
      <c r="H26" s="197"/>
      <c r="I26" s="181"/>
      <c r="J26" s="186"/>
      <c r="M26" s="182"/>
      <c r="Q26" s="182"/>
    </row>
    <row r="27" spans="1:18" x14ac:dyDescent="0.2">
      <c r="A27" s="185"/>
      <c r="B27" s="185"/>
      <c r="C27" s="200"/>
      <c r="D27" s="200"/>
      <c r="E27" s="197"/>
      <c r="F27" s="185"/>
      <c r="G27" s="185"/>
      <c r="H27" s="197"/>
      <c r="I27" s="181"/>
      <c r="J27" s="186"/>
      <c r="M27" s="182"/>
      <c r="Q27" s="182"/>
    </row>
    <row r="28" spans="1:18" ht="15.75" x14ac:dyDescent="0.25">
      <c r="A28" s="184" t="s">
        <v>78</v>
      </c>
      <c r="B28" s="185"/>
      <c r="C28" s="200"/>
      <c r="D28" s="200"/>
      <c r="E28" s="197"/>
      <c r="F28" s="185"/>
      <c r="G28" s="185"/>
      <c r="H28" s="197"/>
      <c r="I28" s="181"/>
      <c r="J28" s="186"/>
      <c r="M28" s="182"/>
      <c r="Q28" s="182"/>
    </row>
    <row r="29" spans="1:18" x14ac:dyDescent="0.2">
      <c r="A29" s="185" t="s">
        <v>78</v>
      </c>
      <c r="B29" s="187"/>
      <c r="C29" s="203">
        <f>'Rate Base'!F129*J29</f>
        <v>107412.08646126033</v>
      </c>
      <c r="D29" s="200"/>
      <c r="E29" s="197"/>
      <c r="F29" s="185"/>
      <c r="G29" s="185"/>
      <c r="H29" s="197"/>
      <c r="I29" s="181"/>
      <c r="J29" s="186">
        <f>J22</f>
        <v>0.11177732638871897</v>
      </c>
      <c r="M29" s="182"/>
      <c r="Q29" s="182"/>
    </row>
    <row r="30" spans="1:18" x14ac:dyDescent="0.2">
      <c r="A30" s="188" t="s">
        <v>26</v>
      </c>
      <c r="B30" s="185"/>
      <c r="C30" s="200">
        <f>SUM(C29)</f>
        <v>107412.08646126033</v>
      </c>
      <c r="D30" s="200"/>
      <c r="E30" s="197"/>
      <c r="F30" s="185"/>
      <c r="G30" s="185"/>
      <c r="H30" s="197"/>
      <c r="I30" s="181"/>
      <c r="J30" s="186"/>
      <c r="M30" s="182"/>
      <c r="Q30" s="182"/>
    </row>
    <row r="31" spans="1:18" x14ac:dyDescent="0.2">
      <c r="A31" s="185"/>
      <c r="B31" s="185"/>
      <c r="C31" s="200"/>
      <c r="D31" s="200"/>
      <c r="E31" s="197"/>
      <c r="F31" s="185"/>
      <c r="G31" s="185"/>
      <c r="H31" s="197"/>
      <c r="I31" s="181"/>
      <c r="J31" s="186"/>
      <c r="M31" s="182"/>
      <c r="Q31" s="182"/>
    </row>
    <row r="32" spans="1:18" x14ac:dyDescent="0.2">
      <c r="A32" s="185"/>
      <c r="B32" s="185"/>
      <c r="C32" s="200"/>
      <c r="D32" s="200"/>
      <c r="E32" s="197"/>
      <c r="F32" s="185"/>
      <c r="G32" s="185"/>
      <c r="H32" s="197"/>
      <c r="I32" s="181"/>
      <c r="J32" s="186"/>
      <c r="M32" s="182"/>
      <c r="Q32" s="182"/>
    </row>
    <row r="33" spans="1:17" ht="15.75" x14ac:dyDescent="0.25">
      <c r="A33" s="184" t="s">
        <v>538</v>
      </c>
      <c r="B33" s="185"/>
      <c r="C33" s="200"/>
      <c r="D33" s="200"/>
      <c r="E33" s="197"/>
      <c r="F33" s="185"/>
      <c r="G33" s="185"/>
      <c r="H33" s="197"/>
      <c r="I33" s="181"/>
      <c r="J33" s="186"/>
      <c r="M33" s="182"/>
      <c r="Q33" s="182"/>
    </row>
    <row r="34" spans="1:17" x14ac:dyDescent="0.2">
      <c r="A34" s="185" t="s">
        <v>539</v>
      </c>
      <c r="B34" s="187"/>
      <c r="C34" s="203">
        <f>'Rate Base'!G122*J34</f>
        <v>19664178.115528859</v>
      </c>
      <c r="D34" s="200"/>
      <c r="E34" s="197"/>
      <c r="F34" s="185"/>
      <c r="G34" s="185"/>
      <c r="H34" s="197"/>
      <c r="I34" s="181"/>
      <c r="J34" s="186">
        <f>J22</f>
        <v>0.11177732638871897</v>
      </c>
      <c r="M34" s="182"/>
      <c r="Q34" s="182"/>
    </row>
    <row r="35" spans="1:17" x14ac:dyDescent="0.2">
      <c r="A35" s="188" t="s">
        <v>26</v>
      </c>
      <c r="B35" s="185"/>
      <c r="C35" s="200">
        <f>SUM(C34)</f>
        <v>19664178.115528859</v>
      </c>
      <c r="D35" s="200"/>
      <c r="E35" s="197"/>
      <c r="F35" s="216"/>
      <c r="G35" s="185"/>
      <c r="H35" s="197"/>
      <c r="I35" s="181"/>
      <c r="M35" s="182"/>
      <c r="Q35" s="182"/>
    </row>
    <row r="36" spans="1:17" x14ac:dyDescent="0.2">
      <c r="A36" s="185"/>
      <c r="B36" s="185"/>
      <c r="C36" s="197"/>
      <c r="D36" s="197"/>
      <c r="E36" s="197"/>
      <c r="F36" s="197"/>
      <c r="G36" s="185"/>
      <c r="H36" s="197"/>
      <c r="I36" s="181"/>
      <c r="M36" s="182"/>
      <c r="Q36" s="182"/>
    </row>
    <row r="37" spans="1:17" ht="15.75" x14ac:dyDescent="0.25">
      <c r="A37" s="184" t="s">
        <v>15</v>
      </c>
      <c r="B37" s="185"/>
      <c r="C37" s="197">
        <f>C20+C26-C30-C35</f>
        <v>37937686.773222551</v>
      </c>
      <c r="D37" s="197"/>
      <c r="E37" s="197"/>
      <c r="F37" s="197"/>
      <c r="G37" s="185"/>
      <c r="H37" s="197"/>
      <c r="I37" s="181"/>
      <c r="M37" s="182"/>
      <c r="Q37" s="182"/>
    </row>
    <row r="38" spans="1:17" ht="15.75" x14ac:dyDescent="0.25">
      <c r="A38" s="184"/>
      <c r="B38" s="185"/>
      <c r="C38" s="197"/>
      <c r="D38" s="197"/>
      <c r="E38" s="197"/>
      <c r="F38" s="197"/>
      <c r="G38" s="185"/>
      <c r="H38" s="197"/>
      <c r="I38" s="181"/>
      <c r="M38" s="182"/>
      <c r="Q38" s="182"/>
    </row>
    <row r="39" spans="1:17" ht="15.75" x14ac:dyDescent="0.25">
      <c r="A39" s="184"/>
      <c r="B39" s="185"/>
      <c r="C39" s="197"/>
      <c r="D39" s="197"/>
      <c r="E39" s="197"/>
      <c r="F39" s="197"/>
      <c r="G39" s="185"/>
      <c r="H39" s="197"/>
      <c r="I39" s="181"/>
      <c r="M39" s="182"/>
      <c r="Q39" s="182"/>
    </row>
    <row r="40" spans="1:17" ht="15.75" x14ac:dyDescent="0.25">
      <c r="A40" s="184" t="s">
        <v>491</v>
      </c>
      <c r="B40" s="185"/>
      <c r="C40" s="197"/>
      <c r="D40" s="197"/>
      <c r="E40" s="197"/>
      <c r="F40" s="197"/>
      <c r="G40" s="185"/>
      <c r="H40" s="197"/>
      <c r="I40" s="181"/>
    </row>
    <row r="41" spans="1:17" ht="15.75" x14ac:dyDescent="0.25">
      <c r="A41" s="184"/>
      <c r="B41" s="184" t="s">
        <v>158</v>
      </c>
      <c r="C41" s="197"/>
      <c r="D41" s="197"/>
      <c r="E41" s="197"/>
      <c r="F41" s="197"/>
      <c r="G41" s="185"/>
      <c r="H41" s="197"/>
      <c r="I41" s="181"/>
    </row>
    <row r="42" spans="1:17" ht="15.75" x14ac:dyDescent="0.25">
      <c r="A42" s="184">
        <v>580</v>
      </c>
      <c r="B42" s="185" t="s">
        <v>540</v>
      </c>
      <c r="C42" s="200">
        <f>Expenses!G87*J42</f>
        <v>295921.19912889489</v>
      </c>
      <c r="D42" s="197"/>
      <c r="E42" s="198" t="s">
        <v>530</v>
      </c>
      <c r="F42" s="185"/>
      <c r="G42" s="185"/>
      <c r="H42" s="197"/>
      <c r="I42" s="181"/>
      <c r="J42" s="186">
        <f>('Rate Base'!G67+'Rate Base'!G70+'Rate Base'!G71)/'Rate Base'!G75</f>
        <v>0.19851756622281341</v>
      </c>
    </row>
    <row r="43" spans="1:17" ht="15.75" hidden="1" x14ac:dyDescent="0.25">
      <c r="A43" s="184">
        <v>581</v>
      </c>
      <c r="B43" s="185" t="s">
        <v>541</v>
      </c>
      <c r="C43" s="200">
        <f>Expenses!G88*J43</f>
        <v>0</v>
      </c>
      <c r="D43" s="197"/>
      <c r="E43" s="198" t="s">
        <v>530</v>
      </c>
      <c r="F43" s="185"/>
      <c r="G43" s="185"/>
      <c r="H43" s="197"/>
      <c r="I43" s="181"/>
      <c r="J43" s="186">
        <v>0</v>
      </c>
    </row>
    <row r="44" spans="1:17" ht="15.75" hidden="1" x14ac:dyDescent="0.25">
      <c r="A44" s="184">
        <v>582</v>
      </c>
      <c r="B44" s="185" t="s">
        <v>542</v>
      </c>
      <c r="C44" s="200">
        <f>Expenses!G89*J44</f>
        <v>0</v>
      </c>
      <c r="D44" s="197"/>
      <c r="E44" s="198" t="s">
        <v>530</v>
      </c>
      <c r="F44" s="185"/>
      <c r="G44" s="185"/>
      <c r="H44" s="197"/>
      <c r="I44" s="181"/>
      <c r="J44" s="186">
        <v>0</v>
      </c>
    </row>
    <row r="45" spans="1:17" ht="18" hidden="1" customHeight="1" x14ac:dyDescent="0.25">
      <c r="A45" s="184">
        <v>583</v>
      </c>
      <c r="B45" s="185" t="s">
        <v>543</v>
      </c>
      <c r="C45" s="200">
        <f>Expenses!G90*J45</f>
        <v>0</v>
      </c>
      <c r="D45" s="197"/>
      <c r="E45" s="198"/>
      <c r="F45" s="185"/>
      <c r="G45" s="185"/>
      <c r="H45" s="197"/>
      <c r="I45" s="181"/>
      <c r="J45" s="186">
        <v>0</v>
      </c>
    </row>
    <row r="46" spans="1:17" ht="18" hidden="1" customHeight="1" x14ac:dyDescent="0.25">
      <c r="A46" s="184">
        <v>584</v>
      </c>
      <c r="B46" s="185" t="s">
        <v>544</v>
      </c>
      <c r="C46" s="200">
        <f>Expenses!G91*J46</f>
        <v>0</v>
      </c>
      <c r="D46" s="197"/>
      <c r="E46" s="198"/>
      <c r="F46" s="185"/>
      <c r="G46" s="185"/>
      <c r="H46" s="197"/>
      <c r="I46" s="181"/>
      <c r="J46" s="186">
        <v>0</v>
      </c>
    </row>
    <row r="47" spans="1:17" ht="18" hidden="1" customHeight="1" x14ac:dyDescent="0.25">
      <c r="A47" s="184">
        <v>585</v>
      </c>
      <c r="B47" s="185" t="s">
        <v>545</v>
      </c>
      <c r="C47" s="200">
        <f>Expenses!G92*J47</f>
        <v>0</v>
      </c>
      <c r="D47" s="197"/>
      <c r="E47" s="197"/>
      <c r="F47" s="185"/>
      <c r="G47" s="185"/>
      <c r="H47" s="197"/>
      <c r="I47" s="181"/>
      <c r="J47" s="186">
        <v>0</v>
      </c>
    </row>
    <row r="48" spans="1:17" ht="18" customHeight="1" x14ac:dyDescent="0.25">
      <c r="A48" s="184">
        <v>586</v>
      </c>
      <c r="B48" s="185" t="s">
        <v>546</v>
      </c>
      <c r="C48" s="200">
        <f>Expenses!G93*J48</f>
        <v>4348074.384476454</v>
      </c>
      <c r="D48" s="197"/>
      <c r="E48" s="197"/>
      <c r="F48" s="185"/>
      <c r="G48" s="185"/>
      <c r="H48" s="197"/>
      <c r="I48" s="181"/>
      <c r="J48" s="186">
        <v>1</v>
      </c>
    </row>
    <row r="49" spans="1:10" ht="18" hidden="1" customHeight="1" x14ac:dyDescent="0.25">
      <c r="A49" s="184">
        <v>586</v>
      </c>
      <c r="B49" s="185" t="s">
        <v>547</v>
      </c>
      <c r="C49" s="200">
        <f>Expenses!G94*J49</f>
        <v>0</v>
      </c>
      <c r="D49" s="197"/>
      <c r="E49" s="197"/>
      <c r="F49" s="185"/>
      <c r="G49" s="185"/>
      <c r="H49" s="197"/>
      <c r="I49" s="181"/>
      <c r="J49" s="186">
        <f>J42</f>
        <v>0.19851756622281341</v>
      </c>
    </row>
    <row r="50" spans="1:10" ht="18" hidden="1" customHeight="1" x14ac:dyDescent="0.25">
      <c r="A50" s="184">
        <v>587</v>
      </c>
      <c r="B50" s="185" t="s">
        <v>548</v>
      </c>
      <c r="C50" s="200">
        <f>Expenses!G95*J50</f>
        <v>0</v>
      </c>
      <c r="D50" s="197"/>
      <c r="E50" s="197"/>
      <c r="F50" s="185"/>
      <c r="G50" s="185"/>
      <c r="H50" s="197"/>
      <c r="I50" s="181"/>
      <c r="J50" s="186">
        <f>J42</f>
        <v>0.19851756622281341</v>
      </c>
    </row>
    <row r="51" spans="1:10" ht="18" customHeight="1" x14ac:dyDescent="0.25">
      <c r="A51" s="184">
        <v>588</v>
      </c>
      <c r="B51" s="185" t="s">
        <v>549</v>
      </c>
      <c r="C51" s="200">
        <f>Expenses!G96*J51</f>
        <v>314398.74548562145</v>
      </c>
      <c r="D51" s="197"/>
      <c r="E51" s="198" t="s">
        <v>530</v>
      </c>
      <c r="F51" s="185"/>
      <c r="G51" s="185"/>
      <c r="H51" s="197"/>
      <c r="I51" s="181"/>
      <c r="J51" s="186">
        <f>J50</f>
        <v>0.19851756622281341</v>
      </c>
    </row>
    <row r="52" spans="1:10" ht="18" hidden="1" customHeight="1" x14ac:dyDescent="0.25">
      <c r="A52" s="184">
        <v>588</v>
      </c>
      <c r="B52" s="185" t="s">
        <v>550</v>
      </c>
      <c r="C52" s="200">
        <f>Expenses!G97*J52</f>
        <v>0</v>
      </c>
      <c r="D52" s="197"/>
      <c r="E52" s="198" t="s">
        <v>530</v>
      </c>
      <c r="F52" s="185"/>
      <c r="G52" s="185"/>
      <c r="H52" s="197"/>
      <c r="I52" s="181"/>
      <c r="J52" s="186">
        <v>0</v>
      </c>
    </row>
    <row r="53" spans="1:10" ht="18" customHeight="1" x14ac:dyDescent="0.25">
      <c r="A53" s="184">
        <v>589</v>
      </c>
      <c r="B53" s="185" t="s">
        <v>551</v>
      </c>
      <c r="C53" s="200">
        <f>Expenses!G98*J53</f>
        <v>1399.7996490971227</v>
      </c>
      <c r="D53" s="197"/>
      <c r="E53" s="198" t="s">
        <v>530</v>
      </c>
      <c r="F53" s="185"/>
      <c r="G53" s="185"/>
      <c r="H53" s="197"/>
      <c r="I53" s="181"/>
      <c r="J53" s="186">
        <f>J50</f>
        <v>0.19851756622281341</v>
      </c>
    </row>
    <row r="54" spans="1:10" ht="18" customHeight="1" x14ac:dyDescent="0.25">
      <c r="A54" s="184">
        <v>590</v>
      </c>
      <c r="B54" s="185" t="s">
        <v>552</v>
      </c>
      <c r="C54" s="200">
        <f>Expenses!G99*J54</f>
        <v>37444.098054464768</v>
      </c>
      <c r="D54" s="197"/>
      <c r="E54" s="198" t="s">
        <v>530</v>
      </c>
      <c r="F54" s="185"/>
      <c r="G54" s="185"/>
      <c r="H54" s="197"/>
      <c r="I54" s="181"/>
      <c r="J54" s="186">
        <f>J50</f>
        <v>0.19851756622281341</v>
      </c>
    </row>
    <row r="55" spans="1:10" ht="18" customHeight="1" x14ac:dyDescent="0.25">
      <c r="A55" s="184">
        <v>591</v>
      </c>
      <c r="B55" s="185" t="s">
        <v>553</v>
      </c>
      <c r="C55" s="200">
        <f>Expenses!G100*J55</f>
        <v>74672.9518071192</v>
      </c>
      <c r="D55" s="197"/>
      <c r="E55" s="198" t="s">
        <v>530</v>
      </c>
      <c r="F55" s="185"/>
      <c r="G55" s="185"/>
      <c r="H55" s="197"/>
      <c r="I55" s="181"/>
      <c r="J55" s="186">
        <f>J42</f>
        <v>0.19851756622281341</v>
      </c>
    </row>
    <row r="56" spans="1:10" ht="18" customHeight="1" x14ac:dyDescent="0.25">
      <c r="A56" s="184">
        <v>592</v>
      </c>
      <c r="B56" s="185" t="s">
        <v>554</v>
      </c>
      <c r="C56" s="200">
        <f>Expenses!G101*J56</f>
        <v>85833.041520195242</v>
      </c>
      <c r="D56" s="197"/>
      <c r="E56" s="198" t="s">
        <v>530</v>
      </c>
      <c r="F56" s="185"/>
      <c r="G56" s="185"/>
      <c r="H56" s="197"/>
      <c r="I56" s="181"/>
      <c r="J56" s="186">
        <f>J42</f>
        <v>0.19851756622281341</v>
      </c>
    </row>
    <row r="57" spans="1:10" ht="18" hidden="1" customHeight="1" x14ac:dyDescent="0.25">
      <c r="A57" s="184">
        <v>593</v>
      </c>
      <c r="B57" s="185" t="s">
        <v>555</v>
      </c>
      <c r="C57" s="200">
        <f>Expenses!G102*J57</f>
        <v>0</v>
      </c>
      <c r="D57" s="197"/>
      <c r="E57" s="198" t="s">
        <v>530</v>
      </c>
      <c r="F57" s="185"/>
      <c r="G57" s="185"/>
      <c r="H57" s="197"/>
      <c r="I57" s="181"/>
      <c r="J57" s="186">
        <f>J45</f>
        <v>0</v>
      </c>
    </row>
    <row r="58" spans="1:10" ht="18" hidden="1" customHeight="1" x14ac:dyDescent="0.25">
      <c r="A58" s="184">
        <v>594</v>
      </c>
      <c r="B58" s="185" t="s">
        <v>556</v>
      </c>
      <c r="C58" s="200">
        <f>Expenses!G103*J58</f>
        <v>0</v>
      </c>
      <c r="D58" s="197"/>
      <c r="E58" s="198" t="s">
        <v>530</v>
      </c>
      <c r="F58" s="185"/>
      <c r="G58" s="185"/>
      <c r="H58" s="197"/>
      <c r="I58" s="181"/>
      <c r="J58" s="186">
        <f>J46</f>
        <v>0</v>
      </c>
    </row>
    <row r="59" spans="1:10" ht="18" customHeight="1" x14ac:dyDescent="0.25">
      <c r="A59" s="184">
        <v>595</v>
      </c>
      <c r="B59" s="185" t="s">
        <v>557</v>
      </c>
      <c r="C59" s="200">
        <f>Expenses!G104*J59</f>
        <v>81049.873623598221</v>
      </c>
      <c r="D59" s="197"/>
      <c r="E59" s="198" t="s">
        <v>530</v>
      </c>
      <c r="F59" s="185"/>
      <c r="G59" s="185"/>
      <c r="H59" s="197"/>
      <c r="I59" s="181"/>
      <c r="J59" s="186">
        <f>'Rate Base'!G67/('Rate Base'!G67+'Rate Base'!G68)</f>
        <v>0.49778042572849918</v>
      </c>
    </row>
    <row r="60" spans="1:10" ht="18" hidden="1" customHeight="1" x14ac:dyDescent="0.25">
      <c r="A60" s="184">
        <v>596</v>
      </c>
      <c r="B60" s="185" t="s">
        <v>558</v>
      </c>
      <c r="C60" s="200">
        <f>Expenses!G105*J60</f>
        <v>0</v>
      </c>
      <c r="D60" s="197"/>
      <c r="E60" s="198" t="s">
        <v>530</v>
      </c>
      <c r="F60" s="185"/>
      <c r="G60" s="185"/>
      <c r="H60" s="197"/>
      <c r="I60" s="181"/>
      <c r="J60" s="186">
        <v>0</v>
      </c>
    </row>
    <row r="61" spans="1:10" ht="18" hidden="1" customHeight="1" x14ac:dyDescent="0.25">
      <c r="A61" s="184">
        <v>597</v>
      </c>
      <c r="B61" s="185" t="s">
        <v>559</v>
      </c>
      <c r="C61" s="200">
        <f>Expenses!G106*J61</f>
        <v>0</v>
      </c>
      <c r="D61" s="197"/>
      <c r="E61" s="198" t="s">
        <v>530</v>
      </c>
      <c r="F61" s="185"/>
      <c r="G61" s="185"/>
      <c r="H61" s="197"/>
      <c r="I61" s="181"/>
      <c r="J61" s="186">
        <f>J42</f>
        <v>0.19851756622281341</v>
      </c>
    </row>
    <row r="62" spans="1:10" ht="18" customHeight="1" x14ac:dyDescent="0.25">
      <c r="A62" s="199">
        <v>598</v>
      </c>
      <c r="B62" s="187" t="s">
        <v>549</v>
      </c>
      <c r="C62" s="203">
        <f>Expenses!G107*J62</f>
        <v>42120.832840320028</v>
      </c>
      <c r="D62" s="200"/>
      <c r="E62" s="198" t="s">
        <v>530</v>
      </c>
      <c r="F62" s="185"/>
      <c r="G62" s="185"/>
      <c r="H62" s="197"/>
      <c r="I62" s="181"/>
      <c r="J62" s="186">
        <f>J50</f>
        <v>0.19851756622281341</v>
      </c>
    </row>
    <row r="63" spans="1:10" ht="18" customHeight="1" x14ac:dyDescent="0.25">
      <c r="A63" s="184"/>
      <c r="B63" s="185" t="s">
        <v>26</v>
      </c>
      <c r="C63" s="197">
        <f>SUM(C42:C62)</f>
        <v>5280914.9265857646</v>
      </c>
      <c r="D63" s="197"/>
      <c r="E63" s="197"/>
      <c r="F63" s="197"/>
      <c r="G63" s="185"/>
      <c r="H63" s="197"/>
      <c r="I63" s="181"/>
    </row>
    <row r="64" spans="1:10" ht="18" customHeight="1" x14ac:dyDescent="0.25">
      <c r="A64" s="184"/>
      <c r="B64" s="185"/>
      <c r="C64" s="197"/>
      <c r="D64" s="197"/>
      <c r="E64" s="197"/>
      <c r="F64" s="197"/>
      <c r="G64" s="185"/>
      <c r="H64" s="197"/>
      <c r="I64" s="181"/>
    </row>
    <row r="65" spans="1:9" ht="18" customHeight="1" x14ac:dyDescent="0.25">
      <c r="A65" s="184"/>
      <c r="B65" s="184" t="s">
        <v>175</v>
      </c>
      <c r="C65" s="197"/>
      <c r="D65" s="197"/>
      <c r="E65" s="197"/>
      <c r="F65" s="197"/>
      <c r="G65" s="185"/>
      <c r="H65" s="197"/>
      <c r="I65" s="181"/>
    </row>
    <row r="66" spans="1:9" ht="18" customHeight="1" x14ac:dyDescent="0.25">
      <c r="A66" s="184">
        <v>901</v>
      </c>
      <c r="B66" s="185" t="s">
        <v>560</v>
      </c>
      <c r="C66" s="200">
        <f>Expenses!G111</f>
        <v>760219.19943559007</v>
      </c>
      <c r="D66" s="197"/>
      <c r="E66" s="198" t="s">
        <v>530</v>
      </c>
      <c r="F66" s="197"/>
      <c r="G66" s="185"/>
      <c r="H66" s="197"/>
      <c r="I66" s="181"/>
    </row>
    <row r="67" spans="1:9" ht="18" customHeight="1" x14ac:dyDescent="0.25">
      <c r="A67" s="184">
        <v>902</v>
      </c>
      <c r="B67" s="185" t="s">
        <v>561</v>
      </c>
      <c r="C67" s="200">
        <f>Expenses!G112</f>
        <v>1614704.1515359124</v>
      </c>
      <c r="D67" s="197"/>
      <c r="E67" s="197"/>
      <c r="F67" s="197"/>
      <c r="G67" s="185"/>
      <c r="H67" s="197"/>
      <c r="I67" s="181"/>
    </row>
    <row r="68" spans="1:9" ht="18" customHeight="1" x14ac:dyDescent="0.25">
      <c r="A68" s="184">
        <v>903</v>
      </c>
      <c r="B68" s="185" t="s">
        <v>506</v>
      </c>
      <c r="C68" s="200">
        <f>Expenses!G113</f>
        <v>3984146.7791649397</v>
      </c>
      <c r="D68" s="197"/>
      <c r="E68" s="197"/>
      <c r="F68" s="197"/>
      <c r="G68" s="185"/>
      <c r="H68" s="197"/>
      <c r="I68" s="181"/>
    </row>
    <row r="69" spans="1:9" ht="18" customHeight="1" x14ac:dyDescent="0.25">
      <c r="A69" s="184">
        <v>904</v>
      </c>
      <c r="B69" s="185" t="s">
        <v>562</v>
      </c>
      <c r="C69" s="200">
        <f>Expenses!G114</f>
        <v>2472448.5580743053</v>
      </c>
      <c r="D69" s="197"/>
      <c r="E69" s="198" t="s">
        <v>530</v>
      </c>
      <c r="F69" s="197"/>
      <c r="G69" s="185"/>
      <c r="H69" s="197"/>
      <c r="I69" s="181"/>
    </row>
    <row r="70" spans="1:9" ht="18" customHeight="1" x14ac:dyDescent="0.25">
      <c r="A70" s="199">
        <v>905</v>
      </c>
      <c r="B70" s="187" t="s">
        <v>563</v>
      </c>
      <c r="C70" s="203">
        <f>Expenses!G115</f>
        <v>330100.42662992707</v>
      </c>
      <c r="D70" s="200"/>
      <c r="E70" s="198"/>
      <c r="F70" s="197"/>
      <c r="G70" s="185"/>
      <c r="H70" s="197"/>
      <c r="I70" s="181"/>
    </row>
    <row r="71" spans="1:9" ht="18" customHeight="1" x14ac:dyDescent="0.25">
      <c r="A71" s="184"/>
      <c r="B71" s="185" t="s">
        <v>26</v>
      </c>
      <c r="C71" s="197">
        <f>SUM(C66:C70)</f>
        <v>9161619.1148406733</v>
      </c>
      <c r="D71" s="197"/>
      <c r="E71" s="197"/>
      <c r="F71" s="197"/>
      <c r="G71" s="185"/>
      <c r="H71" s="197"/>
      <c r="I71" s="181"/>
    </row>
    <row r="72" spans="1:9" ht="18" customHeight="1" x14ac:dyDescent="0.25">
      <c r="A72" s="184"/>
      <c r="B72" s="185"/>
      <c r="C72" s="197"/>
      <c r="D72" s="197"/>
      <c r="E72" s="197"/>
      <c r="F72" s="197"/>
      <c r="G72" s="185"/>
      <c r="H72" s="197"/>
      <c r="I72" s="181"/>
    </row>
    <row r="73" spans="1:9" ht="18" customHeight="1" x14ac:dyDescent="0.3">
      <c r="A73" s="185"/>
      <c r="B73" s="185"/>
      <c r="D73" s="185"/>
      <c r="E73" s="185"/>
      <c r="F73" s="185"/>
      <c r="G73" s="185"/>
      <c r="H73" s="217" t="str">
        <f>H1</f>
        <v>Conroy Rebuttal Exhibit 5</v>
      </c>
      <c r="I73" s="181"/>
    </row>
    <row r="74" spans="1:9" ht="18" customHeight="1" x14ac:dyDescent="0.3">
      <c r="A74" s="185"/>
      <c r="B74" s="185"/>
      <c r="D74" s="185"/>
      <c r="E74" s="185"/>
      <c r="F74" s="185"/>
      <c r="G74" s="185"/>
      <c r="H74" s="218" t="s">
        <v>564</v>
      </c>
      <c r="I74" s="181"/>
    </row>
    <row r="75" spans="1:9" ht="18" customHeight="1" x14ac:dyDescent="0.25">
      <c r="A75" s="219" t="s">
        <v>526</v>
      </c>
      <c r="B75" s="219"/>
      <c r="C75" s="219"/>
      <c r="D75" s="219"/>
      <c r="E75" s="219"/>
      <c r="F75" s="219"/>
      <c r="G75" s="219"/>
      <c r="H75" s="219"/>
      <c r="I75" s="181"/>
    </row>
    <row r="76" spans="1:9" ht="18" customHeight="1" x14ac:dyDescent="0.25">
      <c r="A76" s="219" t="s">
        <v>527</v>
      </c>
      <c r="B76" s="219"/>
      <c r="C76" s="219"/>
      <c r="D76" s="219"/>
      <c r="E76" s="219"/>
      <c r="F76" s="219"/>
      <c r="G76" s="219"/>
      <c r="H76" s="219"/>
      <c r="I76" s="181"/>
    </row>
    <row r="77" spans="1:9" ht="18" customHeight="1" x14ac:dyDescent="0.25">
      <c r="A77" s="219" t="s">
        <v>565</v>
      </c>
      <c r="B77" s="219"/>
      <c r="C77" s="219"/>
      <c r="D77" s="219"/>
      <c r="E77" s="219"/>
      <c r="F77" s="219"/>
      <c r="G77" s="219"/>
      <c r="H77" s="219"/>
      <c r="I77" s="181"/>
    </row>
    <row r="78" spans="1:9" ht="18" customHeight="1" x14ac:dyDescent="0.25">
      <c r="A78" s="219" t="s">
        <v>529</v>
      </c>
      <c r="B78" s="219"/>
      <c r="C78" s="219"/>
      <c r="D78" s="219"/>
      <c r="E78" s="219"/>
      <c r="F78" s="219"/>
      <c r="G78" s="219"/>
      <c r="H78" s="219"/>
      <c r="I78" s="181"/>
    </row>
    <row r="79" spans="1:9" ht="18" customHeight="1" x14ac:dyDescent="0.25">
      <c r="A79" s="184"/>
      <c r="B79" s="185"/>
      <c r="C79" s="197"/>
      <c r="D79" s="197"/>
      <c r="E79" s="197"/>
      <c r="F79" s="197"/>
      <c r="G79" s="185"/>
      <c r="H79" s="197"/>
      <c r="I79" s="181"/>
    </row>
    <row r="80" spans="1:9" ht="18" customHeight="1" x14ac:dyDescent="0.25">
      <c r="A80" s="184"/>
      <c r="B80" s="185"/>
      <c r="C80" s="197"/>
      <c r="D80" s="197"/>
      <c r="E80" s="197"/>
      <c r="F80" s="197"/>
      <c r="G80" s="185"/>
      <c r="H80" s="197"/>
      <c r="I80" s="181"/>
    </row>
    <row r="81" spans="1:9" ht="18" customHeight="1" x14ac:dyDescent="0.25">
      <c r="A81" s="184"/>
      <c r="B81" s="185"/>
      <c r="C81" s="202" t="s">
        <v>83</v>
      </c>
      <c r="D81" s="197"/>
      <c r="E81" s="197"/>
      <c r="F81" s="197"/>
      <c r="G81" s="185"/>
      <c r="H81" s="197"/>
      <c r="I81" s="181"/>
    </row>
    <row r="82" spans="1:9" ht="18" customHeight="1" x14ac:dyDescent="0.25">
      <c r="A82" s="184"/>
      <c r="B82" s="184" t="s">
        <v>181</v>
      </c>
      <c r="C82" s="197"/>
      <c r="D82" s="197"/>
      <c r="E82" s="197"/>
      <c r="F82" s="197"/>
      <c r="G82" s="185"/>
      <c r="H82" s="197"/>
      <c r="I82" s="181"/>
    </row>
    <row r="83" spans="1:9" ht="18" customHeight="1" x14ac:dyDescent="0.25">
      <c r="A83" s="184">
        <v>907</v>
      </c>
      <c r="B83" s="185" t="s">
        <v>566</v>
      </c>
      <c r="C83" s="200">
        <f>Expenses!G119</f>
        <v>128164.37757909365</v>
      </c>
      <c r="D83" s="197"/>
      <c r="E83" s="198" t="s">
        <v>530</v>
      </c>
      <c r="F83" s="197"/>
      <c r="G83" s="185"/>
      <c r="H83" s="197"/>
      <c r="I83" s="181"/>
    </row>
    <row r="84" spans="1:9" ht="18" customHeight="1" x14ac:dyDescent="0.25">
      <c r="A84" s="184">
        <v>908</v>
      </c>
      <c r="B84" s="185" t="s">
        <v>567</v>
      </c>
      <c r="C84" s="200">
        <f>Expenses!G120</f>
        <v>8155013.8406959344</v>
      </c>
      <c r="D84" s="197"/>
      <c r="E84" s="198" t="s">
        <v>530</v>
      </c>
      <c r="F84" s="197"/>
      <c r="G84" s="185"/>
      <c r="H84" s="197"/>
      <c r="I84" s="181"/>
    </row>
    <row r="85" spans="1:9" ht="18" hidden="1" customHeight="1" x14ac:dyDescent="0.25">
      <c r="A85" s="184">
        <v>908</v>
      </c>
      <c r="B85" s="185" t="s">
        <v>568</v>
      </c>
      <c r="C85" s="200">
        <f>Expenses!G121</f>
        <v>0</v>
      </c>
      <c r="D85" s="197"/>
      <c r="E85" s="198" t="s">
        <v>530</v>
      </c>
      <c r="F85" s="197"/>
      <c r="G85" s="185"/>
      <c r="H85" s="197"/>
      <c r="I85" s="181"/>
    </row>
    <row r="86" spans="1:9" ht="18" customHeight="1" x14ac:dyDescent="0.25">
      <c r="A86" s="184">
        <v>909</v>
      </c>
      <c r="B86" s="185" t="s">
        <v>569</v>
      </c>
      <c r="C86" s="200">
        <f>Expenses!G122</f>
        <v>37699.57900128646</v>
      </c>
      <c r="D86" s="197"/>
      <c r="E86" s="198" t="s">
        <v>530</v>
      </c>
      <c r="F86" s="197"/>
      <c r="G86" s="185"/>
      <c r="H86" s="197"/>
      <c r="I86" s="181"/>
    </row>
    <row r="87" spans="1:9" ht="18" hidden="1" customHeight="1" x14ac:dyDescent="0.25">
      <c r="A87" s="184">
        <v>909</v>
      </c>
      <c r="B87" s="185" t="s">
        <v>570</v>
      </c>
      <c r="C87" s="200">
        <f>Expenses!G123</f>
        <v>0</v>
      </c>
      <c r="D87" s="197"/>
      <c r="E87" s="198" t="s">
        <v>530</v>
      </c>
      <c r="F87" s="197"/>
      <c r="G87" s="185"/>
      <c r="H87" s="197"/>
      <c r="I87" s="181"/>
    </row>
    <row r="88" spans="1:9" ht="18" customHeight="1" x14ac:dyDescent="0.25">
      <c r="A88" s="184">
        <v>910</v>
      </c>
      <c r="B88" s="185" t="s">
        <v>571</v>
      </c>
      <c r="C88" s="200">
        <f>Expenses!G124</f>
        <v>237495.77081906024</v>
      </c>
      <c r="D88" s="197"/>
      <c r="E88" s="198" t="s">
        <v>530</v>
      </c>
      <c r="F88" s="197"/>
      <c r="G88" s="185"/>
      <c r="H88" s="197"/>
      <c r="I88" s="181"/>
    </row>
    <row r="89" spans="1:9" ht="18" hidden="1" customHeight="1" x14ac:dyDescent="0.25">
      <c r="A89" s="184">
        <v>911</v>
      </c>
      <c r="B89" s="185" t="s">
        <v>572</v>
      </c>
      <c r="C89" s="200">
        <f>Expenses!G125</f>
        <v>0</v>
      </c>
      <c r="D89" s="197"/>
      <c r="E89" s="198" t="s">
        <v>530</v>
      </c>
      <c r="F89" s="197"/>
      <c r="G89" s="185"/>
      <c r="H89" s="197"/>
      <c r="I89" s="181"/>
    </row>
    <row r="90" spans="1:9" ht="18" hidden="1" customHeight="1" x14ac:dyDescent="0.25">
      <c r="A90" s="184">
        <v>912</v>
      </c>
      <c r="B90" s="185" t="s">
        <v>572</v>
      </c>
      <c r="C90" s="200">
        <f>Expenses!G126</f>
        <v>0</v>
      </c>
      <c r="D90" s="197"/>
      <c r="E90" s="198" t="s">
        <v>530</v>
      </c>
      <c r="F90" s="197"/>
      <c r="G90" s="185"/>
      <c r="H90" s="197"/>
      <c r="I90" s="181"/>
    </row>
    <row r="91" spans="1:9" ht="18" customHeight="1" x14ac:dyDescent="0.25">
      <c r="A91" s="199">
        <v>913</v>
      </c>
      <c r="B91" s="187" t="s">
        <v>573</v>
      </c>
      <c r="C91" s="203">
        <f>Expenses!G127</f>
        <v>14291.109353355427</v>
      </c>
      <c r="D91" s="200"/>
      <c r="E91" s="198" t="s">
        <v>530</v>
      </c>
      <c r="F91" s="200"/>
      <c r="G91" s="185"/>
      <c r="H91" s="197"/>
      <c r="I91" s="181"/>
    </row>
    <row r="92" spans="1:9" ht="18" hidden="1" customHeight="1" x14ac:dyDescent="0.25">
      <c r="A92" s="184">
        <v>915</v>
      </c>
      <c r="B92" s="185" t="s">
        <v>574</v>
      </c>
      <c r="C92" s="200">
        <f>Expenses!G128</f>
        <v>0</v>
      </c>
      <c r="D92" s="197"/>
      <c r="E92" s="198" t="s">
        <v>530</v>
      </c>
      <c r="F92" s="197"/>
      <c r="G92" s="185"/>
      <c r="H92" s="197"/>
      <c r="I92" s="181"/>
    </row>
    <row r="93" spans="1:9" ht="18" hidden="1" customHeight="1" x14ac:dyDescent="0.25">
      <c r="A93" s="199">
        <v>916</v>
      </c>
      <c r="B93" s="187" t="s">
        <v>575</v>
      </c>
      <c r="C93" s="203">
        <f>Expenses!G129</f>
        <v>0</v>
      </c>
      <c r="D93" s="200"/>
      <c r="E93" s="198" t="s">
        <v>530</v>
      </c>
      <c r="F93" s="197"/>
      <c r="G93" s="185"/>
      <c r="H93" s="197"/>
      <c r="I93" s="181"/>
    </row>
    <row r="94" spans="1:9" ht="18" customHeight="1" x14ac:dyDescent="0.25">
      <c r="A94" s="184"/>
      <c r="B94" s="185" t="s">
        <v>26</v>
      </c>
      <c r="C94" s="197">
        <f>SUM(C83:C93)</f>
        <v>8572664.6774487309</v>
      </c>
      <c r="D94" s="197"/>
      <c r="E94" s="197"/>
      <c r="F94" s="197"/>
      <c r="G94" s="185"/>
      <c r="H94" s="197"/>
      <c r="I94" s="181"/>
    </row>
    <row r="95" spans="1:9" ht="18" customHeight="1" x14ac:dyDescent="0.25">
      <c r="A95" s="184"/>
      <c r="B95" s="185"/>
      <c r="C95" s="197"/>
      <c r="D95" s="197"/>
      <c r="E95" s="197"/>
      <c r="F95" s="197"/>
      <c r="G95" s="185"/>
      <c r="H95" s="197"/>
      <c r="I95" s="181"/>
    </row>
    <row r="96" spans="1:9" ht="18" customHeight="1" x14ac:dyDescent="0.25">
      <c r="A96" s="184"/>
      <c r="B96" s="184" t="s">
        <v>192</v>
      </c>
      <c r="C96" s="197"/>
      <c r="D96" s="197"/>
      <c r="E96" s="197"/>
      <c r="F96" s="197"/>
      <c r="G96" s="185"/>
      <c r="H96" s="197"/>
      <c r="I96" s="181"/>
    </row>
    <row r="97" spans="1:10" ht="18" customHeight="1" x14ac:dyDescent="0.25">
      <c r="A97" s="184">
        <v>920</v>
      </c>
      <c r="B97" s="185" t="s">
        <v>576</v>
      </c>
      <c r="C97" s="200">
        <f>Expenses!G133*J97</f>
        <v>1605024.2858123814</v>
      </c>
      <c r="D97" s="197"/>
      <c r="E97" s="198" t="s">
        <v>530</v>
      </c>
      <c r="F97" s="185"/>
      <c r="G97" s="185"/>
      <c r="H97" s="197"/>
      <c r="I97" s="181"/>
      <c r="J97" s="186">
        <f>((J59*Labor!G120)+Labor!G106+Labor!G140+Labor!G155+(J62*Labor!G109+J62*Labor!G123))/Labor!G157</f>
        <v>0.21485949214708369</v>
      </c>
    </row>
    <row r="98" spans="1:10" ht="18" customHeight="1" x14ac:dyDescent="0.25">
      <c r="A98" s="184">
        <v>921</v>
      </c>
      <c r="B98" s="185" t="s">
        <v>577</v>
      </c>
      <c r="C98" s="200">
        <f>Expenses!G134*J98</f>
        <v>521666.53369602852</v>
      </c>
      <c r="D98" s="197"/>
      <c r="E98" s="198" t="s">
        <v>530</v>
      </c>
      <c r="F98" s="185"/>
      <c r="G98" s="185"/>
      <c r="H98" s="197"/>
      <c r="I98" s="181"/>
      <c r="J98" s="186">
        <f t="shared" ref="J98:J109" si="0">J97</f>
        <v>0.21485949214708369</v>
      </c>
    </row>
    <row r="99" spans="1:10" ht="18" customHeight="1" x14ac:dyDescent="0.25">
      <c r="A99" s="184">
        <v>922</v>
      </c>
      <c r="B99" s="185" t="s">
        <v>578</v>
      </c>
      <c r="C99" s="200">
        <f>Expenses!G135*J99</f>
        <v>-205499.51571020848</v>
      </c>
      <c r="D99" s="197"/>
      <c r="E99" s="198" t="s">
        <v>530</v>
      </c>
      <c r="F99" s="185"/>
      <c r="G99" s="185"/>
      <c r="H99" s="197"/>
      <c r="I99" s="181"/>
      <c r="J99" s="186">
        <f t="shared" si="0"/>
        <v>0.21485949214708369</v>
      </c>
    </row>
    <row r="100" spans="1:10" ht="18" customHeight="1" x14ac:dyDescent="0.25">
      <c r="A100" s="184">
        <v>923</v>
      </c>
      <c r="B100" s="185" t="s">
        <v>579</v>
      </c>
      <c r="C100" s="200">
        <f>Expenses!G136*J100</f>
        <v>513716.50658473768</v>
      </c>
      <c r="D100" s="197"/>
      <c r="E100" s="198" t="s">
        <v>530</v>
      </c>
      <c r="F100" s="185"/>
      <c r="G100" s="185"/>
      <c r="H100" s="197"/>
      <c r="I100" s="181"/>
      <c r="J100" s="186">
        <f t="shared" si="0"/>
        <v>0.21485949214708369</v>
      </c>
    </row>
    <row r="101" spans="1:10" ht="18" customHeight="1" x14ac:dyDescent="0.25">
      <c r="A101" s="184">
        <v>924</v>
      </c>
      <c r="B101" s="185" t="s">
        <v>580</v>
      </c>
      <c r="C101" s="200">
        <f>Expenses!G137*J101</f>
        <v>113324.44681215522</v>
      </c>
      <c r="D101" s="197"/>
      <c r="E101" s="198" t="s">
        <v>530</v>
      </c>
      <c r="F101" s="185"/>
      <c r="G101" s="185"/>
      <c r="H101" s="197"/>
      <c r="I101" s="181"/>
      <c r="J101" s="186">
        <f>('Rate Base'!G67+'Rate Base'!G70+'Rate Base'!G71)/'Rate Base'!G95</f>
        <v>5.8639308311969347E-2</v>
      </c>
    </row>
    <row r="102" spans="1:10" ht="18" customHeight="1" x14ac:dyDescent="0.25">
      <c r="A102" s="184">
        <v>925</v>
      </c>
      <c r="B102" s="185" t="s">
        <v>581</v>
      </c>
      <c r="C102" s="200">
        <f>Expenses!G138*J102</f>
        <v>238790.47977868578</v>
      </c>
      <c r="D102" s="197"/>
      <c r="E102" s="198" t="s">
        <v>530</v>
      </c>
      <c r="F102" s="185"/>
      <c r="G102" s="185"/>
      <c r="H102" s="197"/>
      <c r="I102" s="181"/>
      <c r="J102" s="186">
        <f>J97</f>
        <v>0.21485949214708369</v>
      </c>
    </row>
    <row r="103" spans="1:10" ht="18" customHeight="1" x14ac:dyDescent="0.25">
      <c r="A103" s="184">
        <v>926</v>
      </c>
      <c r="B103" s="185" t="s">
        <v>582</v>
      </c>
      <c r="C103" s="200">
        <f>Expenses!G139*J103</f>
        <v>3615913.3873103573</v>
      </c>
      <c r="D103" s="197"/>
      <c r="E103" s="198" t="s">
        <v>530</v>
      </c>
      <c r="F103" s="185"/>
      <c r="G103" s="185"/>
      <c r="H103" s="197"/>
      <c r="I103" s="181"/>
      <c r="J103" s="186">
        <f t="shared" si="0"/>
        <v>0.21485949214708369</v>
      </c>
    </row>
    <row r="104" spans="1:10" ht="18" customHeight="1" x14ac:dyDescent="0.25">
      <c r="A104" s="184">
        <v>927</v>
      </c>
      <c r="B104" s="185" t="s">
        <v>583</v>
      </c>
      <c r="C104" s="200">
        <f>Expenses!G140*J104</f>
        <v>778.76507909678617</v>
      </c>
      <c r="D104" s="197"/>
      <c r="E104" s="198" t="s">
        <v>530</v>
      </c>
      <c r="F104" s="185"/>
      <c r="G104" s="185"/>
      <c r="H104" s="197"/>
      <c r="I104" s="181"/>
      <c r="J104" s="186">
        <f>J101</f>
        <v>5.8639308311969347E-2</v>
      </c>
    </row>
    <row r="105" spans="1:10" ht="18" customHeight="1" x14ac:dyDescent="0.25">
      <c r="A105" s="184">
        <v>928</v>
      </c>
      <c r="B105" s="185" t="s">
        <v>584</v>
      </c>
      <c r="C105" s="200">
        <f>Expenses!G141*J105</f>
        <v>29734.680478978215</v>
      </c>
      <c r="D105" s="197"/>
      <c r="E105" s="198" t="s">
        <v>530</v>
      </c>
      <c r="F105" s="185"/>
      <c r="G105" s="185"/>
      <c r="H105" s="197"/>
      <c r="I105" s="181"/>
      <c r="J105" s="186">
        <f>J104</f>
        <v>5.8639308311969347E-2</v>
      </c>
    </row>
    <row r="106" spans="1:10" ht="18" customHeight="1" x14ac:dyDescent="0.25">
      <c r="A106" s="184">
        <v>929</v>
      </c>
      <c r="B106" s="185" t="s">
        <v>585</v>
      </c>
      <c r="C106" s="200">
        <f>Expenses!G142*J106</f>
        <v>-14990.579625734688</v>
      </c>
      <c r="D106" s="197"/>
      <c r="E106" s="198" t="s">
        <v>530</v>
      </c>
      <c r="F106" s="185"/>
      <c r="G106" s="185"/>
      <c r="H106" s="197"/>
      <c r="I106" s="181"/>
      <c r="J106" s="186">
        <f>J97</f>
        <v>0.21485949214708369</v>
      </c>
    </row>
    <row r="107" spans="1:10" ht="18" customHeight="1" x14ac:dyDescent="0.25">
      <c r="A107" s="184">
        <v>930</v>
      </c>
      <c r="B107" s="185" t="s">
        <v>586</v>
      </c>
      <c r="C107" s="200">
        <f>Expenses!G143*J107</f>
        <v>281306.49094822124</v>
      </c>
      <c r="D107" s="197"/>
      <c r="E107" s="198" t="s">
        <v>530</v>
      </c>
      <c r="F107" s="185"/>
      <c r="G107" s="185"/>
      <c r="H107" s="197"/>
      <c r="I107" s="181"/>
      <c r="J107" s="186">
        <f t="shared" si="0"/>
        <v>0.21485949214708369</v>
      </c>
    </row>
    <row r="108" spans="1:10" ht="18" customHeight="1" x14ac:dyDescent="0.25">
      <c r="A108" s="184">
        <v>931</v>
      </c>
      <c r="B108" s="185" t="s">
        <v>587</v>
      </c>
      <c r="C108" s="200">
        <f>Expenses!G144*J108</f>
        <v>45269.487249363614</v>
      </c>
      <c r="D108" s="197"/>
      <c r="E108" s="198" t="s">
        <v>530</v>
      </c>
      <c r="F108" s="185"/>
      <c r="G108" s="185"/>
      <c r="H108" s="197"/>
      <c r="I108" s="181"/>
      <c r="J108" s="186">
        <f>('Rate Base'!G67+'Rate Base'!G70+'Rate Base'!G71)/('Rate Base'!G39+'Rate Base'!G43+'Rate Base'!G75)</f>
        <v>6.544122207826171E-2</v>
      </c>
    </row>
    <row r="109" spans="1:10" ht="18" customHeight="1" x14ac:dyDescent="0.25">
      <c r="A109" s="199">
        <v>935</v>
      </c>
      <c r="B109" s="187" t="s">
        <v>588</v>
      </c>
      <c r="C109" s="203">
        <f>Expenses!G145*J109</f>
        <v>254796.72228665094</v>
      </c>
      <c r="D109" s="200"/>
      <c r="E109" s="198" t="s">
        <v>530</v>
      </c>
      <c r="F109" s="185"/>
      <c r="G109" s="185"/>
      <c r="H109" s="197"/>
      <c r="I109" s="181"/>
      <c r="J109" s="186">
        <f t="shared" si="0"/>
        <v>6.544122207826171E-2</v>
      </c>
    </row>
    <row r="110" spans="1:10" ht="18" customHeight="1" x14ac:dyDescent="0.25">
      <c r="A110" s="184"/>
      <c r="B110" s="185" t="s">
        <v>26</v>
      </c>
      <c r="C110" s="197">
        <f>SUM(C97:C109)</f>
        <v>6999831.6907007126</v>
      </c>
      <c r="D110" s="197"/>
      <c r="E110" s="197"/>
      <c r="F110" s="197"/>
      <c r="G110" s="185"/>
      <c r="H110" s="197"/>
    </row>
    <row r="111" spans="1:10" ht="18" customHeight="1" x14ac:dyDescent="0.25">
      <c r="A111" s="184"/>
      <c r="B111" s="185"/>
      <c r="C111" s="197"/>
      <c r="D111" s="197"/>
      <c r="E111" s="197"/>
      <c r="F111" s="197"/>
      <c r="G111" s="185"/>
      <c r="H111" s="197"/>
    </row>
    <row r="112" spans="1:10" ht="18" customHeight="1" x14ac:dyDescent="0.25">
      <c r="A112" s="184"/>
      <c r="B112" s="185" t="s">
        <v>589</v>
      </c>
      <c r="C112" s="197">
        <f>C63+C71+C94+C110</f>
        <v>30015030.409575883</v>
      </c>
      <c r="D112" s="197"/>
      <c r="E112" s="197"/>
      <c r="F112" s="197"/>
      <c r="G112" s="185"/>
      <c r="H112" s="197"/>
    </row>
    <row r="113" spans="1:10" ht="18" customHeight="1" x14ac:dyDescent="0.25">
      <c r="A113" s="184"/>
      <c r="B113" s="185"/>
      <c r="C113" s="197"/>
      <c r="D113" s="197"/>
      <c r="E113" s="197"/>
      <c r="F113" s="197"/>
      <c r="G113" s="185"/>
      <c r="H113" s="197"/>
    </row>
    <row r="114" spans="1:10" ht="16.899999999999999" customHeight="1" x14ac:dyDescent="0.25">
      <c r="A114" s="184"/>
      <c r="B114" s="185"/>
      <c r="C114" s="197"/>
      <c r="D114" s="197"/>
      <c r="E114" s="197"/>
      <c r="F114" s="197"/>
      <c r="G114" s="197"/>
      <c r="H114" s="197"/>
    </row>
    <row r="115" spans="1:10" ht="18" customHeight="1" x14ac:dyDescent="0.25">
      <c r="A115" s="184" t="s">
        <v>207</v>
      </c>
      <c r="B115" s="185"/>
      <c r="C115" s="197"/>
      <c r="D115" s="197"/>
      <c r="E115" s="197"/>
      <c r="F115" s="197"/>
      <c r="G115" s="197"/>
      <c r="H115" s="185"/>
    </row>
    <row r="116" spans="1:10" ht="18" hidden="1" customHeight="1" x14ac:dyDescent="0.25">
      <c r="A116" s="201" t="s">
        <v>4</v>
      </c>
      <c r="B116" s="185" t="s">
        <v>590</v>
      </c>
      <c r="C116" s="197">
        <v>0</v>
      </c>
      <c r="D116" s="197"/>
      <c r="E116" s="198" t="s">
        <v>530</v>
      </c>
      <c r="F116" s="197"/>
      <c r="G116" s="197"/>
      <c r="H116" s="185"/>
    </row>
    <row r="117" spans="1:10" ht="18" hidden="1" customHeight="1" x14ac:dyDescent="0.25">
      <c r="A117" s="201" t="s">
        <v>4</v>
      </c>
      <c r="B117" s="185" t="s">
        <v>591</v>
      </c>
      <c r="C117" s="197">
        <v>0</v>
      </c>
      <c r="D117" s="197"/>
      <c r="E117" s="198" t="s">
        <v>530</v>
      </c>
      <c r="F117" s="197"/>
      <c r="G117" s="197"/>
      <c r="H117" s="185"/>
    </row>
    <row r="118" spans="1:10" ht="18" hidden="1" customHeight="1" x14ac:dyDescent="0.25">
      <c r="A118" s="201" t="s">
        <v>5</v>
      </c>
      <c r="B118" s="185" t="s">
        <v>592</v>
      </c>
      <c r="C118" s="197">
        <v>0</v>
      </c>
      <c r="D118" s="197"/>
      <c r="E118" s="198" t="s">
        <v>530</v>
      </c>
      <c r="F118" s="197"/>
      <c r="G118" s="197"/>
      <c r="H118" s="185"/>
    </row>
    <row r="119" spans="1:10" ht="18" hidden="1" customHeight="1" x14ac:dyDescent="0.25">
      <c r="A119" s="201" t="s">
        <v>5</v>
      </c>
      <c r="B119" s="185" t="s">
        <v>593</v>
      </c>
      <c r="C119" s="197">
        <v>0</v>
      </c>
      <c r="D119" s="197"/>
      <c r="E119" s="198" t="s">
        <v>530</v>
      </c>
      <c r="F119" s="197"/>
      <c r="G119" s="197"/>
      <c r="H119" s="185"/>
    </row>
    <row r="120" spans="1:10" ht="18" customHeight="1" x14ac:dyDescent="0.25">
      <c r="A120" s="201" t="s">
        <v>531</v>
      </c>
      <c r="B120" s="185" t="s">
        <v>604</v>
      </c>
      <c r="C120" s="197">
        <f>('Rate Base'!G67/'Rate Base'!G75)*Expenses!G159</f>
        <v>1262515.8179458072</v>
      </c>
      <c r="D120" s="197"/>
      <c r="E120" s="198" t="s">
        <v>530</v>
      </c>
      <c r="F120" s="197"/>
      <c r="G120" s="197"/>
      <c r="H120" s="185"/>
    </row>
    <row r="121" spans="1:10" ht="18" customHeight="1" x14ac:dyDescent="0.2">
      <c r="A121" s="201" t="s">
        <v>533</v>
      </c>
      <c r="B121" s="185" t="s">
        <v>499</v>
      </c>
      <c r="C121" s="200">
        <f>'Cust Cost'!G31</f>
        <v>826141.86165121361</v>
      </c>
      <c r="D121" s="197"/>
      <c r="E121" s="197"/>
      <c r="F121" s="197"/>
      <c r="G121" s="197"/>
      <c r="H121" s="204"/>
    </row>
    <row r="122" spans="1:10" ht="18" customHeight="1" x14ac:dyDescent="0.2">
      <c r="A122" s="187">
        <v>370</v>
      </c>
      <c r="B122" s="187" t="s">
        <v>500</v>
      </c>
      <c r="C122" s="203">
        <f>'Cust Cost'!G32</f>
        <v>779158.26362926397</v>
      </c>
      <c r="D122" s="200"/>
      <c r="E122" s="197"/>
      <c r="F122" s="197"/>
      <c r="G122" s="197"/>
      <c r="H122" s="204"/>
    </row>
    <row r="123" spans="1:10" ht="18" customHeight="1" x14ac:dyDescent="0.25">
      <c r="A123" s="184"/>
      <c r="B123" s="185" t="s">
        <v>594</v>
      </c>
      <c r="C123" s="197">
        <f>C116+C117+C118+C119+C120+C121+C122</f>
        <v>2867815.9432262848</v>
      </c>
      <c r="D123" s="197"/>
      <c r="E123" s="204"/>
      <c r="F123" s="197"/>
      <c r="G123" s="197"/>
      <c r="H123" s="185"/>
    </row>
    <row r="124" spans="1:10" ht="18" customHeight="1" x14ac:dyDescent="0.25">
      <c r="A124" s="184"/>
      <c r="B124" s="185"/>
      <c r="C124" s="197"/>
      <c r="D124" s="197"/>
      <c r="E124" s="197"/>
      <c r="F124" s="197"/>
      <c r="G124" s="197"/>
      <c r="H124" s="185"/>
    </row>
    <row r="125" spans="1:10" ht="18" customHeight="1" x14ac:dyDescent="0.25">
      <c r="A125" s="184" t="s">
        <v>595</v>
      </c>
      <c r="B125" s="185"/>
      <c r="D125" s="185"/>
      <c r="E125" s="185"/>
      <c r="F125" s="185"/>
      <c r="G125" s="197"/>
      <c r="H125" s="185"/>
    </row>
    <row r="126" spans="1:10" ht="18" customHeight="1" x14ac:dyDescent="0.25">
      <c r="A126" s="184"/>
      <c r="B126" s="185"/>
      <c r="D126" s="185"/>
      <c r="E126" s="185"/>
      <c r="F126" s="205"/>
      <c r="G126" s="197"/>
      <c r="H126" s="185"/>
    </row>
    <row r="127" spans="1:10" ht="18" customHeight="1" x14ac:dyDescent="0.25">
      <c r="A127" s="184"/>
      <c r="B127" s="185" t="s">
        <v>226</v>
      </c>
      <c r="C127" s="205">
        <f>H132*C20</f>
        <v>827782.30889899936</v>
      </c>
      <c r="D127" s="205"/>
      <c r="E127" s="185"/>
      <c r="F127" s="205"/>
      <c r="G127" s="197"/>
      <c r="H127" s="185"/>
      <c r="J127" s="186"/>
    </row>
    <row r="128" spans="1:10" ht="18" customHeight="1" x14ac:dyDescent="0.25">
      <c r="A128" s="184"/>
      <c r="B128" s="185" t="s">
        <v>596</v>
      </c>
      <c r="C128" s="205">
        <f>C20*H134</f>
        <v>3021430.505690237</v>
      </c>
      <c r="D128" s="205"/>
      <c r="E128" s="185"/>
      <c r="F128" s="185"/>
      <c r="G128" s="197"/>
      <c r="H128" s="185"/>
      <c r="J128" s="186"/>
    </row>
    <row r="129" spans="1:11" ht="18" customHeight="1" x14ac:dyDescent="0.25">
      <c r="A129" s="184"/>
      <c r="B129" s="185" t="s">
        <v>597</v>
      </c>
      <c r="C129" s="205">
        <f>F137/(1-F137)*C128</f>
        <v>1802623.5902442078</v>
      </c>
      <c r="D129" s="205"/>
      <c r="E129" s="185"/>
      <c r="F129" s="205"/>
      <c r="G129" s="197"/>
      <c r="H129" s="185"/>
      <c r="J129" s="186"/>
    </row>
    <row r="130" spans="1:11" ht="18" customHeight="1" x14ac:dyDescent="0.25">
      <c r="A130" s="184"/>
      <c r="B130" s="185"/>
      <c r="C130" s="205"/>
      <c r="D130" s="205"/>
      <c r="E130" s="185"/>
      <c r="F130" s="205"/>
      <c r="G130" s="197"/>
      <c r="H130" s="185"/>
      <c r="J130" s="186"/>
    </row>
    <row r="131" spans="1:11" ht="18" customHeight="1" x14ac:dyDescent="0.25">
      <c r="A131" s="184"/>
      <c r="B131" s="185" t="s">
        <v>598</v>
      </c>
      <c r="C131" s="206">
        <f>C129+C128+C127</f>
        <v>5651836.4048334444</v>
      </c>
      <c r="D131" s="206"/>
      <c r="E131" s="185"/>
      <c r="F131" s="207" t="s">
        <v>599</v>
      </c>
      <c r="G131" s="201" t="s">
        <v>523</v>
      </c>
      <c r="H131" s="201" t="s">
        <v>600</v>
      </c>
      <c r="J131" s="186"/>
    </row>
    <row r="132" spans="1:11" ht="18" customHeight="1" x14ac:dyDescent="0.25">
      <c r="A132" s="184"/>
      <c r="B132" s="185"/>
      <c r="D132" s="185"/>
      <c r="E132" s="185" t="s">
        <v>515</v>
      </c>
      <c r="F132" s="204">
        <v>0.44359999999999999</v>
      </c>
      <c r="G132" s="204">
        <v>3.78E-2</v>
      </c>
      <c r="H132" s="204">
        <f>F132*G132</f>
        <v>1.6768080000000001E-2</v>
      </c>
      <c r="J132" s="186"/>
    </row>
    <row r="133" spans="1:11" ht="18" customHeight="1" x14ac:dyDescent="0.25">
      <c r="A133" s="184"/>
      <c r="B133" s="185"/>
      <c r="D133" s="185"/>
      <c r="E133" s="185"/>
      <c r="F133" s="204"/>
      <c r="G133" s="204"/>
      <c r="H133" s="204"/>
    </row>
    <row r="134" spans="1:11" ht="18" customHeight="1" x14ac:dyDescent="0.25">
      <c r="A134" s="184"/>
      <c r="B134" s="185" t="s">
        <v>103</v>
      </c>
      <c r="C134" s="197">
        <f>C112</f>
        <v>30015030.409575883</v>
      </c>
      <c r="D134" s="197"/>
      <c r="E134" s="185" t="s">
        <v>601</v>
      </c>
      <c r="F134" s="208">
        <f>1-F132</f>
        <v>0.55640000000000001</v>
      </c>
      <c r="G134" s="208">
        <v>0.11</v>
      </c>
      <c r="H134" s="208">
        <f>G134*F134</f>
        <v>6.1204000000000001E-2</v>
      </c>
    </row>
    <row r="135" spans="1:11" ht="18" customHeight="1" x14ac:dyDescent="0.25">
      <c r="A135" s="184"/>
      <c r="B135" s="185" t="s">
        <v>207</v>
      </c>
      <c r="C135" s="197">
        <f>C123</f>
        <v>2867815.9432262848</v>
      </c>
      <c r="D135" s="197"/>
      <c r="E135" s="185" t="s">
        <v>81</v>
      </c>
      <c r="F135" s="204">
        <v>1</v>
      </c>
      <c r="G135" s="185"/>
      <c r="H135" s="204">
        <f>H134+H132</f>
        <v>7.7972079999999999E-2</v>
      </c>
    </row>
    <row r="136" spans="1:11" ht="18" customHeight="1" x14ac:dyDescent="0.25">
      <c r="A136" s="184"/>
      <c r="B136" s="185"/>
      <c r="C136" s="197"/>
      <c r="D136" s="197"/>
      <c r="E136" s="185"/>
      <c r="F136" s="185"/>
      <c r="G136" s="185"/>
      <c r="H136" s="185"/>
    </row>
    <row r="137" spans="1:11" ht="18" customHeight="1" x14ac:dyDescent="0.25">
      <c r="A137" s="184"/>
      <c r="B137" s="185"/>
      <c r="D137" s="185"/>
      <c r="E137" s="185" t="s">
        <v>605</v>
      </c>
      <c r="F137" s="204">
        <v>0.37367400000000001</v>
      </c>
      <c r="G137" s="197"/>
      <c r="H137" s="185"/>
    </row>
    <row r="138" spans="1:11" ht="18" customHeight="1" x14ac:dyDescent="0.25">
      <c r="A138" s="184"/>
      <c r="B138" s="185" t="s">
        <v>493</v>
      </c>
      <c r="C138" s="197">
        <f>C135+C134+C131</f>
        <v>38534682.757635616</v>
      </c>
      <c r="D138" s="197"/>
      <c r="E138" s="185"/>
      <c r="F138" s="185"/>
      <c r="G138" s="197"/>
      <c r="H138" s="185"/>
    </row>
    <row r="139" spans="1:11" ht="18" customHeight="1" x14ac:dyDescent="0.25">
      <c r="A139" s="184"/>
      <c r="B139" s="185"/>
      <c r="C139" s="197"/>
      <c r="D139" s="197"/>
      <c r="E139" s="185"/>
      <c r="F139" s="185"/>
      <c r="G139" s="197"/>
      <c r="H139" s="185"/>
    </row>
    <row r="140" spans="1:11" ht="18" customHeight="1" x14ac:dyDescent="0.25">
      <c r="A140" s="184"/>
      <c r="B140" s="185"/>
      <c r="D140" s="185"/>
      <c r="E140" s="185"/>
      <c r="F140" s="185"/>
      <c r="G140" s="197"/>
      <c r="H140" s="185"/>
    </row>
    <row r="141" spans="1:11" ht="18" customHeight="1" x14ac:dyDescent="0.25">
      <c r="A141" s="184"/>
      <c r="B141" s="185" t="s">
        <v>602</v>
      </c>
      <c r="C141" s="206">
        <f>'Alloc Amt'!G14</f>
        <v>4173228</v>
      </c>
      <c r="D141" s="206"/>
      <c r="E141" s="185"/>
      <c r="F141" s="185"/>
      <c r="G141" s="197"/>
      <c r="H141" s="185"/>
    </row>
    <row r="142" spans="1:11" ht="18" customHeight="1" x14ac:dyDescent="0.25">
      <c r="A142" s="184"/>
      <c r="B142" s="185"/>
      <c r="D142" s="185"/>
      <c r="E142" s="185"/>
      <c r="F142" s="185"/>
      <c r="G142" s="197"/>
      <c r="H142" s="185"/>
      <c r="I142" s="182"/>
      <c r="K142" s="182"/>
    </row>
    <row r="143" spans="1:11" ht="18" customHeight="1" x14ac:dyDescent="0.25">
      <c r="A143" s="184"/>
      <c r="B143" s="185" t="s">
        <v>495</v>
      </c>
      <c r="C143" s="213">
        <f>C138/C141</f>
        <v>9.2337832386909167</v>
      </c>
      <c r="D143" s="209"/>
      <c r="E143" s="185"/>
      <c r="F143" s="185"/>
      <c r="G143" s="197"/>
      <c r="H143" s="185"/>
    </row>
    <row r="144" spans="1:11" ht="18" customHeight="1" x14ac:dyDescent="0.2">
      <c r="C144" s="177"/>
    </row>
    <row r="145" spans="1:12" ht="18" customHeight="1" x14ac:dyDescent="0.2">
      <c r="C145" s="177"/>
    </row>
    <row r="146" spans="1:12" ht="18" customHeight="1" x14ac:dyDescent="0.2">
      <c r="C146" s="177"/>
    </row>
    <row r="147" spans="1:12" ht="18" customHeight="1" x14ac:dyDescent="0.2">
      <c r="C147" s="177"/>
    </row>
    <row r="148" spans="1:12" ht="18" customHeight="1" x14ac:dyDescent="0.2">
      <c r="C148" s="177"/>
    </row>
    <row r="149" spans="1:12" ht="18" customHeight="1" x14ac:dyDescent="0.2">
      <c r="C149" s="177"/>
    </row>
    <row r="150" spans="1:12" ht="18" customHeight="1" x14ac:dyDescent="0.2">
      <c r="C150" s="177"/>
    </row>
    <row r="151" spans="1:12" ht="18" customHeight="1" x14ac:dyDescent="0.2">
      <c r="C151" s="177"/>
    </row>
    <row r="152" spans="1:12" ht="18" customHeight="1" x14ac:dyDescent="0.2">
      <c r="C152" s="177"/>
    </row>
    <row r="153" spans="1:12" ht="18" customHeight="1" x14ac:dyDescent="0.2">
      <c r="C153" s="177"/>
      <c r="J153" s="191"/>
      <c r="K153" s="191"/>
      <c r="L153" s="181"/>
    </row>
    <row r="154" spans="1:12" ht="18" customHeight="1" x14ac:dyDescent="0.2">
      <c r="C154" s="177"/>
    </row>
    <row r="155" spans="1:12" ht="18" customHeight="1" x14ac:dyDescent="0.25">
      <c r="A155" s="180"/>
      <c r="G155" s="181"/>
      <c r="J155" s="191"/>
      <c r="K155" s="191"/>
    </row>
    <row r="156" spans="1:12" ht="16.899999999999999" customHeight="1" x14ac:dyDescent="0.2">
      <c r="A156" s="192"/>
      <c r="B156" s="192"/>
      <c r="C156" s="210" t="s">
        <v>603</v>
      </c>
      <c r="D156" s="193"/>
      <c r="E156" s="181"/>
      <c r="F156" s="181"/>
      <c r="K156" s="191"/>
    </row>
    <row r="157" spans="1:12" ht="16.899999999999999" customHeight="1" x14ac:dyDescent="0.2">
      <c r="A157" s="192"/>
      <c r="B157" s="192"/>
      <c r="C157" s="210"/>
      <c r="D157" s="193"/>
      <c r="E157" s="181"/>
      <c r="F157" s="181"/>
      <c r="H157" s="190"/>
      <c r="K157" s="191"/>
    </row>
    <row r="158" spans="1:12" ht="16.899999999999999" customHeight="1" x14ac:dyDescent="0.2">
      <c r="A158" s="192"/>
      <c r="B158" s="192"/>
      <c r="C158" s="210"/>
      <c r="D158" s="193"/>
      <c r="E158" s="181"/>
      <c r="F158" s="181"/>
      <c r="K158" s="191"/>
    </row>
    <row r="159" spans="1:12" ht="16.899999999999999" customHeight="1" x14ac:dyDescent="0.2">
      <c r="A159" s="192"/>
      <c r="B159" s="192"/>
      <c r="C159" s="211"/>
      <c r="D159" s="192"/>
      <c r="F159" s="181"/>
      <c r="K159" s="191"/>
    </row>
    <row r="160" spans="1:12" ht="16.899999999999999" customHeight="1" x14ac:dyDescent="0.2">
      <c r="A160" s="192"/>
      <c r="B160" s="192"/>
      <c r="C160" s="210"/>
      <c r="D160" s="193"/>
      <c r="E160" s="181"/>
      <c r="F160" s="181"/>
      <c r="K160" s="191"/>
    </row>
    <row r="161" spans="1:6" ht="16.899999999999999" customHeight="1" x14ac:dyDescent="0.2">
      <c r="A161" s="192"/>
      <c r="B161" s="192"/>
      <c r="C161" s="210"/>
      <c r="D161" s="193"/>
      <c r="E161" s="181"/>
      <c r="F161" s="194"/>
    </row>
    <row r="162" spans="1:6" ht="9" customHeight="1" x14ac:dyDescent="0.2">
      <c r="C162" s="197"/>
      <c r="D162" s="181"/>
      <c r="E162" s="181"/>
      <c r="F162" s="181"/>
    </row>
    <row r="163" spans="1:6" ht="18" customHeight="1" x14ac:dyDescent="0.2">
      <c r="C163" s="197"/>
      <c r="D163" s="181"/>
      <c r="E163" s="181"/>
      <c r="F163" s="181"/>
    </row>
    <row r="164" spans="1:6" ht="9" customHeight="1" x14ac:dyDescent="0.2">
      <c r="C164" s="197"/>
      <c r="D164" s="181"/>
      <c r="E164" s="181"/>
      <c r="F164" s="181"/>
    </row>
    <row r="165" spans="1:6" ht="16.899999999999999" customHeight="1" x14ac:dyDescent="0.2">
      <c r="A165" s="192"/>
      <c r="B165" s="192"/>
      <c r="C165" s="210"/>
      <c r="D165" s="193"/>
      <c r="F165" s="181"/>
    </row>
    <row r="166" spans="1:6" ht="18" customHeight="1" x14ac:dyDescent="0.2">
      <c r="A166" s="192"/>
      <c r="B166" s="192"/>
      <c r="C166" s="210"/>
      <c r="D166" s="193"/>
      <c r="E166" s="181"/>
      <c r="F166" s="195"/>
    </row>
    <row r="167" spans="1:6" ht="16.149999999999999" customHeight="1" x14ac:dyDescent="0.2">
      <c r="A167" s="192"/>
      <c r="B167" s="192"/>
      <c r="C167" s="210"/>
      <c r="D167" s="193"/>
      <c r="E167" s="181"/>
      <c r="F167" s="181"/>
    </row>
    <row r="168" spans="1:6" ht="16.899999999999999" customHeight="1" x14ac:dyDescent="0.2">
      <c r="A168" s="192"/>
      <c r="B168" s="192"/>
      <c r="C168" s="212"/>
      <c r="D168" s="196"/>
      <c r="E168" s="190"/>
      <c r="F168" s="190"/>
    </row>
  </sheetData>
  <mergeCells count="8">
    <mergeCell ref="A76:H76"/>
    <mergeCell ref="A77:H77"/>
    <mergeCell ref="A78:H78"/>
    <mergeCell ref="A3:H3"/>
    <mergeCell ref="A4:H4"/>
    <mergeCell ref="A5:H5"/>
    <mergeCell ref="A6:H6"/>
    <mergeCell ref="A75:H75"/>
  </mergeCells>
  <pageMargins left="0.59" right="0.69" top="0.56000000000000005" bottom="0.5" header="0.47" footer="0"/>
  <pageSetup scale="66" fitToHeight="2" orientation="portrait" r:id="rId1"/>
  <headerFooter scaleWithDoc="0" alignWithMargins="0"/>
  <rowBreaks count="1" manualBreakCount="1"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8"/>
  <sheetViews>
    <sheetView zoomScale="87" zoomScaleNormal="87" workbookViewId="0">
      <pane ySplit="9" topLeftCell="A94" activePane="bottomLeft" state="frozen"/>
      <selection pane="bottomLeft" activeCell="E68" sqref="E68"/>
    </sheetView>
  </sheetViews>
  <sheetFormatPr defaultRowHeight="15" x14ac:dyDescent="0.2"/>
  <cols>
    <col min="1" max="1" width="1.6640625" style="2" customWidth="1"/>
    <col min="2" max="2" width="6.6640625" style="2" customWidth="1"/>
    <col min="3" max="3" width="45.6640625" style="2" customWidth="1"/>
    <col min="4" max="4" width="7.6640625" style="3" customWidth="1"/>
    <col min="5" max="5" width="11.6640625" style="2" customWidth="1"/>
    <col min="6" max="6" width="12.6640625" style="4" customWidth="1"/>
    <col min="7" max="7" width="13.6640625" style="2" customWidth="1"/>
    <col min="8" max="8" width="11.6640625" style="2" customWidth="1"/>
    <col min="9" max="9" width="10.6640625" style="2" customWidth="1"/>
    <col min="10" max="13" width="11.6640625" style="2" customWidth="1"/>
    <col min="14" max="15" width="10.6640625" style="2" customWidth="1"/>
    <col min="16" max="16" width="11.6640625" style="2" customWidth="1"/>
    <col min="17" max="17" width="13.6640625" style="2" customWidth="1"/>
    <col min="18" max="18" width="8.6640625" style="2" customWidth="1"/>
    <col min="19" max="256" width="9.6640625" style="2" customWidth="1"/>
  </cols>
  <sheetData>
    <row r="1" spans="1:20" x14ac:dyDescent="0.2"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</row>
    <row r="2" spans="1:20" x14ac:dyDescent="0.2"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</row>
    <row r="3" spans="1:20" x14ac:dyDescent="0.2"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</row>
    <row r="4" spans="1:20" x14ac:dyDescent="0.2">
      <c r="A4" s="5"/>
      <c r="B4" s="5"/>
      <c r="C4" s="7" t="s">
        <v>16</v>
      </c>
      <c r="D4" s="5"/>
      <c r="E4" s="5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0" x14ac:dyDescent="0.2">
      <c r="A5" s="5"/>
      <c r="B5" s="5"/>
      <c r="C5" s="7" t="s">
        <v>17</v>
      </c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0" x14ac:dyDescent="0.2">
      <c r="A6" s="5"/>
      <c r="B6" s="5"/>
      <c r="C6" s="7" t="s">
        <v>18</v>
      </c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0" x14ac:dyDescent="0.2">
      <c r="B7" s="5"/>
      <c r="C7" s="7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</row>
    <row r="8" spans="1:20" x14ac:dyDescent="0.2">
      <c r="A8" s="8"/>
      <c r="B8" s="9"/>
      <c r="C8" s="8"/>
      <c r="D8" s="8"/>
      <c r="E8" s="8"/>
      <c r="F8" s="10" t="s">
        <v>81</v>
      </c>
      <c r="G8" s="8" t="s">
        <v>83</v>
      </c>
      <c r="H8" s="8" t="s">
        <v>85</v>
      </c>
      <c r="I8" s="8" t="s">
        <v>87</v>
      </c>
      <c r="J8" s="8" t="s">
        <v>87</v>
      </c>
      <c r="K8" s="8" t="s">
        <v>90</v>
      </c>
      <c r="L8" s="8" t="s">
        <v>90</v>
      </c>
      <c r="M8" s="9" t="s">
        <v>91</v>
      </c>
      <c r="N8" s="9" t="s">
        <v>93</v>
      </c>
      <c r="O8" s="9" t="s">
        <v>93</v>
      </c>
      <c r="P8" s="8" t="s">
        <v>96</v>
      </c>
      <c r="Q8" s="8" t="s">
        <v>98</v>
      </c>
      <c r="R8" s="8" t="s">
        <v>100</v>
      </c>
    </row>
    <row r="9" spans="1:20" x14ac:dyDescent="0.2">
      <c r="A9" s="11"/>
      <c r="B9" s="12" t="s">
        <v>0</v>
      </c>
      <c r="C9" s="13" t="s">
        <v>19</v>
      </c>
      <c r="D9" s="13" t="s">
        <v>79</v>
      </c>
      <c r="E9" s="13"/>
      <c r="F9" s="14" t="s">
        <v>82</v>
      </c>
      <c r="G9" s="11" t="s">
        <v>84</v>
      </c>
      <c r="H9" s="11" t="s">
        <v>86</v>
      </c>
      <c r="I9" s="11" t="s">
        <v>88</v>
      </c>
      <c r="J9" s="11" t="s">
        <v>89</v>
      </c>
      <c r="K9" s="11" t="s">
        <v>88</v>
      </c>
      <c r="L9" s="11" t="s">
        <v>89</v>
      </c>
      <c r="M9" s="11" t="s">
        <v>92</v>
      </c>
      <c r="N9" s="11" t="s">
        <v>94</v>
      </c>
      <c r="O9" s="11" t="s">
        <v>95</v>
      </c>
      <c r="P9" s="11" t="s">
        <v>97</v>
      </c>
      <c r="Q9" s="11" t="s">
        <v>99</v>
      </c>
      <c r="R9" s="11" t="s">
        <v>101</v>
      </c>
      <c r="T9" s="2" t="s">
        <v>102</v>
      </c>
    </row>
    <row r="10" spans="1:20" x14ac:dyDescent="0.2">
      <c r="A10" s="15"/>
      <c r="B10" s="16"/>
      <c r="C10" s="16"/>
      <c r="D10" s="17"/>
      <c r="E10" s="16"/>
      <c r="F10" s="18"/>
      <c r="G10" s="16"/>
      <c r="H10" s="16"/>
      <c r="I10" s="16"/>
      <c r="J10" s="16"/>
      <c r="K10" s="16"/>
      <c r="L10" s="16"/>
      <c r="M10" s="16"/>
      <c r="N10" s="16"/>
      <c r="O10" s="16"/>
      <c r="P10" s="15"/>
      <c r="Q10" s="15"/>
      <c r="R10" s="15"/>
    </row>
    <row r="11" spans="1:20" x14ac:dyDescent="0.2">
      <c r="B11" s="19" t="s">
        <v>1</v>
      </c>
      <c r="C11" s="19"/>
      <c r="D11" s="20"/>
      <c r="E11" s="21"/>
      <c r="F11" s="22"/>
      <c r="G11" s="21"/>
      <c r="H11" s="21"/>
      <c r="I11" s="21"/>
      <c r="J11" s="21"/>
      <c r="K11" s="21"/>
      <c r="L11" s="21"/>
      <c r="M11" s="21"/>
      <c r="N11" s="21"/>
      <c r="O11" s="21"/>
    </row>
    <row r="12" spans="1:20" x14ac:dyDescent="0.2">
      <c r="B12" s="21"/>
      <c r="C12" s="21"/>
      <c r="D12" s="20"/>
      <c r="E12" s="21"/>
      <c r="F12" s="22"/>
      <c r="G12" s="21"/>
      <c r="H12" s="21"/>
      <c r="I12" s="21"/>
      <c r="J12" s="21"/>
      <c r="K12" s="21"/>
      <c r="L12" s="21"/>
      <c r="M12" s="21"/>
      <c r="N12" s="21"/>
      <c r="O12" s="21"/>
    </row>
    <row r="13" spans="1:20" x14ac:dyDescent="0.2">
      <c r="B13" s="19" t="s">
        <v>2</v>
      </c>
      <c r="C13" s="19"/>
      <c r="D13" s="20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1"/>
    </row>
    <row r="14" spans="1:20" x14ac:dyDescent="0.2">
      <c r="B14" s="21"/>
      <c r="C14" s="19"/>
      <c r="D14" s="20"/>
      <c r="E14" s="21"/>
      <c r="F14" s="22"/>
      <c r="G14" s="21"/>
      <c r="H14" s="21"/>
      <c r="I14" s="21"/>
      <c r="J14" s="21"/>
      <c r="K14" s="21"/>
      <c r="L14" s="21"/>
      <c r="M14" s="21"/>
      <c r="N14" s="21"/>
      <c r="O14" s="21"/>
    </row>
    <row r="15" spans="1:20" x14ac:dyDescent="0.2">
      <c r="B15" s="21"/>
      <c r="C15" s="19" t="s">
        <v>20</v>
      </c>
      <c r="D15" s="20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1"/>
    </row>
    <row r="16" spans="1:20" x14ac:dyDescent="0.2">
      <c r="B16" s="23">
        <v>301</v>
      </c>
      <c r="C16" s="2" t="s">
        <v>21</v>
      </c>
      <c r="D16" s="20">
        <v>54</v>
      </c>
      <c r="E16" s="21" t="s">
        <v>80</v>
      </c>
      <c r="F16" s="22">
        <v>2240</v>
      </c>
      <c r="G16" s="4">
        <f t="shared" ref="G16:R16" si="0">INDEX(ALLOC,($D16)+1,(G$1)+1)*$F16</f>
        <v>969.11228695368379</v>
      </c>
      <c r="H16" s="4">
        <f t="shared" si="0"/>
        <v>276.97616368150079</v>
      </c>
      <c r="I16" s="4">
        <f t="shared" si="0"/>
        <v>35.170242872598592</v>
      </c>
      <c r="J16" s="4">
        <f t="shared" si="0"/>
        <v>394.20337689371638</v>
      </c>
      <c r="K16" s="4">
        <f t="shared" si="0"/>
        <v>285.11225274065123</v>
      </c>
      <c r="L16" s="4">
        <f t="shared" si="0"/>
        <v>101.51770441481102</v>
      </c>
      <c r="M16" s="4">
        <f t="shared" si="0"/>
        <v>64.62005119661579</v>
      </c>
      <c r="N16" s="4">
        <f t="shared" si="0"/>
        <v>36.453452131477576</v>
      </c>
      <c r="O16" s="4">
        <f t="shared" si="0"/>
        <v>8.97557405348293</v>
      </c>
      <c r="P16" s="4">
        <f t="shared" si="0"/>
        <v>66.778773654166358</v>
      </c>
      <c r="Q16" s="4">
        <f t="shared" si="0"/>
        <v>0.54532446840038185</v>
      </c>
      <c r="R16" s="4">
        <f t="shared" si="0"/>
        <v>0.53479693889498436</v>
      </c>
      <c r="T16" s="23">
        <f t="shared" ref="T16:T47" si="1">SUM(G16:R16)-F16</f>
        <v>0</v>
      </c>
    </row>
    <row r="17" spans="2:20" x14ac:dyDescent="0.2">
      <c r="B17" s="23">
        <v>302</v>
      </c>
      <c r="C17" s="2" t="s">
        <v>22</v>
      </c>
      <c r="D17" s="20"/>
      <c r="E17" s="21"/>
      <c r="F17" s="2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T17" s="23">
        <f t="shared" si="1"/>
        <v>0</v>
      </c>
    </row>
    <row r="18" spans="2:20" x14ac:dyDescent="0.2">
      <c r="B18" s="23">
        <v>303</v>
      </c>
      <c r="C18" s="2" t="s">
        <v>23</v>
      </c>
      <c r="D18" s="20"/>
      <c r="E18" s="21"/>
      <c r="F18" s="2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T18" s="23">
        <f t="shared" si="1"/>
        <v>0</v>
      </c>
    </row>
    <row r="19" spans="2:20" x14ac:dyDescent="0.2">
      <c r="B19" s="23">
        <v>301</v>
      </c>
      <c r="C19" s="2" t="s">
        <v>24</v>
      </c>
      <c r="D19" s="20"/>
      <c r="E19" s="21"/>
      <c r="F19" s="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T19" s="23">
        <f t="shared" si="1"/>
        <v>0</v>
      </c>
    </row>
    <row r="20" spans="2:20" x14ac:dyDescent="0.2">
      <c r="B20" s="23">
        <v>302</v>
      </c>
      <c r="C20" s="2" t="s">
        <v>25</v>
      </c>
      <c r="D20" s="20"/>
      <c r="E20" s="21"/>
      <c r="F20" s="2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T20" s="23">
        <f t="shared" si="1"/>
        <v>0</v>
      </c>
    </row>
    <row r="21" spans="2:20" x14ac:dyDescent="0.2">
      <c r="B21" s="21"/>
      <c r="C21" s="16" t="s">
        <v>26</v>
      </c>
      <c r="D21" s="17"/>
      <c r="E21" s="16"/>
      <c r="F21" s="18">
        <f t="shared" ref="F21:R21" si="2">SUM(F16:F20)</f>
        <v>2240</v>
      </c>
      <c r="G21" s="18">
        <f t="shared" si="2"/>
        <v>969.11228695368379</v>
      </c>
      <c r="H21" s="18">
        <f t="shared" si="2"/>
        <v>276.97616368150079</v>
      </c>
      <c r="I21" s="18">
        <f t="shared" si="2"/>
        <v>35.170242872598592</v>
      </c>
      <c r="J21" s="18">
        <f t="shared" si="2"/>
        <v>394.20337689371638</v>
      </c>
      <c r="K21" s="18">
        <f t="shared" si="2"/>
        <v>285.11225274065123</v>
      </c>
      <c r="L21" s="18">
        <f t="shared" si="2"/>
        <v>101.51770441481102</v>
      </c>
      <c r="M21" s="18">
        <f t="shared" si="2"/>
        <v>64.62005119661579</v>
      </c>
      <c r="N21" s="18">
        <f t="shared" si="2"/>
        <v>36.453452131477576</v>
      </c>
      <c r="O21" s="18">
        <f t="shared" si="2"/>
        <v>8.97557405348293</v>
      </c>
      <c r="P21" s="18">
        <f t="shared" si="2"/>
        <v>66.778773654166358</v>
      </c>
      <c r="Q21" s="18">
        <f t="shared" si="2"/>
        <v>0.54532446840038185</v>
      </c>
      <c r="R21" s="18">
        <f t="shared" si="2"/>
        <v>0.53479693889498436</v>
      </c>
      <c r="T21" s="23">
        <f t="shared" si="1"/>
        <v>0</v>
      </c>
    </row>
    <row r="22" spans="2:20" x14ac:dyDescent="0.2">
      <c r="B22" s="21"/>
      <c r="C22" s="21"/>
      <c r="D22" s="20"/>
      <c r="E22" s="24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"/>
      <c r="Q22" s="4"/>
      <c r="R22" s="4"/>
      <c r="T22" s="23">
        <f t="shared" si="1"/>
        <v>0</v>
      </c>
    </row>
    <row r="23" spans="2:20" x14ac:dyDescent="0.2">
      <c r="B23" s="21"/>
      <c r="C23" s="19" t="s">
        <v>27</v>
      </c>
      <c r="D23" s="20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4"/>
      <c r="Q23" s="4"/>
      <c r="R23" s="4"/>
      <c r="T23" s="23">
        <f t="shared" si="1"/>
        <v>0</v>
      </c>
    </row>
    <row r="24" spans="2:20" x14ac:dyDescent="0.2">
      <c r="B24" s="21"/>
      <c r="C24" s="21" t="s">
        <v>28</v>
      </c>
      <c r="D24" s="20"/>
      <c r="E24" s="25">
        <v>2130297618</v>
      </c>
      <c r="F24" s="25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4"/>
      <c r="R24" s="4"/>
      <c r="T24" s="23">
        <f t="shared" si="1"/>
        <v>0</v>
      </c>
    </row>
    <row r="25" spans="2:20" x14ac:dyDescent="0.2">
      <c r="B25" s="21"/>
      <c r="C25" s="21" t="s">
        <v>29</v>
      </c>
      <c r="D25" s="20">
        <v>1</v>
      </c>
      <c r="E25" s="26">
        <v>0.74512</v>
      </c>
      <c r="F25" s="25">
        <f>E24*E25</f>
        <v>1587327361.1241601</v>
      </c>
      <c r="G25" s="4">
        <f t="shared" ref="G25:R26" si="3">INDEX(ALLOC,($D25)+1,(G$1)+1)*$F25</f>
        <v>580285841.69979334</v>
      </c>
      <c r="H25" s="4">
        <f t="shared" si="3"/>
        <v>191397159.36414441</v>
      </c>
      <c r="I25" s="4">
        <f t="shared" si="3"/>
        <v>31325370.36276111</v>
      </c>
      <c r="J25" s="4">
        <f t="shared" si="3"/>
        <v>319137524.32790083</v>
      </c>
      <c r="K25" s="4">
        <f t="shared" si="3"/>
        <v>256643837.23035538</v>
      </c>
      <c r="L25" s="4">
        <f t="shared" si="3"/>
        <v>86770991.387406275</v>
      </c>
      <c r="M25" s="4">
        <f t="shared" si="3"/>
        <v>69481435.47274445</v>
      </c>
      <c r="N25" s="4">
        <f t="shared" si="3"/>
        <v>29166452.012964275</v>
      </c>
      <c r="O25" s="4">
        <f t="shared" si="3"/>
        <v>7837886.4918559762</v>
      </c>
      <c r="P25" s="4">
        <f t="shared" si="3"/>
        <v>14338541.006373376</v>
      </c>
      <c r="Q25" s="4">
        <f t="shared" si="3"/>
        <v>517821.74441621447</v>
      </c>
      <c r="R25" s="4">
        <f t="shared" si="3"/>
        <v>424500.0234445011</v>
      </c>
      <c r="T25" s="23">
        <f t="shared" si="1"/>
        <v>0</v>
      </c>
    </row>
    <row r="26" spans="2:20" x14ac:dyDescent="0.2">
      <c r="B26" s="21"/>
      <c r="C26" s="21" t="s">
        <v>30</v>
      </c>
      <c r="D26" s="20">
        <v>30</v>
      </c>
      <c r="E26" s="26">
        <f>1-E25</f>
        <v>0.25488</v>
      </c>
      <c r="F26" s="25">
        <f>E26*E24</f>
        <v>542970256.87583995</v>
      </c>
      <c r="G26" s="4">
        <f t="shared" si="3"/>
        <v>265115831.52758101</v>
      </c>
      <c r="H26" s="4">
        <f t="shared" si="3"/>
        <v>70969183.493306562</v>
      </c>
      <c r="I26" s="4">
        <f t="shared" si="3"/>
        <v>7961186.2513967631</v>
      </c>
      <c r="J26" s="4">
        <f t="shared" si="3"/>
        <v>94946882.389797613</v>
      </c>
      <c r="K26" s="4">
        <f t="shared" si="3"/>
        <v>56078668.811122842</v>
      </c>
      <c r="L26" s="4">
        <f t="shared" si="3"/>
        <v>21413812.58617774</v>
      </c>
      <c r="M26" s="4">
        <f t="shared" si="3"/>
        <v>14323422.651063163</v>
      </c>
      <c r="N26" s="4">
        <f t="shared" si="3"/>
        <v>10124158.346998738</v>
      </c>
      <c r="O26" s="4">
        <f t="shared" si="3"/>
        <v>1956477.7399900532</v>
      </c>
      <c r="P26" s="4">
        <f t="shared" si="3"/>
        <v>0</v>
      </c>
      <c r="Q26" s="4">
        <f t="shared" si="3"/>
        <v>4502.3546317762739</v>
      </c>
      <c r="R26" s="4">
        <f t="shared" si="3"/>
        <v>76130.723773671518</v>
      </c>
      <c r="T26" s="23">
        <f t="shared" si="1"/>
        <v>0</v>
      </c>
    </row>
    <row r="27" spans="2:20" x14ac:dyDescent="0.2">
      <c r="B27" s="21"/>
      <c r="C27" s="21"/>
      <c r="D27" s="20"/>
      <c r="E27" s="26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T27" s="23">
        <f t="shared" si="1"/>
        <v>0</v>
      </c>
    </row>
    <row r="28" spans="2:20" x14ac:dyDescent="0.2">
      <c r="B28" s="21"/>
      <c r="C28" s="21"/>
      <c r="D28" s="20"/>
      <c r="E28" s="27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T28" s="23">
        <f t="shared" si="1"/>
        <v>0</v>
      </c>
    </row>
    <row r="29" spans="2:20" x14ac:dyDescent="0.2">
      <c r="B29" s="21">
        <v>330</v>
      </c>
      <c r="C29" s="21" t="s">
        <v>31</v>
      </c>
      <c r="D29" s="20"/>
      <c r="E29" s="25">
        <v>42551883</v>
      </c>
      <c r="G29" s="22"/>
      <c r="H29" s="22"/>
      <c r="I29" s="22"/>
      <c r="J29" s="22"/>
      <c r="K29" s="22"/>
      <c r="L29" s="22"/>
      <c r="M29" s="22"/>
      <c r="N29" s="22"/>
      <c r="O29" s="22"/>
      <c r="P29" s="4"/>
      <c r="Q29" s="4"/>
      <c r="R29" s="4"/>
      <c r="T29" s="23">
        <f t="shared" si="1"/>
        <v>0</v>
      </c>
    </row>
    <row r="30" spans="2:20" x14ac:dyDescent="0.2">
      <c r="B30" s="21"/>
      <c r="C30" s="21" t="s">
        <v>29</v>
      </c>
      <c r="D30" s="20">
        <v>1</v>
      </c>
      <c r="E30" s="26">
        <v>0.74512</v>
      </c>
      <c r="F30" s="25">
        <f>E29*E30</f>
        <v>31706259.060959999</v>
      </c>
      <c r="G30" s="4">
        <f t="shared" ref="G30:R31" si="4">INDEX(ALLOC,($D30)+1,(G$1)+1)*$F30</f>
        <v>11590988.523823306</v>
      </c>
      <c r="H30" s="4">
        <f t="shared" si="4"/>
        <v>3823085.3111696183</v>
      </c>
      <c r="I30" s="4">
        <f t="shared" si="4"/>
        <v>625712.33396923332</v>
      </c>
      <c r="J30" s="4">
        <f t="shared" si="4"/>
        <v>6374650.4156821938</v>
      </c>
      <c r="K30" s="4">
        <f t="shared" si="4"/>
        <v>5126362.8341047717</v>
      </c>
      <c r="L30" s="4">
        <f t="shared" si="4"/>
        <v>1733217.4819673104</v>
      </c>
      <c r="M30" s="4">
        <f t="shared" si="4"/>
        <v>1387865.1921340465</v>
      </c>
      <c r="N30" s="4">
        <f t="shared" si="4"/>
        <v>582588.76275980053</v>
      </c>
      <c r="O30" s="4">
        <f t="shared" si="4"/>
        <v>156558.79542401852</v>
      </c>
      <c r="P30" s="4">
        <f t="shared" si="4"/>
        <v>286406.89175943215</v>
      </c>
      <c r="Q30" s="4">
        <f t="shared" si="4"/>
        <v>10343.291987502313</v>
      </c>
      <c r="R30" s="4">
        <f t="shared" si="4"/>
        <v>8479.2261787656316</v>
      </c>
      <c r="T30" s="23">
        <f t="shared" si="1"/>
        <v>0</v>
      </c>
    </row>
    <row r="31" spans="2:20" x14ac:dyDescent="0.2">
      <c r="B31" s="21"/>
      <c r="C31" s="21" t="s">
        <v>30</v>
      </c>
      <c r="D31" s="20">
        <v>30</v>
      </c>
      <c r="E31" s="26">
        <f>1-E30</f>
        <v>0.25488</v>
      </c>
      <c r="F31" s="25">
        <f>E31*E29</f>
        <v>10845623.93904</v>
      </c>
      <c r="G31" s="4">
        <f t="shared" si="4"/>
        <v>5295587.6912637744</v>
      </c>
      <c r="H31" s="4">
        <f t="shared" si="4"/>
        <v>1417582.3918199171</v>
      </c>
      <c r="I31" s="4">
        <f t="shared" si="4"/>
        <v>159021.66112765361</v>
      </c>
      <c r="J31" s="4">
        <f t="shared" si="4"/>
        <v>1896527.788665738</v>
      </c>
      <c r="K31" s="4">
        <f t="shared" si="4"/>
        <v>1120150.0362596982</v>
      </c>
      <c r="L31" s="4">
        <f t="shared" si="4"/>
        <v>427732.74497036159</v>
      </c>
      <c r="M31" s="4">
        <f t="shared" si="4"/>
        <v>286104.90837416385</v>
      </c>
      <c r="N31" s="4">
        <f t="shared" si="4"/>
        <v>202226.20436454139</v>
      </c>
      <c r="O31" s="4">
        <f t="shared" si="4"/>
        <v>39079.897184657682</v>
      </c>
      <c r="P31" s="4">
        <f t="shared" si="4"/>
        <v>0</v>
      </c>
      <c r="Q31" s="4">
        <f t="shared" si="4"/>
        <v>89.932817788961202</v>
      </c>
      <c r="R31" s="4">
        <f t="shared" si="4"/>
        <v>1520.6821917042528</v>
      </c>
      <c r="T31" s="23">
        <f t="shared" si="1"/>
        <v>0</v>
      </c>
    </row>
    <row r="32" spans="2:20" x14ac:dyDescent="0.2">
      <c r="B32" s="21"/>
      <c r="C32" s="21"/>
      <c r="D32" s="20"/>
      <c r="E32" s="26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23">
        <f t="shared" si="1"/>
        <v>0</v>
      </c>
    </row>
    <row r="33" spans="2:20" x14ac:dyDescent="0.2">
      <c r="B33" s="21"/>
      <c r="C33" s="21"/>
      <c r="D33" s="20"/>
      <c r="E33" s="25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23">
        <f t="shared" si="1"/>
        <v>0</v>
      </c>
    </row>
    <row r="34" spans="2:20" x14ac:dyDescent="0.2">
      <c r="B34" s="21">
        <v>340</v>
      </c>
      <c r="C34" s="21" t="s">
        <v>32</v>
      </c>
      <c r="D34" s="20"/>
      <c r="E34" s="25">
        <v>237084259</v>
      </c>
      <c r="G34" s="22"/>
      <c r="H34" s="22"/>
      <c r="I34" s="22"/>
      <c r="J34" s="22"/>
      <c r="K34" s="22"/>
      <c r="L34" s="22"/>
      <c r="M34" s="22"/>
      <c r="N34" s="22"/>
      <c r="O34" s="22"/>
      <c r="P34" s="4"/>
      <c r="Q34" s="4"/>
      <c r="R34" s="4"/>
      <c r="T34" s="23">
        <f t="shared" si="1"/>
        <v>0</v>
      </c>
    </row>
    <row r="35" spans="2:20" x14ac:dyDescent="0.2">
      <c r="B35" s="21"/>
      <c r="C35" s="21" t="s">
        <v>29</v>
      </c>
      <c r="D35" s="20">
        <v>1</v>
      </c>
      <c r="E35" s="26">
        <v>0.74512</v>
      </c>
      <c r="F35" s="25">
        <f>E34*E35</f>
        <v>176656223.06608</v>
      </c>
      <c r="G35" s="4">
        <f t="shared" ref="G35:R35" si="5">INDEX(ALLOC,($D35)+1,(G$1)+1)*$F35</f>
        <v>64580947.575179048</v>
      </c>
      <c r="H35" s="4">
        <f t="shared" si="5"/>
        <v>21300898.672155906</v>
      </c>
      <c r="I35" s="4">
        <f t="shared" si="5"/>
        <v>3486251.0090624243</v>
      </c>
      <c r="J35" s="4">
        <f t="shared" si="5"/>
        <v>35517329.989510804</v>
      </c>
      <c r="K35" s="4">
        <f t="shared" si="5"/>
        <v>28562306.723039024</v>
      </c>
      <c r="L35" s="4">
        <f t="shared" si="5"/>
        <v>9656883.6306977458</v>
      </c>
      <c r="M35" s="4">
        <f t="shared" si="5"/>
        <v>7732701.0574125024</v>
      </c>
      <c r="N35" s="4">
        <f t="shared" si="5"/>
        <v>3245981.5026431172</v>
      </c>
      <c r="O35" s="4">
        <f t="shared" si="5"/>
        <v>872291.03358448367</v>
      </c>
      <c r="P35" s="4">
        <f t="shared" si="5"/>
        <v>1595759.3628765661</v>
      </c>
      <c r="Q35" s="4">
        <f t="shared" si="5"/>
        <v>57629.217406844793</v>
      </c>
      <c r="R35" s="4">
        <f t="shared" si="5"/>
        <v>47243.292511545296</v>
      </c>
      <c r="T35" s="23">
        <f t="shared" si="1"/>
        <v>0</v>
      </c>
    </row>
    <row r="36" spans="2:20" x14ac:dyDescent="0.2">
      <c r="B36" s="21"/>
      <c r="C36" s="21" t="s">
        <v>30</v>
      </c>
      <c r="D36" s="20">
        <v>30</v>
      </c>
      <c r="E36" s="26">
        <f>1-E35</f>
        <v>0.25488</v>
      </c>
      <c r="F36" s="25">
        <f>E36*E34</f>
        <v>60428035.933919996</v>
      </c>
      <c r="G36" s="4">
        <f t="shared" ref="G36:R36" si="6">INDEX(ALLOC,($D36)+1,(G$1)+1)*$F36</f>
        <v>29505168.637373645</v>
      </c>
      <c r="H36" s="4">
        <f t="shared" si="6"/>
        <v>7898274.9350028224</v>
      </c>
      <c r="I36" s="4">
        <f t="shared" si="6"/>
        <v>886013.26275969646</v>
      </c>
      <c r="J36" s="4">
        <f t="shared" si="6"/>
        <v>10566791.731607391</v>
      </c>
      <c r="K36" s="4">
        <f t="shared" si="6"/>
        <v>6241085.5311727021</v>
      </c>
      <c r="L36" s="4">
        <f t="shared" si="6"/>
        <v>2383177.7524706521</v>
      </c>
      <c r="M36" s="4">
        <f t="shared" si="6"/>
        <v>1594076.8167216368</v>
      </c>
      <c r="N36" s="4">
        <f t="shared" si="6"/>
        <v>1126733.9170901054</v>
      </c>
      <c r="O36" s="4">
        <f t="shared" si="6"/>
        <v>217739.56432952103</v>
      </c>
      <c r="P36" s="4">
        <f t="shared" si="6"/>
        <v>0</v>
      </c>
      <c r="Q36" s="4">
        <f t="shared" si="6"/>
        <v>501.07431121856314</v>
      </c>
      <c r="R36" s="4">
        <f t="shared" si="6"/>
        <v>8472.7110806047931</v>
      </c>
      <c r="T36" s="23">
        <f t="shared" si="1"/>
        <v>0</v>
      </c>
    </row>
    <row r="37" spans="2:20" x14ac:dyDescent="0.2">
      <c r="B37" s="21"/>
      <c r="C37" s="21"/>
      <c r="D37" s="20"/>
      <c r="E37" s="28"/>
      <c r="F37" s="2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T37" s="23">
        <f t="shared" si="1"/>
        <v>0</v>
      </c>
    </row>
    <row r="38" spans="2:20" x14ac:dyDescent="0.2">
      <c r="B38" s="21"/>
      <c r="C38" s="21"/>
      <c r="D38" s="20"/>
      <c r="E38" s="29"/>
      <c r="G38" s="22"/>
      <c r="H38" s="22"/>
      <c r="I38" s="22"/>
      <c r="J38" s="22"/>
      <c r="K38" s="22"/>
      <c r="L38" s="22"/>
      <c r="M38" s="22"/>
      <c r="N38" s="22"/>
      <c r="O38" s="22"/>
      <c r="P38" s="4"/>
      <c r="Q38" s="4"/>
      <c r="R38" s="4"/>
      <c r="T38" s="23">
        <f t="shared" si="1"/>
        <v>0</v>
      </c>
    </row>
    <row r="39" spans="2:20" x14ac:dyDescent="0.2">
      <c r="B39" s="21"/>
      <c r="C39" s="16" t="s">
        <v>33</v>
      </c>
      <c r="D39" s="17"/>
      <c r="E39" s="16"/>
      <c r="F39" s="18">
        <f t="shared" ref="F39:R39" si="7">SUM(F24:F38)</f>
        <v>2409933760</v>
      </c>
      <c r="G39" s="18">
        <f t="shared" si="7"/>
        <v>956374365.65501416</v>
      </c>
      <c r="H39" s="18">
        <f t="shared" si="7"/>
        <v>296806184.1675992</v>
      </c>
      <c r="I39" s="18">
        <f t="shared" si="7"/>
        <v>44443554.88107688</v>
      </c>
      <c r="J39" s="18">
        <f t="shared" si="7"/>
        <v>468439706.64316458</v>
      </c>
      <c r="K39" s="18">
        <f t="shared" si="7"/>
        <v>353772411.16605443</v>
      </c>
      <c r="L39" s="18">
        <f t="shared" si="7"/>
        <v>122385815.58369009</v>
      </c>
      <c r="M39" s="18">
        <f t="shared" si="7"/>
        <v>94805606.09844996</v>
      </c>
      <c r="N39" s="18">
        <f t="shared" si="7"/>
        <v>44448140.746820569</v>
      </c>
      <c r="O39" s="18">
        <f t="shared" si="7"/>
        <v>11080033.522368709</v>
      </c>
      <c r="P39" s="18">
        <f t="shared" si="7"/>
        <v>16220707.261009375</v>
      </c>
      <c r="Q39" s="18">
        <f t="shared" si="7"/>
        <v>590887.61557134544</v>
      </c>
      <c r="R39" s="18">
        <f t="shared" si="7"/>
        <v>566346.65918079263</v>
      </c>
      <c r="T39" s="23">
        <f t="shared" si="1"/>
        <v>0</v>
      </c>
    </row>
    <row r="40" spans="2:20" x14ac:dyDescent="0.2">
      <c r="B40" s="21"/>
      <c r="C40" s="21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4"/>
      <c r="Q40" s="4"/>
      <c r="R40" s="4"/>
      <c r="T40" s="23">
        <f t="shared" si="1"/>
        <v>0</v>
      </c>
    </row>
    <row r="41" spans="2:20" x14ac:dyDescent="0.2">
      <c r="B41" s="21"/>
      <c r="C41" s="19" t="s">
        <v>34</v>
      </c>
      <c r="D41" s="20"/>
      <c r="E41" s="30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4"/>
      <c r="Q41" s="4"/>
      <c r="R41" s="4"/>
      <c r="T41" s="23">
        <f t="shared" si="1"/>
        <v>0</v>
      </c>
    </row>
    <row r="42" spans="2:20" x14ac:dyDescent="0.2">
      <c r="B42" s="21"/>
      <c r="C42" s="2" t="s">
        <v>34</v>
      </c>
      <c r="D42" s="20">
        <v>51</v>
      </c>
      <c r="E42" s="21"/>
      <c r="F42" s="22">
        <v>258654497</v>
      </c>
      <c r="G42" s="4">
        <f t="shared" ref="G42:R42" si="8">INDEX(ALLOC,($D42)+1,(G$1)+1)*$F42</f>
        <v>102646194.92786048</v>
      </c>
      <c r="H42" s="4">
        <f t="shared" si="8"/>
        <v>31855752.862003867</v>
      </c>
      <c r="I42" s="4">
        <f t="shared" si="8"/>
        <v>4770058.6312616467</v>
      </c>
      <c r="J42" s="4">
        <f t="shared" si="8"/>
        <v>50276915.784031875</v>
      </c>
      <c r="K42" s="4">
        <f t="shared" si="8"/>
        <v>37969850.699395575</v>
      </c>
      <c r="L42" s="4">
        <f t="shared" si="8"/>
        <v>13135482.018283408</v>
      </c>
      <c r="M42" s="4">
        <f t="shared" si="8"/>
        <v>10175340.403619519</v>
      </c>
      <c r="N42" s="4">
        <f t="shared" si="8"/>
        <v>4770550.8252036264</v>
      </c>
      <c r="O42" s="4">
        <f t="shared" si="8"/>
        <v>1189203.0167133792</v>
      </c>
      <c r="P42" s="4">
        <f t="shared" si="8"/>
        <v>1740943.6504929611</v>
      </c>
      <c r="Q42" s="4">
        <f t="shared" si="8"/>
        <v>63419.062185815317</v>
      </c>
      <c r="R42" s="4">
        <f t="shared" si="8"/>
        <v>60785.118947849565</v>
      </c>
      <c r="T42" s="23">
        <f t="shared" si="1"/>
        <v>0</v>
      </c>
    </row>
    <row r="43" spans="2:20" x14ac:dyDescent="0.2">
      <c r="B43" s="21"/>
      <c r="C43" s="16" t="s">
        <v>35</v>
      </c>
      <c r="D43" s="17"/>
      <c r="E43" s="16"/>
      <c r="F43" s="18">
        <f t="shared" ref="F43:P43" si="9">SUM(F42:F42)</f>
        <v>258654497</v>
      </c>
      <c r="G43" s="22">
        <f t="shared" si="9"/>
        <v>102646194.92786048</v>
      </c>
      <c r="H43" s="22">
        <f t="shared" si="9"/>
        <v>31855752.862003867</v>
      </c>
      <c r="I43" s="22">
        <f t="shared" si="9"/>
        <v>4770058.6312616467</v>
      </c>
      <c r="J43" s="22">
        <f t="shared" si="9"/>
        <v>50276915.784031875</v>
      </c>
      <c r="K43" s="22">
        <f t="shared" si="9"/>
        <v>37969850.699395575</v>
      </c>
      <c r="L43" s="22">
        <f t="shared" si="9"/>
        <v>13135482.018283408</v>
      </c>
      <c r="M43" s="22">
        <f t="shared" si="9"/>
        <v>10175340.403619519</v>
      </c>
      <c r="N43" s="22">
        <f t="shared" si="9"/>
        <v>4770550.8252036264</v>
      </c>
      <c r="O43" s="22">
        <f t="shared" si="9"/>
        <v>1189203.0167133792</v>
      </c>
      <c r="P43" s="22">
        <f t="shared" si="9"/>
        <v>1740943.6504929611</v>
      </c>
      <c r="Q43" s="22">
        <f>SUM(Q42:Q42)</f>
        <v>63419.062185815317</v>
      </c>
      <c r="R43" s="22">
        <f>SUM(R42:R42)</f>
        <v>60785.118947849565</v>
      </c>
      <c r="T43" s="23">
        <f t="shared" si="1"/>
        <v>0</v>
      </c>
    </row>
    <row r="44" spans="2:20" x14ac:dyDescent="0.2">
      <c r="B44" s="21"/>
      <c r="C44" s="21"/>
      <c r="D44" s="20"/>
      <c r="E44" s="21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4"/>
      <c r="Q44" s="4"/>
      <c r="R44" s="4"/>
      <c r="T44" s="23">
        <f t="shared" si="1"/>
        <v>0</v>
      </c>
    </row>
    <row r="45" spans="2:20" x14ac:dyDescent="0.2">
      <c r="B45" s="21"/>
      <c r="C45" s="19" t="s">
        <v>36</v>
      </c>
      <c r="D45" s="20"/>
      <c r="E45" s="21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4"/>
      <c r="Q45" s="4"/>
      <c r="R45" s="4"/>
      <c r="T45" s="23">
        <f t="shared" si="1"/>
        <v>0</v>
      </c>
    </row>
    <row r="46" spans="2:20" x14ac:dyDescent="0.2">
      <c r="B46" s="21" t="s">
        <v>3</v>
      </c>
      <c r="C46" s="31" t="s">
        <v>37</v>
      </c>
      <c r="D46" s="20">
        <v>28</v>
      </c>
      <c r="E46" s="21"/>
      <c r="F46" s="22">
        <v>108073255</v>
      </c>
      <c r="G46" s="4">
        <f t="shared" ref="G46:R46" si="10">INDEX(ALLOC,($D46)+1,(G$1)+1)*$F46</f>
        <v>51848618.372719795</v>
      </c>
      <c r="H46" s="4">
        <f t="shared" si="10"/>
        <v>14709521.156178426</v>
      </c>
      <c r="I46" s="4">
        <f t="shared" si="10"/>
        <v>1532962.727934286</v>
      </c>
      <c r="J46" s="4">
        <f t="shared" si="10"/>
        <v>17934185.877889194</v>
      </c>
      <c r="K46" s="4">
        <f t="shared" si="10"/>
        <v>14351617.024792887</v>
      </c>
      <c r="L46" s="4">
        <f t="shared" si="10"/>
        <v>4299893.9577409811</v>
      </c>
      <c r="M46" s="4">
        <f t="shared" si="10"/>
        <v>0</v>
      </c>
      <c r="N46" s="4">
        <f t="shared" si="10"/>
        <v>2010309.3380179724</v>
      </c>
      <c r="O46" s="4">
        <f t="shared" si="10"/>
        <v>453888.47413145081</v>
      </c>
      <c r="P46" s="4">
        <f t="shared" si="10"/>
        <v>887211.39448823489</v>
      </c>
      <c r="Q46" s="4">
        <f t="shared" si="10"/>
        <v>31924.230130485972</v>
      </c>
      <c r="R46" s="4">
        <f t="shared" si="10"/>
        <v>13122.445976288156</v>
      </c>
      <c r="T46" s="23">
        <f t="shared" si="1"/>
        <v>0</v>
      </c>
    </row>
    <row r="47" spans="2:20" x14ac:dyDescent="0.2">
      <c r="B47" s="21"/>
      <c r="C47" s="31"/>
      <c r="D47" s="20"/>
      <c r="E47" s="21"/>
      <c r="F47" s="22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T47" s="23">
        <f t="shared" si="1"/>
        <v>0</v>
      </c>
    </row>
    <row r="48" spans="2:20" x14ac:dyDescent="0.2">
      <c r="B48" s="21" t="s">
        <v>4</v>
      </c>
      <c r="C48" s="31" t="s">
        <v>38</v>
      </c>
      <c r="D48" s="20"/>
      <c r="E48" s="25"/>
      <c r="F48" s="2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T48" s="23">
        <f t="shared" ref="T48:T79" si="11">SUM(G48:R48)-F48</f>
        <v>0</v>
      </c>
    </row>
    <row r="49" spans="2:20" x14ac:dyDescent="0.2">
      <c r="B49" s="21"/>
      <c r="C49" s="31" t="s">
        <v>39</v>
      </c>
      <c r="D49" s="20"/>
      <c r="E49" s="25">
        <f>126617183+152091121</f>
        <v>278708304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T49" s="23">
        <f t="shared" si="11"/>
        <v>0</v>
      </c>
    </row>
    <row r="50" spans="2:20" x14ac:dyDescent="0.2">
      <c r="B50" s="21"/>
      <c r="C50" s="31" t="s">
        <v>40</v>
      </c>
      <c r="D50" s="20">
        <v>19</v>
      </c>
      <c r="E50" s="28">
        <v>0</v>
      </c>
      <c r="F50" s="4">
        <f>E50*E49</f>
        <v>0</v>
      </c>
      <c r="G50" s="4">
        <f t="shared" ref="G50:R51" si="12">INDEX(ALLOC,($D50)+1,(G$1)+1)*$F50</f>
        <v>0</v>
      </c>
      <c r="H50" s="4">
        <f t="shared" si="12"/>
        <v>0</v>
      </c>
      <c r="I50" s="4">
        <f t="shared" si="12"/>
        <v>0</v>
      </c>
      <c r="J50" s="4">
        <f t="shared" si="12"/>
        <v>0</v>
      </c>
      <c r="K50" s="4">
        <f t="shared" si="12"/>
        <v>0</v>
      </c>
      <c r="L50" s="4">
        <f t="shared" si="12"/>
        <v>0</v>
      </c>
      <c r="M50" s="4">
        <f t="shared" si="12"/>
        <v>0</v>
      </c>
      <c r="N50" s="4">
        <f t="shared" si="12"/>
        <v>0</v>
      </c>
      <c r="O50" s="4">
        <f t="shared" si="12"/>
        <v>0</v>
      </c>
      <c r="P50" s="4">
        <f t="shared" si="12"/>
        <v>0</v>
      </c>
      <c r="Q50" s="4">
        <f t="shared" si="12"/>
        <v>0</v>
      </c>
      <c r="R50" s="4">
        <f t="shared" si="12"/>
        <v>0</v>
      </c>
      <c r="T50" s="23">
        <f t="shared" si="11"/>
        <v>0</v>
      </c>
    </row>
    <row r="51" spans="2:20" x14ac:dyDescent="0.2">
      <c r="B51" s="21"/>
      <c r="C51" s="31" t="s">
        <v>41</v>
      </c>
      <c r="D51" s="20">
        <v>28</v>
      </c>
      <c r="E51" s="28">
        <v>1</v>
      </c>
      <c r="F51" s="4">
        <f>E51*E49</f>
        <v>278708304</v>
      </c>
      <c r="G51" s="4">
        <f t="shared" si="12"/>
        <v>133711531.97341909</v>
      </c>
      <c r="H51" s="4">
        <f t="shared" si="12"/>
        <v>37934137.304281324</v>
      </c>
      <c r="I51" s="4">
        <f t="shared" si="12"/>
        <v>3953331.8580788402</v>
      </c>
      <c r="J51" s="4">
        <f t="shared" si="12"/>
        <v>46250171.049694471</v>
      </c>
      <c r="K51" s="4">
        <f t="shared" si="12"/>
        <v>37011144.344986662</v>
      </c>
      <c r="L51" s="4">
        <f t="shared" si="12"/>
        <v>11088924.381354447</v>
      </c>
      <c r="M51" s="4">
        <f t="shared" si="12"/>
        <v>0</v>
      </c>
      <c r="N51" s="4">
        <f t="shared" si="12"/>
        <v>5184353.0216088323</v>
      </c>
      <c r="O51" s="4">
        <f t="shared" si="12"/>
        <v>1170525.3703177953</v>
      </c>
      <c r="P51" s="4">
        <f t="shared" si="12"/>
        <v>2288014.5790676046</v>
      </c>
      <c r="Q51" s="4">
        <f t="shared" si="12"/>
        <v>82328.861439154804</v>
      </c>
      <c r="R51" s="4">
        <f t="shared" si="12"/>
        <v>33841.255751785182</v>
      </c>
      <c r="T51" s="23">
        <f t="shared" si="11"/>
        <v>0</v>
      </c>
    </row>
    <row r="52" spans="2:20" x14ac:dyDescent="0.2">
      <c r="B52" s="21"/>
      <c r="C52" s="31"/>
      <c r="D52" s="2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T52" s="23">
        <f t="shared" si="11"/>
        <v>0</v>
      </c>
    </row>
    <row r="53" spans="2:20" x14ac:dyDescent="0.2">
      <c r="B53" s="21"/>
      <c r="C53" s="31" t="s">
        <v>42</v>
      </c>
      <c r="D53" s="20"/>
      <c r="E53" s="25">
        <f>42205728+50697040</f>
        <v>92902768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T53" s="23">
        <f t="shared" si="11"/>
        <v>0</v>
      </c>
    </row>
    <row r="54" spans="2:20" x14ac:dyDescent="0.2">
      <c r="B54" s="21"/>
      <c r="C54" s="31" t="s">
        <v>40</v>
      </c>
      <c r="D54" s="20">
        <v>18</v>
      </c>
      <c r="E54" s="28">
        <v>0</v>
      </c>
      <c r="F54" s="4">
        <f>E54*E53</f>
        <v>0</v>
      </c>
      <c r="G54" s="4">
        <f t="shared" ref="G54:R54" si="13">INDEX(ALLOC,($D54)+1,(G$1)+1)*$F54</f>
        <v>0</v>
      </c>
      <c r="H54" s="4">
        <f t="shared" si="13"/>
        <v>0</v>
      </c>
      <c r="I54" s="4">
        <f t="shared" si="13"/>
        <v>0</v>
      </c>
      <c r="J54" s="4">
        <f t="shared" si="13"/>
        <v>0</v>
      </c>
      <c r="K54" s="4">
        <f t="shared" si="13"/>
        <v>0</v>
      </c>
      <c r="L54" s="4">
        <f t="shared" si="13"/>
        <v>0</v>
      </c>
      <c r="M54" s="4">
        <f t="shared" si="13"/>
        <v>0</v>
      </c>
      <c r="N54" s="4">
        <f t="shared" si="13"/>
        <v>0</v>
      </c>
      <c r="O54" s="4">
        <f t="shared" si="13"/>
        <v>0</v>
      </c>
      <c r="P54" s="4">
        <f t="shared" si="13"/>
        <v>0</v>
      </c>
      <c r="Q54" s="4">
        <f t="shared" si="13"/>
        <v>0</v>
      </c>
      <c r="R54" s="4">
        <f t="shared" si="13"/>
        <v>0</v>
      </c>
      <c r="T54" s="23">
        <f t="shared" si="11"/>
        <v>0</v>
      </c>
    </row>
    <row r="55" spans="2:20" x14ac:dyDescent="0.2">
      <c r="B55" s="21"/>
      <c r="C55" s="31" t="s">
        <v>41</v>
      </c>
      <c r="D55" s="20">
        <v>29</v>
      </c>
      <c r="E55" s="28">
        <v>1</v>
      </c>
      <c r="F55" s="4">
        <f>E55*E53</f>
        <v>92902768</v>
      </c>
      <c r="G55" s="4">
        <f t="shared" ref="G55:P55" si="14">INDEX(ALLOC,($D55)+1,(G$1)+1)*$F55</f>
        <v>64298072.729078114</v>
      </c>
      <c r="H55" s="4">
        <f t="shared" si="14"/>
        <v>12393795.035801504</v>
      </c>
      <c r="I55" s="4">
        <f t="shared" si="14"/>
        <v>0</v>
      </c>
      <c r="J55" s="4">
        <f t="shared" si="14"/>
        <v>12356032.167067509</v>
      </c>
      <c r="K55" s="4">
        <f t="shared" si="14"/>
        <v>0</v>
      </c>
      <c r="L55" s="4">
        <f t="shared" si="14"/>
        <v>3315515.3229324548</v>
      </c>
      <c r="M55" s="4">
        <f t="shared" si="14"/>
        <v>0</v>
      </c>
      <c r="N55" s="4">
        <f t="shared" si="14"/>
        <v>0</v>
      </c>
      <c r="O55" s="4">
        <f t="shared" si="14"/>
        <v>0</v>
      </c>
      <c r="P55" s="4">
        <f t="shared" si="14"/>
        <v>512735.83992158575</v>
      </c>
      <c r="Q55" s="4">
        <f>INDEX(ALLOC,($D55)+1,(Q$1)+1)*$F55</f>
        <v>19042.814147912351</v>
      </c>
      <c r="R55" s="4">
        <f>INDEX(ALLOC,($D55)+1,(R$1)+1)*$F55</f>
        <v>7574.0910509210707</v>
      </c>
      <c r="T55" s="23">
        <f t="shared" si="11"/>
        <v>0</v>
      </c>
    </row>
    <row r="56" spans="2:20" x14ac:dyDescent="0.2">
      <c r="B56" s="21"/>
      <c r="C56" s="31"/>
      <c r="D56" s="2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T56" s="23">
        <f t="shared" si="11"/>
        <v>0</v>
      </c>
    </row>
    <row r="57" spans="2:20" x14ac:dyDescent="0.2">
      <c r="B57" s="21" t="s">
        <v>5</v>
      </c>
      <c r="C57" s="31" t="s">
        <v>43</v>
      </c>
      <c r="D57" s="20"/>
      <c r="E57" s="25"/>
      <c r="F57" s="2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T57" s="23">
        <f t="shared" si="11"/>
        <v>0</v>
      </c>
    </row>
    <row r="58" spans="2:20" x14ac:dyDescent="0.2">
      <c r="B58" s="21"/>
      <c r="C58" s="31" t="s">
        <v>39</v>
      </c>
      <c r="D58" s="20"/>
      <c r="E58" s="25">
        <f>39580034+120081256</f>
        <v>159661290</v>
      </c>
      <c r="F58" s="2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T58" s="23">
        <f t="shared" si="11"/>
        <v>0</v>
      </c>
    </row>
    <row r="59" spans="2:20" x14ac:dyDescent="0.2">
      <c r="B59" s="21"/>
      <c r="C59" s="31" t="s">
        <v>40</v>
      </c>
      <c r="D59" s="20">
        <v>19</v>
      </c>
      <c r="E59" s="28">
        <v>0</v>
      </c>
      <c r="F59" s="4">
        <f>E59*E58</f>
        <v>0</v>
      </c>
      <c r="G59" s="4">
        <f t="shared" ref="G59:R60" si="15">INDEX(ALLOC,($D59)+1,(G$1)+1)*$F59</f>
        <v>0</v>
      </c>
      <c r="H59" s="4">
        <f t="shared" si="15"/>
        <v>0</v>
      </c>
      <c r="I59" s="4">
        <f t="shared" si="15"/>
        <v>0</v>
      </c>
      <c r="J59" s="4">
        <f t="shared" si="15"/>
        <v>0</v>
      </c>
      <c r="K59" s="4">
        <f t="shared" si="15"/>
        <v>0</v>
      </c>
      <c r="L59" s="4">
        <f t="shared" si="15"/>
        <v>0</v>
      </c>
      <c r="M59" s="4">
        <f t="shared" si="15"/>
        <v>0</v>
      </c>
      <c r="N59" s="4">
        <f t="shared" si="15"/>
        <v>0</v>
      </c>
      <c r="O59" s="4">
        <f t="shared" si="15"/>
        <v>0</v>
      </c>
      <c r="P59" s="4">
        <f t="shared" si="15"/>
        <v>0</v>
      </c>
      <c r="Q59" s="4">
        <f t="shared" si="15"/>
        <v>0</v>
      </c>
      <c r="R59" s="4">
        <f t="shared" si="15"/>
        <v>0</v>
      </c>
      <c r="T59" s="23">
        <f t="shared" si="11"/>
        <v>0</v>
      </c>
    </row>
    <row r="60" spans="2:20" x14ac:dyDescent="0.2">
      <c r="B60" s="21"/>
      <c r="C60" s="31" t="s">
        <v>41</v>
      </c>
      <c r="D60" s="20">
        <v>28</v>
      </c>
      <c r="E60" s="28">
        <v>1</v>
      </c>
      <c r="F60" s="4">
        <f>E60*E58</f>
        <v>159661290</v>
      </c>
      <c r="G60" s="4">
        <f t="shared" si="15"/>
        <v>76598204.561398134</v>
      </c>
      <c r="H60" s="4">
        <f t="shared" si="15"/>
        <v>21731011.276358236</v>
      </c>
      <c r="I60" s="4">
        <f t="shared" si="15"/>
        <v>2264712.0850011148</v>
      </c>
      <c r="J60" s="4">
        <f t="shared" si="15"/>
        <v>26494947.823710606</v>
      </c>
      <c r="K60" s="4">
        <f t="shared" si="15"/>
        <v>21202264.03622612</v>
      </c>
      <c r="L60" s="4">
        <f t="shared" si="15"/>
        <v>6352419.1637989478</v>
      </c>
      <c r="M60" s="4">
        <f t="shared" si="15"/>
        <v>0</v>
      </c>
      <c r="N60" s="4">
        <f t="shared" si="15"/>
        <v>2969916.8606238011</v>
      </c>
      <c r="O60" s="4">
        <f t="shared" si="15"/>
        <v>670549.05763649917</v>
      </c>
      <c r="P60" s="4">
        <f t="shared" si="15"/>
        <v>1310715.7339407466</v>
      </c>
      <c r="Q60" s="4">
        <f t="shared" si="15"/>
        <v>47163.044778194744</v>
      </c>
      <c r="R60" s="4">
        <f t="shared" si="15"/>
        <v>19386.356527611541</v>
      </c>
      <c r="T60" s="23">
        <f t="shared" si="11"/>
        <v>0</v>
      </c>
    </row>
    <row r="61" spans="2:20" x14ac:dyDescent="0.2">
      <c r="B61" s="21"/>
      <c r="C61" s="31"/>
      <c r="D61" s="2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T61" s="23">
        <f t="shared" si="11"/>
        <v>0</v>
      </c>
    </row>
    <row r="62" spans="2:20" x14ac:dyDescent="0.2">
      <c r="B62" s="21"/>
      <c r="C62" s="31" t="s">
        <v>42</v>
      </c>
      <c r="D62" s="20"/>
      <c r="E62" s="25">
        <f>13193345+40027085</f>
        <v>53220430</v>
      </c>
      <c r="F62" s="2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T62" s="23">
        <f t="shared" si="11"/>
        <v>0</v>
      </c>
    </row>
    <row r="63" spans="2:20" x14ac:dyDescent="0.2">
      <c r="B63" s="21"/>
      <c r="C63" s="31" t="s">
        <v>40</v>
      </c>
      <c r="D63" s="20">
        <v>18</v>
      </c>
      <c r="E63" s="28">
        <v>0</v>
      </c>
      <c r="F63" s="4">
        <f>E63*E62</f>
        <v>0</v>
      </c>
      <c r="G63" s="4">
        <f t="shared" ref="G63:P64" si="16">INDEX(ALLOC,($D63)+1,(G$1)+1)*$F63</f>
        <v>0</v>
      </c>
      <c r="H63" s="4">
        <f t="shared" si="16"/>
        <v>0</v>
      </c>
      <c r="I63" s="4">
        <f t="shared" si="16"/>
        <v>0</v>
      </c>
      <c r="J63" s="4">
        <f t="shared" si="16"/>
        <v>0</v>
      </c>
      <c r="K63" s="4">
        <f t="shared" si="16"/>
        <v>0</v>
      </c>
      <c r="L63" s="4">
        <f t="shared" si="16"/>
        <v>0</v>
      </c>
      <c r="M63" s="4">
        <f t="shared" si="16"/>
        <v>0</v>
      </c>
      <c r="N63" s="4">
        <f t="shared" si="16"/>
        <v>0</v>
      </c>
      <c r="O63" s="4">
        <f t="shared" si="16"/>
        <v>0</v>
      </c>
      <c r="P63" s="4">
        <f t="shared" si="16"/>
        <v>0</v>
      </c>
      <c r="Q63" s="4">
        <f>INDEX(ALLOC,($D63)+1,(Q$1)+1)*$F63</f>
        <v>0</v>
      </c>
      <c r="R63" s="4">
        <f>INDEX(ALLOC,($D63)+1,(R$1)+1)*$F63</f>
        <v>0</v>
      </c>
      <c r="T63" s="23">
        <f t="shared" si="11"/>
        <v>0</v>
      </c>
    </row>
    <row r="64" spans="2:20" x14ac:dyDescent="0.2">
      <c r="B64" s="21"/>
      <c r="C64" s="31" t="s">
        <v>41</v>
      </c>
      <c r="D64" s="20">
        <v>29</v>
      </c>
      <c r="E64" s="28">
        <v>1</v>
      </c>
      <c r="F64" s="4">
        <f>E64*E62</f>
        <v>53220430</v>
      </c>
      <c r="G64" s="4">
        <f t="shared" si="16"/>
        <v>36833897.982596286</v>
      </c>
      <c r="H64" s="4">
        <f t="shared" si="16"/>
        <v>7099929.4782822989</v>
      </c>
      <c r="I64" s="4">
        <f t="shared" si="16"/>
        <v>0</v>
      </c>
      <c r="J64" s="4">
        <f t="shared" si="16"/>
        <v>7078296.58019624</v>
      </c>
      <c r="K64" s="4">
        <f t="shared" si="16"/>
        <v>0</v>
      </c>
      <c r="L64" s="4">
        <f t="shared" si="16"/>
        <v>1899331.4726430338</v>
      </c>
      <c r="M64" s="4">
        <f t="shared" si="16"/>
        <v>0</v>
      </c>
      <c r="N64" s="4">
        <f t="shared" si="16"/>
        <v>0</v>
      </c>
      <c r="O64" s="4">
        <f t="shared" si="16"/>
        <v>0</v>
      </c>
      <c r="P64" s="4">
        <f t="shared" si="16"/>
        <v>293726.68290182657</v>
      </c>
      <c r="Q64" s="4">
        <f>INDEX(ALLOC,($D64)+1,(Q$1)+1)*$F64</f>
        <v>10908.897325448677</v>
      </c>
      <c r="R64" s="4">
        <f>INDEX(ALLOC,($D64)+1,(R$1)+1)*$F64</f>
        <v>4338.9060548677226</v>
      </c>
      <c r="T64" s="23">
        <f t="shared" si="11"/>
        <v>0</v>
      </c>
    </row>
    <row r="65" spans="2:20" x14ac:dyDescent="0.2">
      <c r="B65" s="21"/>
      <c r="C65" s="31"/>
      <c r="D65" s="2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T65" s="23">
        <f t="shared" si="11"/>
        <v>0</v>
      </c>
    </row>
    <row r="66" spans="2:20" x14ac:dyDescent="0.2">
      <c r="B66" s="21">
        <v>368</v>
      </c>
      <c r="C66" s="31" t="s">
        <v>44</v>
      </c>
      <c r="D66" s="20"/>
      <c r="E66" s="25">
        <v>139487571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T66" s="23">
        <f t="shared" si="11"/>
        <v>0</v>
      </c>
    </row>
    <row r="67" spans="2:20" x14ac:dyDescent="0.2">
      <c r="B67" s="21"/>
      <c r="C67" s="31" t="s">
        <v>40</v>
      </c>
      <c r="D67" s="20">
        <v>18</v>
      </c>
      <c r="E67" s="28">
        <v>0.443</v>
      </c>
      <c r="F67" s="4">
        <f>E67*E66</f>
        <v>61792993.953000002</v>
      </c>
      <c r="G67" s="4">
        <f t="shared" ref="G67:R67" si="17">INDEX(ALLOC,($D67)+1,(G$1)+1)*$F67</f>
        <v>53297174.733348817</v>
      </c>
      <c r="H67" s="4">
        <f t="shared" si="17"/>
        <v>6700371.7322926931</v>
      </c>
      <c r="I67" s="4">
        <f t="shared" si="17"/>
        <v>0</v>
      </c>
      <c r="J67" s="4">
        <f t="shared" si="17"/>
        <v>438216.34372414654</v>
      </c>
      <c r="K67" s="4">
        <f t="shared" si="17"/>
        <v>0</v>
      </c>
      <c r="L67" s="4">
        <f t="shared" si="17"/>
        <v>23732.309749807177</v>
      </c>
      <c r="M67" s="4">
        <f t="shared" si="17"/>
        <v>0</v>
      </c>
      <c r="N67" s="4">
        <f t="shared" si="17"/>
        <v>0</v>
      </c>
      <c r="O67" s="4">
        <f t="shared" si="17"/>
        <v>0</v>
      </c>
      <c r="P67" s="4">
        <f t="shared" si="17"/>
        <v>1315495.5339405856</v>
      </c>
      <c r="Q67" s="4">
        <f t="shared" si="17"/>
        <v>2615.0889087367145</v>
      </c>
      <c r="R67" s="4">
        <f t="shared" si="17"/>
        <v>15388.211035225291</v>
      </c>
      <c r="T67" s="23">
        <f t="shared" si="11"/>
        <v>0</v>
      </c>
    </row>
    <row r="68" spans="2:20" x14ac:dyDescent="0.2">
      <c r="B68" s="21"/>
      <c r="C68" s="31" t="s">
        <v>41</v>
      </c>
      <c r="D68" s="20">
        <v>29</v>
      </c>
      <c r="E68" s="28">
        <f>1-E67</f>
        <v>0.55699999999999994</v>
      </c>
      <c r="F68" s="4">
        <f>E68*E66</f>
        <v>77694577.046999991</v>
      </c>
      <c r="G68" s="4">
        <f t="shared" ref="G68:P68" si="18">INDEX(ALLOC,($D68)+1,(G$1)+1)*$F68</f>
        <v>53772472.80321043</v>
      </c>
      <c r="H68" s="4">
        <f t="shared" si="18"/>
        <v>10364929.743684342</v>
      </c>
      <c r="I68" s="4">
        <f t="shared" si="18"/>
        <v>0</v>
      </c>
      <c r="J68" s="4">
        <f t="shared" si="18"/>
        <v>10333348.65974539</v>
      </c>
      <c r="K68" s="4">
        <f t="shared" si="18"/>
        <v>0</v>
      </c>
      <c r="L68" s="4">
        <f t="shared" si="18"/>
        <v>2772765.1850812957</v>
      </c>
      <c r="M68" s="4">
        <f t="shared" si="18"/>
        <v>0</v>
      </c>
      <c r="N68" s="4">
        <f t="shared" si="18"/>
        <v>0</v>
      </c>
      <c r="O68" s="4">
        <f t="shared" si="18"/>
        <v>0</v>
      </c>
      <c r="P68" s="4">
        <f t="shared" si="18"/>
        <v>428800.93970446498</v>
      </c>
      <c r="Q68" s="4">
        <f>INDEX(ALLOC,($D68)+1,(Q$1)+1)*$F68</f>
        <v>15925.503866652041</v>
      </c>
      <c r="R68" s="4">
        <f>INDEX(ALLOC,($D68)+1,(R$1)+1)*$F68</f>
        <v>6334.2117074141461</v>
      </c>
      <c r="T68" s="23">
        <f t="shared" si="11"/>
        <v>0</v>
      </c>
    </row>
    <row r="69" spans="2:20" x14ac:dyDescent="0.2">
      <c r="B69" s="21"/>
      <c r="C69" s="31"/>
      <c r="D69" s="2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T69" s="23">
        <f t="shared" si="11"/>
        <v>0</v>
      </c>
    </row>
    <row r="70" spans="2:20" x14ac:dyDescent="0.2">
      <c r="B70" s="21">
        <v>369</v>
      </c>
      <c r="C70" s="31" t="s">
        <v>45</v>
      </c>
      <c r="D70" s="20">
        <v>27</v>
      </c>
      <c r="E70" s="32"/>
      <c r="F70" s="4">
        <v>28292567</v>
      </c>
      <c r="G70" s="4">
        <f t="shared" ref="G70:R71" si="19">INDEX(ALLOC,($D70)+1,(G$1)+1)*$F70</f>
        <v>23403452.171422482</v>
      </c>
      <c r="H70" s="4">
        <f t="shared" si="19"/>
        <v>3908605.1829556911</v>
      </c>
      <c r="I70" s="4">
        <f t="shared" si="19"/>
        <v>0</v>
      </c>
      <c r="J70" s="4">
        <f t="shared" si="19"/>
        <v>834966.0902825495</v>
      </c>
      <c r="K70" s="4">
        <f t="shared" si="19"/>
        <v>0</v>
      </c>
      <c r="L70" s="4">
        <f t="shared" si="19"/>
        <v>66488.754911790747</v>
      </c>
      <c r="M70" s="4">
        <f t="shared" si="19"/>
        <v>0</v>
      </c>
      <c r="N70" s="4">
        <f t="shared" si="19"/>
        <v>0</v>
      </c>
      <c r="O70" s="4">
        <f t="shared" si="19"/>
        <v>0</v>
      </c>
      <c r="P70" s="4">
        <f t="shared" si="19"/>
        <v>0</v>
      </c>
      <c r="Q70" s="4">
        <f t="shared" si="19"/>
        <v>11483.163356584653</v>
      </c>
      <c r="R70" s="4">
        <f t="shared" si="19"/>
        <v>67571.637070903424</v>
      </c>
      <c r="T70" s="23">
        <f t="shared" si="11"/>
        <v>0</v>
      </c>
    </row>
    <row r="71" spans="2:20" x14ac:dyDescent="0.2">
      <c r="B71" s="21">
        <v>370</v>
      </c>
      <c r="C71" s="31" t="s">
        <v>46</v>
      </c>
      <c r="D71" s="20">
        <v>26</v>
      </c>
      <c r="F71" s="4">
        <v>38125261</v>
      </c>
      <c r="G71" s="4">
        <f t="shared" si="19"/>
        <v>26683502.179084383</v>
      </c>
      <c r="H71" s="4">
        <f t="shared" si="19"/>
        <v>7924441.6414097091</v>
      </c>
      <c r="I71" s="4">
        <f t="shared" si="19"/>
        <v>361592.34572394291</v>
      </c>
      <c r="J71" s="4">
        <f t="shared" si="19"/>
        <v>2076231.4726204025</v>
      </c>
      <c r="K71" s="4">
        <f t="shared" si="19"/>
        <v>406913.7996856214</v>
      </c>
      <c r="L71" s="4">
        <f t="shared" si="19"/>
        <v>124739.18785711779</v>
      </c>
      <c r="M71" s="4">
        <f t="shared" si="19"/>
        <v>359625.08556977985</v>
      </c>
      <c r="N71" s="4">
        <f t="shared" si="19"/>
        <v>32693.753767070375</v>
      </c>
      <c r="O71" s="4">
        <f t="shared" si="19"/>
        <v>65386.266360541907</v>
      </c>
      <c r="P71" s="4">
        <f t="shared" si="19"/>
        <v>0</v>
      </c>
      <c r="Q71" s="4">
        <f t="shared" si="19"/>
        <v>13093.140294173545</v>
      </c>
      <c r="R71" s="4">
        <f t="shared" si="19"/>
        <v>77042.127627257592</v>
      </c>
      <c r="T71" s="23">
        <f t="shared" si="11"/>
        <v>0</v>
      </c>
    </row>
    <row r="72" spans="2:20" x14ac:dyDescent="0.2">
      <c r="B72" s="21">
        <v>371</v>
      </c>
      <c r="C72" s="31" t="s">
        <v>47</v>
      </c>
      <c r="D72" s="20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T72" s="23">
        <f t="shared" si="11"/>
        <v>0</v>
      </c>
    </row>
    <row r="73" spans="2:20" x14ac:dyDescent="0.2">
      <c r="B73" s="21">
        <v>373</v>
      </c>
      <c r="C73" s="31" t="s">
        <v>48</v>
      </c>
      <c r="D73" s="20">
        <v>7</v>
      </c>
      <c r="F73" s="4">
        <v>83856546</v>
      </c>
      <c r="G73" s="4">
        <f t="shared" ref="G73:R74" si="20">INDEX(ALLOC,($D73)+1,(G$1)+1)*$F73</f>
        <v>0</v>
      </c>
      <c r="H73" s="4">
        <f t="shared" si="20"/>
        <v>0</v>
      </c>
      <c r="I73" s="4">
        <f t="shared" si="20"/>
        <v>0</v>
      </c>
      <c r="J73" s="4">
        <f t="shared" si="20"/>
        <v>0</v>
      </c>
      <c r="K73" s="4">
        <f t="shared" si="20"/>
        <v>0</v>
      </c>
      <c r="L73" s="4">
        <f t="shared" si="20"/>
        <v>0</v>
      </c>
      <c r="M73" s="4">
        <f t="shared" si="20"/>
        <v>0</v>
      </c>
      <c r="N73" s="4">
        <f t="shared" si="20"/>
        <v>0</v>
      </c>
      <c r="O73" s="4">
        <f t="shared" si="20"/>
        <v>0</v>
      </c>
      <c r="P73" s="4">
        <f t="shared" si="20"/>
        <v>83856546</v>
      </c>
      <c r="Q73" s="4">
        <f t="shared" si="20"/>
        <v>0</v>
      </c>
      <c r="R73" s="4">
        <f t="shared" si="20"/>
        <v>0</v>
      </c>
      <c r="T73" s="23">
        <f t="shared" si="11"/>
        <v>0</v>
      </c>
    </row>
    <row r="74" spans="2:20" x14ac:dyDescent="0.2">
      <c r="B74" s="2">
        <v>374</v>
      </c>
      <c r="C74" s="2" t="s">
        <v>49</v>
      </c>
      <c r="D74" s="20">
        <v>55</v>
      </c>
      <c r="F74" s="4">
        <v>626515</v>
      </c>
      <c r="G74" s="4">
        <f t="shared" si="20"/>
        <v>333832.86139059125</v>
      </c>
      <c r="H74" s="4">
        <f t="shared" si="20"/>
        <v>84850.013645575629</v>
      </c>
      <c r="I74" s="4">
        <f t="shared" si="20"/>
        <v>6665.0912625775163</v>
      </c>
      <c r="J74" s="4">
        <f t="shared" si="20"/>
        <v>98806.704576201722</v>
      </c>
      <c r="K74" s="4">
        <f t="shared" si="20"/>
        <v>62398.671208858163</v>
      </c>
      <c r="L74" s="4">
        <f t="shared" si="20"/>
        <v>24285.060971841303</v>
      </c>
      <c r="M74" s="4">
        <f t="shared" si="20"/>
        <v>0</v>
      </c>
      <c r="N74" s="4">
        <f t="shared" si="20"/>
        <v>8740.5224926485971</v>
      </c>
      <c r="O74" s="4">
        <f t="shared" si="20"/>
        <v>1973.4387849042707</v>
      </c>
      <c r="P74" s="4">
        <f t="shared" si="20"/>
        <v>4721.9049187883529</v>
      </c>
      <c r="Q74" s="4">
        <f t="shared" si="20"/>
        <v>170.90684351415496</v>
      </c>
      <c r="R74" s="4">
        <f t="shared" si="20"/>
        <v>69.823904498995958</v>
      </c>
      <c r="T74" s="23">
        <f t="shared" si="11"/>
        <v>0</v>
      </c>
    </row>
    <row r="75" spans="2:20" x14ac:dyDescent="0.2">
      <c r="B75" s="21"/>
      <c r="C75" s="16" t="s">
        <v>50</v>
      </c>
      <c r="D75" s="17"/>
      <c r="E75" s="16"/>
      <c r="F75" s="18">
        <f>SUM(F46:F74)</f>
        <v>982954507</v>
      </c>
      <c r="G75" s="18">
        <f t="shared" ref="G75:R75" si="21">SUM(G46:G74)</f>
        <v>520780760.36766815</v>
      </c>
      <c r="H75" s="18">
        <f t="shared" si="21"/>
        <v>122851592.5648898</v>
      </c>
      <c r="I75" s="18">
        <f t="shared" si="21"/>
        <v>8119264.1080007609</v>
      </c>
      <c r="J75" s="18">
        <f t="shared" si="21"/>
        <v>123895202.76950671</v>
      </c>
      <c r="K75" s="18">
        <f t="shared" si="21"/>
        <v>73034337.876900151</v>
      </c>
      <c r="L75" s="18">
        <f t="shared" si="21"/>
        <v>29968094.797041718</v>
      </c>
      <c r="M75" s="18">
        <f t="shared" si="21"/>
        <v>359625.08556977985</v>
      </c>
      <c r="N75" s="18">
        <f t="shared" si="21"/>
        <v>10206013.496510327</v>
      </c>
      <c r="O75" s="18">
        <f t="shared" si="21"/>
        <v>2362322.6072311914</v>
      </c>
      <c r="P75" s="18">
        <f t="shared" si="21"/>
        <v>90897968.608883843</v>
      </c>
      <c r="Q75" s="18">
        <f t="shared" si="21"/>
        <v>234655.65109085763</v>
      </c>
      <c r="R75" s="18">
        <f t="shared" si="21"/>
        <v>244669.06670677313</v>
      </c>
      <c r="T75" s="23">
        <f t="shared" si="11"/>
        <v>0</v>
      </c>
    </row>
    <row r="76" spans="2:20" x14ac:dyDescent="0.2">
      <c r="B76" s="21"/>
      <c r="C76" s="21"/>
      <c r="D76" s="20"/>
      <c r="E76" s="21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"/>
      <c r="Q76" s="4"/>
      <c r="R76" s="4"/>
      <c r="T76" s="23">
        <f t="shared" si="11"/>
        <v>0</v>
      </c>
    </row>
    <row r="77" spans="2:20" x14ac:dyDescent="0.2">
      <c r="B77" s="21"/>
      <c r="C77" s="19" t="s">
        <v>51</v>
      </c>
      <c r="D77" s="20"/>
      <c r="E77" s="21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4"/>
      <c r="Q77" s="4"/>
      <c r="R77" s="4"/>
      <c r="T77" s="23">
        <f t="shared" si="11"/>
        <v>0</v>
      </c>
    </row>
    <row r="78" spans="2:20" x14ac:dyDescent="0.2">
      <c r="B78" s="21"/>
      <c r="C78" s="21" t="s">
        <v>52</v>
      </c>
      <c r="D78" s="20">
        <v>54</v>
      </c>
      <c r="E78" s="21"/>
      <c r="F78" s="22">
        <v>16083154</v>
      </c>
      <c r="G78" s="4">
        <f t="shared" ref="G78:R78" si="22">INDEX(ALLOC,($D78)+1,(G$1)+1)*$F78</f>
        <v>6958206.3189144135</v>
      </c>
      <c r="H78" s="4">
        <f t="shared" si="22"/>
        <v>1988683.1673298145</v>
      </c>
      <c r="I78" s="4">
        <f t="shared" si="22"/>
        <v>252521.62157919892</v>
      </c>
      <c r="J78" s="4">
        <f t="shared" si="22"/>
        <v>2830372.1508489652</v>
      </c>
      <c r="K78" s="4">
        <f t="shared" si="22"/>
        <v>2047100.1196941142</v>
      </c>
      <c r="L78" s="4">
        <f t="shared" si="22"/>
        <v>728895.03295977029</v>
      </c>
      <c r="M78" s="4">
        <f t="shared" si="22"/>
        <v>463970.64057279285</v>
      </c>
      <c r="N78" s="4">
        <f t="shared" si="22"/>
        <v>261735.03770633129</v>
      </c>
      <c r="O78" s="4">
        <f t="shared" si="22"/>
        <v>64444.437384183126</v>
      </c>
      <c r="P78" s="4">
        <f t="shared" si="22"/>
        <v>479470.22348709835</v>
      </c>
      <c r="Q78" s="4">
        <f t="shared" si="22"/>
        <v>3915.4184844872652</v>
      </c>
      <c r="R78" s="4">
        <f t="shared" si="22"/>
        <v>3839.8310388288496</v>
      </c>
      <c r="T78" s="23">
        <f t="shared" si="11"/>
        <v>0</v>
      </c>
    </row>
    <row r="79" spans="2:20" x14ac:dyDescent="0.2">
      <c r="B79" s="21"/>
      <c r="C79" s="2" t="s">
        <v>53</v>
      </c>
      <c r="D79" s="20">
        <v>54</v>
      </c>
      <c r="E79" s="21"/>
      <c r="F79" s="22">
        <v>156297545</v>
      </c>
      <c r="G79" s="4">
        <f t="shared" ref="G79:R81" si="23">INDEX(ALLOC,($D79)+1,(G$1)+1)*$F79</f>
        <v>67620478.250087634</v>
      </c>
      <c r="H79" s="4">
        <f t="shared" si="23"/>
        <v>19326202.860239614</v>
      </c>
      <c r="I79" s="4">
        <f t="shared" si="23"/>
        <v>2454027.9544825484</v>
      </c>
      <c r="J79" s="4">
        <f t="shared" si="23"/>
        <v>27505812.517498929</v>
      </c>
      <c r="K79" s="4">
        <f t="shared" si="23"/>
        <v>19893904.086063977</v>
      </c>
      <c r="L79" s="4">
        <f t="shared" si="23"/>
        <v>7083467.8455672422</v>
      </c>
      <c r="M79" s="4">
        <f t="shared" si="23"/>
        <v>4508908.6427702494</v>
      </c>
      <c r="N79" s="4">
        <f t="shared" si="23"/>
        <v>2543564.7655915013</v>
      </c>
      <c r="O79" s="4">
        <f t="shared" si="23"/>
        <v>626276.87032369676</v>
      </c>
      <c r="P79" s="4">
        <f t="shared" si="23"/>
        <v>4659534.9911861075</v>
      </c>
      <c r="Q79" s="4">
        <f t="shared" si="23"/>
        <v>38050.390910450784</v>
      </c>
      <c r="R79" s="4">
        <f t="shared" si="23"/>
        <v>37315.825278036187</v>
      </c>
      <c r="T79" s="23">
        <f t="shared" si="11"/>
        <v>0</v>
      </c>
    </row>
    <row r="80" spans="2:20" x14ac:dyDescent="0.2">
      <c r="B80" s="21">
        <v>106</v>
      </c>
      <c r="C80" s="2" t="s">
        <v>54</v>
      </c>
      <c r="D80" s="20">
        <v>54</v>
      </c>
      <c r="E80" s="21"/>
      <c r="F80" s="22">
        <v>110296327</v>
      </c>
      <c r="G80" s="4">
        <f t="shared" si="23"/>
        <v>47718538.259625599</v>
      </c>
      <c r="H80" s="4">
        <f t="shared" si="23"/>
        <v>13638148.89313408</v>
      </c>
      <c r="I80" s="4">
        <f t="shared" si="23"/>
        <v>1731762.7716721224</v>
      </c>
      <c r="J80" s="4">
        <f t="shared" si="23"/>
        <v>19410350.251059636</v>
      </c>
      <c r="K80" s="4">
        <f t="shared" si="23"/>
        <v>14038765.294638176</v>
      </c>
      <c r="L80" s="4">
        <f t="shared" si="23"/>
        <v>4998674.0725113126</v>
      </c>
      <c r="M80" s="4">
        <f t="shared" si="23"/>
        <v>3181854.5971154803</v>
      </c>
      <c r="N80" s="4">
        <f t="shared" si="23"/>
        <v>1794947.2663269187</v>
      </c>
      <c r="O80" s="4">
        <f t="shared" si="23"/>
        <v>441952.16554270923</v>
      </c>
      <c r="P80" s="4">
        <f t="shared" si="23"/>
        <v>3288148.8641155879</v>
      </c>
      <c r="Q80" s="4">
        <f t="shared" si="23"/>
        <v>26851.46691419182</v>
      </c>
      <c r="R80" s="4">
        <f t="shared" si="23"/>
        <v>26333.097344178666</v>
      </c>
      <c r="T80" s="23">
        <f t="shared" ref="T80:T111" si="24">SUM(G80:R80)-F80</f>
        <v>0</v>
      </c>
    </row>
    <row r="81" spans="1:243" x14ac:dyDescent="0.2">
      <c r="B81" s="21">
        <v>105</v>
      </c>
      <c r="C81" s="2" t="s">
        <v>55</v>
      </c>
      <c r="D81" s="20">
        <v>53</v>
      </c>
      <c r="E81" s="21"/>
      <c r="F81" s="22">
        <v>627088</v>
      </c>
      <c r="G81" s="4">
        <f t="shared" si="23"/>
        <v>332238.53508150222</v>
      </c>
      <c r="H81" s="4">
        <f t="shared" si="23"/>
        <v>78374.694789747387</v>
      </c>
      <c r="I81" s="4">
        <f t="shared" si="23"/>
        <v>5179.7850813028326</v>
      </c>
      <c r="J81" s="4">
        <f t="shared" si="23"/>
        <v>79040.478843162186</v>
      </c>
      <c r="K81" s="4">
        <f t="shared" si="23"/>
        <v>46593.160257567812</v>
      </c>
      <c r="L81" s="4">
        <f t="shared" si="23"/>
        <v>19118.517180864095</v>
      </c>
      <c r="M81" s="4">
        <f t="shared" si="23"/>
        <v>229.42727669875987</v>
      </c>
      <c r="N81" s="4">
        <f t="shared" si="23"/>
        <v>6511.0526946285891</v>
      </c>
      <c r="O81" s="4">
        <f t="shared" si="23"/>
        <v>1507.0729607259366</v>
      </c>
      <c r="P81" s="4">
        <f t="shared" si="23"/>
        <v>57989.484694440434</v>
      </c>
      <c r="Q81" s="4">
        <f t="shared" si="23"/>
        <v>149.70147843400011</v>
      </c>
      <c r="R81" s="4">
        <f t="shared" si="23"/>
        <v>156.08966092569827</v>
      </c>
      <c r="T81" s="23">
        <f t="shared" si="24"/>
        <v>0</v>
      </c>
    </row>
    <row r="82" spans="1:243" x14ac:dyDescent="0.2">
      <c r="B82" s="21">
        <v>105</v>
      </c>
      <c r="C82" s="2" t="s">
        <v>56</v>
      </c>
      <c r="D82" s="20"/>
      <c r="E82" s="21"/>
      <c r="F82" s="2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T82" s="23">
        <f t="shared" si="24"/>
        <v>0</v>
      </c>
    </row>
    <row r="83" spans="1:243" x14ac:dyDescent="0.2">
      <c r="B83" s="21"/>
      <c r="C83" s="2" t="s">
        <v>57</v>
      </c>
      <c r="D83" s="20"/>
      <c r="E83" s="21"/>
      <c r="F83" s="2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T83" s="23">
        <f t="shared" si="24"/>
        <v>0</v>
      </c>
    </row>
    <row r="84" spans="1:243" x14ac:dyDescent="0.2">
      <c r="A84" s="21"/>
      <c r="B84" s="21"/>
      <c r="C84" s="2" t="s">
        <v>58</v>
      </c>
      <c r="D84" s="20"/>
      <c r="E84" s="21"/>
      <c r="F84" s="2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21"/>
      <c r="T84" s="23">
        <f t="shared" si="24"/>
        <v>0</v>
      </c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</row>
    <row r="85" spans="1:243" x14ac:dyDescent="0.2">
      <c r="A85" s="21"/>
      <c r="B85" s="21"/>
      <c r="C85" s="16"/>
      <c r="D85" s="17"/>
      <c r="E85" s="16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33"/>
      <c r="R85" s="33"/>
      <c r="S85" s="21"/>
      <c r="T85" s="23">
        <f t="shared" si="24"/>
        <v>0</v>
      </c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</row>
    <row r="86" spans="1:243" x14ac:dyDescent="0.2">
      <c r="A86" s="21"/>
      <c r="B86" s="21"/>
      <c r="C86" s="21"/>
      <c r="D86" s="20"/>
      <c r="E86" s="21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4"/>
      <c r="R86" s="4"/>
      <c r="S86" s="21"/>
      <c r="T86" s="23">
        <f t="shared" si="24"/>
        <v>0</v>
      </c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</row>
    <row r="87" spans="1:243" x14ac:dyDescent="0.2">
      <c r="A87" s="21"/>
      <c r="B87" s="21"/>
      <c r="C87" s="19" t="s">
        <v>59</v>
      </c>
      <c r="D87" s="20"/>
      <c r="E87" s="21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4"/>
      <c r="R87" s="4"/>
      <c r="S87" s="21"/>
      <c r="T87" s="23">
        <f t="shared" si="24"/>
        <v>0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</row>
    <row r="88" spans="1:243" x14ac:dyDescent="0.2">
      <c r="A88" s="29"/>
      <c r="B88" s="29"/>
      <c r="C88" s="2" t="s">
        <v>60</v>
      </c>
      <c r="D88" s="34">
        <v>51</v>
      </c>
      <c r="E88" s="29"/>
      <c r="F88" s="4">
        <v>104203661</v>
      </c>
      <c r="G88" s="4">
        <f t="shared" ref="G88:R91" si="25">INDEX(ALLOC,($D88)+1,(G$1)+1)*$F88</f>
        <v>41352883.56963186</v>
      </c>
      <c r="H88" s="4">
        <f t="shared" si="25"/>
        <v>12833668.506185031</v>
      </c>
      <c r="I88" s="4">
        <f t="shared" si="25"/>
        <v>1921704.7386657756</v>
      </c>
      <c r="J88" s="4">
        <f t="shared" si="25"/>
        <v>20254968.49755064</v>
      </c>
      <c r="K88" s="4">
        <f t="shared" si="25"/>
        <v>15296843.845326336</v>
      </c>
      <c r="L88" s="4">
        <f t="shared" si="25"/>
        <v>5291867.4570919992</v>
      </c>
      <c r="M88" s="4">
        <f t="shared" si="25"/>
        <v>4099320.6546815676</v>
      </c>
      <c r="N88" s="4">
        <f t="shared" si="25"/>
        <v>1921903.0279330071</v>
      </c>
      <c r="O88" s="4">
        <f t="shared" si="25"/>
        <v>479092.02991269971</v>
      </c>
      <c r="P88" s="4">
        <f t="shared" si="25"/>
        <v>701370.76323892793</v>
      </c>
      <c r="Q88" s="4">
        <f t="shared" si="25"/>
        <v>25549.520822553564</v>
      </c>
      <c r="R88" s="4">
        <f t="shared" si="25"/>
        <v>24488.388959602711</v>
      </c>
      <c r="T88" s="23">
        <f t="shared" si="24"/>
        <v>0</v>
      </c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</row>
    <row r="89" spans="1:243" x14ac:dyDescent="0.2">
      <c r="A89" s="29"/>
      <c r="B89" s="29"/>
      <c r="C89" s="2" t="s">
        <v>61</v>
      </c>
      <c r="D89" s="34">
        <v>52</v>
      </c>
      <c r="E89" s="29"/>
      <c r="F89" s="4">
        <v>11300039</v>
      </c>
      <c r="G89" s="4">
        <f t="shared" si="25"/>
        <v>4484383.6830195365</v>
      </c>
      <c r="H89" s="4">
        <f t="shared" si="25"/>
        <v>1391706.9058923235</v>
      </c>
      <c r="I89" s="4">
        <f t="shared" si="25"/>
        <v>208393.23959460569</v>
      </c>
      <c r="J89" s="4">
        <f t="shared" si="25"/>
        <v>2196486.4935608511</v>
      </c>
      <c r="K89" s="4">
        <f t="shared" si="25"/>
        <v>1658818.2254853556</v>
      </c>
      <c r="L89" s="4">
        <f t="shared" si="25"/>
        <v>573859.95918099664</v>
      </c>
      <c r="M89" s="4">
        <f t="shared" si="25"/>
        <v>444537.96370366716</v>
      </c>
      <c r="N89" s="4">
        <f t="shared" si="25"/>
        <v>208414.74245190935</v>
      </c>
      <c r="O89" s="4">
        <f t="shared" si="25"/>
        <v>51953.631673292861</v>
      </c>
      <c r="P89" s="4">
        <f t="shared" si="25"/>
        <v>76057.951342608314</v>
      </c>
      <c r="Q89" s="4">
        <f t="shared" si="25"/>
        <v>2770.6376048166608</v>
      </c>
      <c r="R89" s="4">
        <f t="shared" si="25"/>
        <v>2655.5664900360844</v>
      </c>
      <c r="T89" s="23">
        <f t="shared" si="24"/>
        <v>0</v>
      </c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</row>
    <row r="90" spans="1:243" x14ac:dyDescent="0.2">
      <c r="A90" s="29"/>
      <c r="B90" s="29"/>
      <c r="C90" s="2" t="s">
        <v>62</v>
      </c>
      <c r="D90" s="34">
        <v>53</v>
      </c>
      <c r="E90" s="29"/>
      <c r="F90" s="4">
        <v>21638589</v>
      </c>
      <c r="G90" s="4">
        <f t="shared" si="25"/>
        <v>11464376.786975207</v>
      </c>
      <c r="H90" s="4">
        <f t="shared" si="25"/>
        <v>2704433.5221783626</v>
      </c>
      <c r="I90" s="4">
        <f t="shared" si="25"/>
        <v>178736.06333185066</v>
      </c>
      <c r="J90" s="4">
        <f t="shared" si="25"/>
        <v>2727407.375121804</v>
      </c>
      <c r="K90" s="4">
        <f t="shared" si="25"/>
        <v>1607765.1701589634</v>
      </c>
      <c r="L90" s="4">
        <f t="shared" si="25"/>
        <v>659712.40968756669</v>
      </c>
      <c r="M90" s="4">
        <f t="shared" si="25"/>
        <v>7916.7238822521585</v>
      </c>
      <c r="N90" s="4">
        <f t="shared" si="25"/>
        <v>224673.40025069934</v>
      </c>
      <c r="O90" s="4">
        <f t="shared" si="25"/>
        <v>52003.757670632644</v>
      </c>
      <c r="P90" s="4">
        <f t="shared" si="25"/>
        <v>2001012.0200430993</v>
      </c>
      <c r="Q90" s="4">
        <f t="shared" si="25"/>
        <v>5165.6685577234648</v>
      </c>
      <c r="R90" s="4">
        <f t="shared" si="25"/>
        <v>5386.1021418374212</v>
      </c>
      <c r="T90" s="23">
        <f t="shared" si="24"/>
        <v>0</v>
      </c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</row>
    <row r="91" spans="1:243" x14ac:dyDescent="0.2">
      <c r="A91" s="29"/>
      <c r="B91" s="29"/>
      <c r="C91" s="2" t="s">
        <v>63</v>
      </c>
      <c r="D91" s="34">
        <v>54</v>
      </c>
      <c r="E91" s="29"/>
      <c r="F91" s="4">
        <v>7669785</v>
      </c>
      <c r="G91" s="4">
        <f t="shared" si="25"/>
        <v>3318251.2865147586</v>
      </c>
      <c r="H91" s="4">
        <f t="shared" si="25"/>
        <v>948369.47569728561</v>
      </c>
      <c r="I91" s="4">
        <f t="shared" si="25"/>
        <v>120423.30412080965</v>
      </c>
      <c r="J91" s="4">
        <f t="shared" si="25"/>
        <v>1349756.762075345</v>
      </c>
      <c r="K91" s="4">
        <f t="shared" si="25"/>
        <v>976227.53544038197</v>
      </c>
      <c r="L91" s="4">
        <f t="shared" si="25"/>
        <v>347597.7529264068</v>
      </c>
      <c r="M91" s="4">
        <f t="shared" si="25"/>
        <v>221259.77650314098</v>
      </c>
      <c r="N91" s="4">
        <f t="shared" si="25"/>
        <v>124817.02694474319</v>
      </c>
      <c r="O91" s="4">
        <f t="shared" si="25"/>
        <v>30732.465732943114</v>
      </c>
      <c r="P91" s="4">
        <f t="shared" si="25"/>
        <v>228651.2662906787</v>
      </c>
      <c r="Q91" s="4">
        <f t="shared" si="25"/>
        <v>1867.1970660134921</v>
      </c>
      <c r="R91" s="4">
        <f t="shared" si="25"/>
        <v>1831.1506874922623</v>
      </c>
      <c r="T91" s="23">
        <f t="shared" si="24"/>
        <v>0</v>
      </c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</row>
    <row r="92" spans="1:243" x14ac:dyDescent="0.2">
      <c r="A92" s="21"/>
      <c r="B92" s="21"/>
      <c r="C92" s="16" t="s">
        <v>64</v>
      </c>
      <c r="D92" s="17"/>
      <c r="E92" s="16"/>
      <c r="F92" s="18">
        <f t="shared" ref="F92:R92" si="26">SUM(F88:F91)</f>
        <v>144812074</v>
      </c>
      <c r="G92" s="18">
        <f t="shared" si="26"/>
        <v>60619895.326141357</v>
      </c>
      <c r="H92" s="18">
        <f t="shared" si="26"/>
        <v>17878178.409953002</v>
      </c>
      <c r="I92" s="18">
        <f t="shared" si="26"/>
        <v>2429257.3457130417</v>
      </c>
      <c r="J92" s="18">
        <f t="shared" si="26"/>
        <v>26528619.128308643</v>
      </c>
      <c r="K92" s="18">
        <f t="shared" si="26"/>
        <v>19539654.776411038</v>
      </c>
      <c r="L92" s="18">
        <f t="shared" si="26"/>
        <v>6873037.578886969</v>
      </c>
      <c r="M92" s="18">
        <f t="shared" si="26"/>
        <v>4773035.1187706282</v>
      </c>
      <c r="N92" s="18">
        <f t="shared" si="26"/>
        <v>2479808.1975803589</v>
      </c>
      <c r="O92" s="18">
        <f t="shared" si="26"/>
        <v>613781.88498956838</v>
      </c>
      <c r="P92" s="18">
        <f t="shared" si="26"/>
        <v>3007092.0009153141</v>
      </c>
      <c r="Q92" s="18">
        <f t="shared" si="26"/>
        <v>35353.024051107182</v>
      </c>
      <c r="R92" s="18">
        <f t="shared" si="26"/>
        <v>34361.208278968479</v>
      </c>
      <c r="S92" s="21"/>
      <c r="T92" s="23">
        <f t="shared" si="24"/>
        <v>0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</row>
    <row r="93" spans="1:243" x14ac:dyDescent="0.2">
      <c r="A93" s="21"/>
      <c r="B93" s="21"/>
      <c r="C93" s="21"/>
      <c r="D93" s="20"/>
      <c r="E93" s="21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/>
      <c r="T93" s="23">
        <f t="shared" si="24"/>
        <v>0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</row>
    <row r="94" spans="1:243" x14ac:dyDescent="0.2">
      <c r="A94" s="21"/>
      <c r="B94" s="21"/>
      <c r="C94" s="35" t="s">
        <v>65</v>
      </c>
      <c r="D94" s="36"/>
      <c r="E94" s="35"/>
      <c r="F94" s="37">
        <f>SUM(F82,F81,F80,F79,F78,F75,F43,F39,F21)</f>
        <v>3934849118</v>
      </c>
      <c r="G94" s="37">
        <f t="shared" ref="G94:R94" si="27">SUM(G82,G81,G80,G79,G78,G75,G43,G39,G21)</f>
        <v>1702431751.4265389</v>
      </c>
      <c r="H94" s="37">
        <f t="shared" si="27"/>
        <v>486545216.18614978</v>
      </c>
      <c r="I94" s="37">
        <f t="shared" si="27"/>
        <v>61776404.923397332</v>
      </c>
      <c r="J94" s="37">
        <f t="shared" si="27"/>
        <v>692437794.79833066</v>
      </c>
      <c r="K94" s="37">
        <f t="shared" si="27"/>
        <v>500803247.5152567</v>
      </c>
      <c r="L94" s="37">
        <f t="shared" si="27"/>
        <v>178319649.38493884</v>
      </c>
      <c r="M94" s="37">
        <f t="shared" si="27"/>
        <v>113495599.51542567</v>
      </c>
      <c r="N94" s="37">
        <f t="shared" si="27"/>
        <v>64031499.644306034</v>
      </c>
      <c r="O94" s="37">
        <f t="shared" si="27"/>
        <v>15765748.668098647</v>
      </c>
      <c r="P94" s="37">
        <f t="shared" si="27"/>
        <v>117344829.86264308</v>
      </c>
      <c r="Q94" s="37">
        <f t="shared" si="27"/>
        <v>957929.85196005064</v>
      </c>
      <c r="R94" s="37">
        <f t="shared" si="27"/>
        <v>939446.22295432363</v>
      </c>
      <c r="S94" s="21"/>
      <c r="T94" s="23">
        <f t="shared" si="24"/>
        <v>0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</row>
    <row r="95" spans="1:243" x14ac:dyDescent="0.2">
      <c r="A95" s="21"/>
      <c r="B95" s="21"/>
      <c r="C95" s="19" t="s">
        <v>66</v>
      </c>
      <c r="D95" s="12"/>
      <c r="E95" s="19"/>
      <c r="F95" s="38">
        <f>F94+F92</f>
        <v>4079661192</v>
      </c>
      <c r="G95" s="38">
        <f t="shared" ref="G95:R95" si="28">G94+G92</f>
        <v>1763051646.7526803</v>
      </c>
      <c r="H95" s="38">
        <f t="shared" si="28"/>
        <v>504423394.59610277</v>
      </c>
      <c r="I95" s="38">
        <f t="shared" si="28"/>
        <v>64205662.269110374</v>
      </c>
      <c r="J95" s="38">
        <f t="shared" si="28"/>
        <v>718966413.92663932</v>
      </c>
      <c r="K95" s="38">
        <f t="shared" si="28"/>
        <v>520342902.29166776</v>
      </c>
      <c r="L95" s="38">
        <f t="shared" si="28"/>
        <v>185192686.96382579</v>
      </c>
      <c r="M95" s="38">
        <f t="shared" si="28"/>
        <v>118268634.6341963</v>
      </c>
      <c r="N95" s="38">
        <f t="shared" si="28"/>
        <v>66511307.841886394</v>
      </c>
      <c r="O95" s="38">
        <f t="shared" si="28"/>
        <v>16379530.553088216</v>
      </c>
      <c r="P95" s="38">
        <f t="shared" si="28"/>
        <v>120351921.8635584</v>
      </c>
      <c r="Q95" s="38">
        <f t="shared" si="28"/>
        <v>993282.87601115787</v>
      </c>
      <c r="R95" s="38">
        <f t="shared" si="28"/>
        <v>973807.4312332921</v>
      </c>
      <c r="S95" s="21"/>
      <c r="T95" s="23">
        <f t="shared" si="24"/>
        <v>0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</row>
    <row r="96" spans="1:243" x14ac:dyDescent="0.2">
      <c r="A96" s="21"/>
      <c r="B96" s="21"/>
      <c r="C96" s="21"/>
      <c r="D96" s="20"/>
      <c r="E96" s="21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/>
      <c r="T96" s="23">
        <f t="shared" si="24"/>
        <v>0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</row>
    <row r="97" spans="1:243" x14ac:dyDescent="0.2">
      <c r="A97" s="21"/>
      <c r="B97" s="21"/>
      <c r="C97" s="21"/>
      <c r="D97" s="20"/>
      <c r="E97" s="21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/>
      <c r="T97" s="23">
        <f t="shared" si="24"/>
        <v>0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</row>
    <row r="98" spans="1:243" x14ac:dyDescent="0.2">
      <c r="A98" s="21"/>
      <c r="B98" s="19" t="s">
        <v>6</v>
      </c>
      <c r="C98" s="21"/>
      <c r="D98" s="20"/>
      <c r="E98" s="2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/>
      <c r="T98" s="23">
        <f t="shared" si="24"/>
        <v>0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</row>
    <row r="99" spans="1:243" x14ac:dyDescent="0.2">
      <c r="A99" s="21"/>
      <c r="B99" s="21"/>
      <c r="C99" s="21"/>
      <c r="D99" s="20"/>
      <c r="E99" s="21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/>
      <c r="T99" s="23">
        <f t="shared" si="24"/>
        <v>0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</row>
    <row r="100" spans="1:243" x14ac:dyDescent="0.2">
      <c r="B100" s="2" t="s">
        <v>7</v>
      </c>
      <c r="C100" s="19"/>
      <c r="D100" s="20">
        <v>51</v>
      </c>
      <c r="E100" s="21"/>
      <c r="F100" s="22">
        <v>1236518343</v>
      </c>
      <c r="G100" s="4">
        <f t="shared" ref="G100:R103" si="29">INDEX(ALLOC,($D100)+1,(G$1)+1)*$F100</f>
        <v>490708278.18413323</v>
      </c>
      <c r="H100" s="4">
        <f t="shared" si="29"/>
        <v>152288953.80056944</v>
      </c>
      <c r="I100" s="4">
        <f t="shared" si="29"/>
        <v>22803643.714497257</v>
      </c>
      <c r="J100" s="4">
        <f t="shared" si="29"/>
        <v>240352784.57355273</v>
      </c>
      <c r="K100" s="4">
        <f t="shared" si="29"/>
        <v>181517883.56795514</v>
      </c>
      <c r="L100" s="4">
        <f t="shared" si="29"/>
        <v>62795213.878512599</v>
      </c>
      <c r="M100" s="4">
        <f t="shared" si="29"/>
        <v>48644022.049786977</v>
      </c>
      <c r="N100" s="4">
        <f t="shared" si="29"/>
        <v>22805996.686684594</v>
      </c>
      <c r="O100" s="4">
        <f t="shared" si="29"/>
        <v>5685079.3656103685</v>
      </c>
      <c r="P100" s="4">
        <f t="shared" si="29"/>
        <v>8322719.2371757887</v>
      </c>
      <c r="Q100" s="4">
        <f t="shared" si="29"/>
        <v>303179.85806609935</v>
      </c>
      <c r="R100" s="4">
        <f t="shared" si="29"/>
        <v>290588.08345579566</v>
      </c>
      <c r="T100" s="23">
        <f t="shared" si="24"/>
        <v>0</v>
      </c>
    </row>
    <row r="101" spans="1:243" x14ac:dyDescent="0.2">
      <c r="B101" s="2" t="s">
        <v>8</v>
      </c>
      <c r="C101" s="19"/>
      <c r="D101" s="20">
        <v>52</v>
      </c>
      <c r="E101" s="21"/>
      <c r="F101" s="22">
        <v>139855579</v>
      </c>
      <c r="G101" s="4">
        <f t="shared" si="29"/>
        <v>55501231.141489841</v>
      </c>
      <c r="H101" s="4">
        <f t="shared" si="29"/>
        <v>17224540.120779175</v>
      </c>
      <c r="I101" s="4">
        <f t="shared" si="29"/>
        <v>2579190.8490925832</v>
      </c>
      <c r="J101" s="4">
        <f t="shared" si="29"/>
        <v>27184940.717694215</v>
      </c>
      <c r="K101" s="4">
        <f t="shared" si="29"/>
        <v>20530458.645408832</v>
      </c>
      <c r="L101" s="4">
        <f t="shared" si="29"/>
        <v>7102410.6072708815</v>
      </c>
      <c r="M101" s="4">
        <f t="shared" si="29"/>
        <v>5501849.5335509339</v>
      </c>
      <c r="N101" s="4">
        <f t="shared" si="29"/>
        <v>2579456.980435878</v>
      </c>
      <c r="O101" s="4">
        <f t="shared" si="29"/>
        <v>643007.09394198656</v>
      </c>
      <c r="P101" s="4">
        <f t="shared" si="29"/>
        <v>941335.58499880508</v>
      </c>
      <c r="Q101" s="4">
        <f t="shared" si="29"/>
        <v>34290.954785271737</v>
      </c>
      <c r="R101" s="4">
        <f t="shared" si="29"/>
        <v>32866.770551587862</v>
      </c>
      <c r="T101" s="23">
        <f t="shared" si="24"/>
        <v>0</v>
      </c>
    </row>
    <row r="102" spans="1:243" x14ac:dyDescent="0.2">
      <c r="B102" s="2" t="s">
        <v>9</v>
      </c>
      <c r="C102" s="21"/>
      <c r="D102" s="20">
        <v>53</v>
      </c>
      <c r="E102" s="21"/>
      <c r="F102" s="22">
        <v>416199198</v>
      </c>
      <c r="G102" s="4">
        <f t="shared" si="29"/>
        <v>220507188.5375196</v>
      </c>
      <c r="H102" s="4">
        <f t="shared" si="29"/>
        <v>52017396.465867057</v>
      </c>
      <c r="I102" s="4">
        <f t="shared" si="29"/>
        <v>3437830.7297390536</v>
      </c>
      <c r="J102" s="4">
        <f t="shared" si="29"/>
        <v>52459278.289586253</v>
      </c>
      <c r="K102" s="4">
        <f t="shared" si="29"/>
        <v>30923946.769010406</v>
      </c>
      <c r="L102" s="4">
        <f t="shared" si="29"/>
        <v>12688987.060228959</v>
      </c>
      <c r="M102" s="4">
        <f t="shared" si="29"/>
        <v>152271.21003965623</v>
      </c>
      <c r="N102" s="4">
        <f t="shared" si="29"/>
        <v>4321394.939211335</v>
      </c>
      <c r="O102" s="4">
        <f t="shared" si="29"/>
        <v>1000246.4687278663</v>
      </c>
      <c r="P102" s="4">
        <f t="shared" si="29"/>
        <v>38487703.515709728</v>
      </c>
      <c r="Q102" s="4">
        <f t="shared" si="29"/>
        <v>99357.084274687353</v>
      </c>
      <c r="R102" s="4">
        <f t="shared" si="29"/>
        <v>103596.93008535892</v>
      </c>
      <c r="T102" s="23">
        <f t="shared" si="24"/>
        <v>0</v>
      </c>
    </row>
    <row r="103" spans="1:243" x14ac:dyDescent="0.2">
      <c r="B103" s="2" t="s">
        <v>10</v>
      </c>
      <c r="C103" s="21"/>
      <c r="D103" s="20">
        <v>54</v>
      </c>
      <c r="E103" s="21"/>
      <c r="F103" s="22">
        <v>81570485</v>
      </c>
      <c r="G103" s="4">
        <f t="shared" si="29"/>
        <v>35290606.815299623</v>
      </c>
      <c r="H103" s="4">
        <f t="shared" si="29"/>
        <v>10086196.430776522</v>
      </c>
      <c r="I103" s="4">
        <f t="shared" si="29"/>
        <v>1280738.2895918128</v>
      </c>
      <c r="J103" s="4">
        <f t="shared" si="29"/>
        <v>14355071.715115286</v>
      </c>
      <c r="K103" s="4">
        <f t="shared" si="29"/>
        <v>10382475.328347098</v>
      </c>
      <c r="L103" s="4">
        <f t="shared" si="29"/>
        <v>3696807.3148226677</v>
      </c>
      <c r="M103" s="4">
        <f t="shared" si="29"/>
        <v>2353164.6950146337</v>
      </c>
      <c r="N103" s="4">
        <f t="shared" si="29"/>
        <v>1327466.8617361204</v>
      </c>
      <c r="O103" s="4">
        <f t="shared" si="29"/>
        <v>326849.07531072258</v>
      </c>
      <c r="P103" s="4">
        <f t="shared" si="29"/>
        <v>2431775.4261944517</v>
      </c>
      <c r="Q103" s="4">
        <f t="shared" si="29"/>
        <v>19858.205968654605</v>
      </c>
      <c r="R103" s="4">
        <f t="shared" si="29"/>
        <v>19474.841822401446</v>
      </c>
      <c r="T103" s="23">
        <f t="shared" si="24"/>
        <v>0</v>
      </c>
    </row>
    <row r="104" spans="1:243" x14ac:dyDescent="0.2">
      <c r="B104" s="2" t="s">
        <v>11</v>
      </c>
      <c r="C104" s="21"/>
      <c r="D104" s="20"/>
      <c r="E104" s="21"/>
      <c r="F104" s="22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T104" s="23">
        <f t="shared" si="24"/>
        <v>0</v>
      </c>
    </row>
    <row r="105" spans="1:243" x14ac:dyDescent="0.2">
      <c r="A105" s="21"/>
      <c r="B105" s="16"/>
      <c r="C105" s="39" t="s">
        <v>67</v>
      </c>
      <c r="D105" s="9"/>
      <c r="E105" s="39"/>
      <c r="F105" s="40">
        <f t="shared" ref="F105:R105" si="30">SUM(F100:F104)</f>
        <v>1874143605</v>
      </c>
      <c r="G105" s="40">
        <f t="shared" si="30"/>
        <v>802007304.67844224</v>
      </c>
      <c r="H105" s="40">
        <f t="shared" si="30"/>
        <v>231617086.81799221</v>
      </c>
      <c r="I105" s="40">
        <f t="shared" si="30"/>
        <v>30101403.582920708</v>
      </c>
      <c r="J105" s="40">
        <f t="shared" si="30"/>
        <v>334352075.29594851</v>
      </c>
      <c r="K105" s="40">
        <f t="shared" si="30"/>
        <v>243354764.31072146</v>
      </c>
      <c r="L105" s="40">
        <f t="shared" si="30"/>
        <v>86283418.86083512</v>
      </c>
      <c r="M105" s="40">
        <f t="shared" si="30"/>
        <v>56651307.488392197</v>
      </c>
      <c r="N105" s="40">
        <f t="shared" si="30"/>
        <v>31034315.468067925</v>
      </c>
      <c r="O105" s="40">
        <f t="shared" si="30"/>
        <v>7655182.0035909442</v>
      </c>
      <c r="P105" s="40">
        <f t="shared" si="30"/>
        <v>50183533.764078774</v>
      </c>
      <c r="Q105" s="40">
        <f t="shared" si="30"/>
        <v>456686.10309471301</v>
      </c>
      <c r="R105" s="40">
        <f t="shared" si="30"/>
        <v>446526.62591514387</v>
      </c>
      <c r="T105" s="23">
        <f t="shared" si="24"/>
        <v>0</v>
      </c>
    </row>
    <row r="106" spans="1:243" x14ac:dyDescent="0.2">
      <c r="A106" s="21"/>
      <c r="B106" s="21"/>
      <c r="C106" s="21"/>
      <c r="D106" s="20"/>
      <c r="E106" s="21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4"/>
      <c r="Q106" s="4"/>
      <c r="R106" s="4"/>
      <c r="T106" s="23">
        <f t="shared" si="24"/>
        <v>0</v>
      </c>
    </row>
    <row r="107" spans="1:243" x14ac:dyDescent="0.2">
      <c r="A107" s="21"/>
      <c r="B107" s="19" t="s">
        <v>12</v>
      </c>
      <c r="C107" s="21"/>
      <c r="D107" s="20"/>
      <c r="E107" s="21"/>
      <c r="F107" s="22">
        <f t="shared" ref="F107:R107" si="31">F95-F105</f>
        <v>2205517587</v>
      </c>
      <c r="G107" s="22">
        <f t="shared" si="31"/>
        <v>961044342.07423806</v>
      </c>
      <c r="H107" s="22">
        <f t="shared" si="31"/>
        <v>272806307.77811056</v>
      </c>
      <c r="I107" s="22">
        <f t="shared" si="31"/>
        <v>34104258.686189666</v>
      </c>
      <c r="J107" s="22">
        <f t="shared" si="31"/>
        <v>384614338.63069081</v>
      </c>
      <c r="K107" s="22">
        <f t="shared" si="31"/>
        <v>276988137.9809463</v>
      </c>
      <c r="L107" s="22">
        <f t="shared" si="31"/>
        <v>98909268.102990672</v>
      </c>
      <c r="M107" s="22">
        <f t="shared" si="31"/>
        <v>61617327.1458041</v>
      </c>
      <c r="N107" s="22">
        <f t="shared" si="31"/>
        <v>35476992.373818472</v>
      </c>
      <c r="O107" s="22">
        <f t="shared" si="31"/>
        <v>8724348.5494972728</v>
      </c>
      <c r="P107" s="22">
        <f t="shared" si="31"/>
        <v>70168388.099479616</v>
      </c>
      <c r="Q107" s="22">
        <f t="shared" si="31"/>
        <v>536596.77291644481</v>
      </c>
      <c r="R107" s="22">
        <f t="shared" si="31"/>
        <v>527280.80531814822</v>
      </c>
      <c r="T107" s="23">
        <f t="shared" si="24"/>
        <v>0</v>
      </c>
    </row>
    <row r="108" spans="1:243" x14ac:dyDescent="0.2">
      <c r="A108" s="21"/>
      <c r="B108" s="21"/>
      <c r="C108" s="21"/>
      <c r="D108" s="20"/>
      <c r="E108" s="21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4"/>
      <c r="Q108" s="4"/>
      <c r="R108" s="4"/>
      <c r="T108" s="23">
        <f t="shared" si="24"/>
        <v>0</v>
      </c>
    </row>
    <row r="109" spans="1:243" x14ac:dyDescent="0.2">
      <c r="A109" s="21"/>
      <c r="B109" s="21"/>
      <c r="C109" s="21"/>
      <c r="D109" s="20"/>
      <c r="E109" s="21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4"/>
      <c r="Q109" s="4"/>
      <c r="R109" s="4"/>
      <c r="T109" s="23">
        <f t="shared" si="24"/>
        <v>0</v>
      </c>
    </row>
    <row r="110" spans="1:243" x14ac:dyDescent="0.2">
      <c r="A110" s="21"/>
      <c r="B110" s="19" t="s">
        <v>13</v>
      </c>
      <c r="C110" s="21"/>
      <c r="D110" s="20"/>
      <c r="E110" s="21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4"/>
      <c r="Q110" s="4"/>
      <c r="R110" s="4"/>
      <c r="T110" s="23">
        <f t="shared" si="24"/>
        <v>0</v>
      </c>
    </row>
    <row r="111" spans="1:243" x14ac:dyDescent="0.2">
      <c r="A111" s="21"/>
      <c r="B111" s="21"/>
      <c r="C111" s="21"/>
      <c r="D111" s="20"/>
      <c r="E111" s="21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4"/>
      <c r="Q111" s="4"/>
      <c r="R111" s="4"/>
      <c r="T111" s="23">
        <f t="shared" si="24"/>
        <v>0</v>
      </c>
    </row>
    <row r="112" spans="1:243" x14ac:dyDescent="0.2">
      <c r="A112" s="21"/>
      <c r="B112" s="21"/>
      <c r="C112" s="19" t="s">
        <v>68</v>
      </c>
      <c r="D112" s="20"/>
      <c r="E112" s="21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4"/>
      <c r="Q112" s="4"/>
      <c r="R112" s="4"/>
      <c r="T112" s="23">
        <f t="shared" ref="T112:T143" si="32">SUM(G112:R112)-F112</f>
        <v>0</v>
      </c>
    </row>
    <row r="113" spans="1:20" x14ac:dyDescent="0.2">
      <c r="A113" s="21"/>
      <c r="B113" s="21"/>
      <c r="C113" s="2" t="s">
        <v>69</v>
      </c>
      <c r="D113" s="20">
        <v>67</v>
      </c>
      <c r="E113" s="21"/>
      <c r="F113" s="22">
        <v>82477382</v>
      </c>
      <c r="G113" s="4">
        <f t="shared" ref="G113:R115" si="33">INDEX(ALLOC,($D113)+1,(G$1)+1)*$F113</f>
        <v>33565651.610445186</v>
      </c>
      <c r="H113" s="4">
        <f t="shared" si="33"/>
        <v>10507770.599241363</v>
      </c>
      <c r="I113" s="4">
        <f t="shared" si="33"/>
        <v>1476545.0526427212</v>
      </c>
      <c r="J113" s="4">
        <f t="shared" si="33"/>
        <v>15352946.645337945</v>
      </c>
      <c r="K113" s="4">
        <f t="shared" si="33"/>
        <v>11894788.594579576</v>
      </c>
      <c r="L113" s="4">
        <f t="shared" si="33"/>
        <v>3956546.8134880397</v>
      </c>
      <c r="M113" s="4">
        <f t="shared" si="33"/>
        <v>3059093.5660064062</v>
      </c>
      <c r="N113" s="4">
        <f t="shared" si="33"/>
        <v>1394841.314525198</v>
      </c>
      <c r="O113" s="4">
        <f t="shared" si="33"/>
        <v>367800.28290025162</v>
      </c>
      <c r="P113" s="4">
        <f t="shared" si="33"/>
        <v>854465.2944620169</v>
      </c>
      <c r="Q113" s="4">
        <f t="shared" si="33"/>
        <v>23969.606276337588</v>
      </c>
      <c r="R113" s="4">
        <f t="shared" si="33"/>
        <v>22962.620094964288</v>
      </c>
      <c r="T113" s="23">
        <f t="shared" si="32"/>
        <v>0</v>
      </c>
    </row>
    <row r="114" spans="1:20" x14ac:dyDescent="0.2">
      <c r="A114" s="21"/>
      <c r="B114" s="21"/>
      <c r="C114" s="2" t="s">
        <v>70</v>
      </c>
      <c r="D114" s="20">
        <v>57</v>
      </c>
      <c r="E114" s="21"/>
      <c r="F114" s="22">
        <v>90578486</v>
      </c>
      <c r="G114" s="4">
        <f t="shared" si="33"/>
        <v>39189225.797029458</v>
      </c>
      <c r="H114" s="4">
        <f t="shared" si="33"/>
        <v>11200055.639003573</v>
      </c>
      <c r="I114" s="4">
        <f t="shared" si="33"/>
        <v>1422065.5127250233</v>
      </c>
      <c r="J114" s="4">
        <f t="shared" si="33"/>
        <v>15939611.716011791</v>
      </c>
      <c r="K114" s="4">
        <f t="shared" si="33"/>
        <v>11528269.212739661</v>
      </c>
      <c r="L114" s="4">
        <f t="shared" si="33"/>
        <v>4104839.4438941712</v>
      </c>
      <c r="M114" s="4">
        <f t="shared" si="33"/>
        <v>2612618.4927250338</v>
      </c>
      <c r="N114" s="4">
        <f t="shared" si="33"/>
        <v>1473976.7955927958</v>
      </c>
      <c r="O114" s="4">
        <f t="shared" si="33"/>
        <v>362920.55989652104</v>
      </c>
      <c r="P114" s="4">
        <f t="shared" si="33"/>
        <v>2701226.072497603</v>
      </c>
      <c r="Q114" s="4">
        <f t="shared" si="33"/>
        <v>22051.121423646291</v>
      </c>
      <c r="R114" s="4">
        <f t="shared" si="33"/>
        <v>21625.636460711954</v>
      </c>
      <c r="T114" s="23">
        <f t="shared" si="32"/>
        <v>0</v>
      </c>
    </row>
    <row r="115" spans="1:20" x14ac:dyDescent="0.2">
      <c r="A115" s="21"/>
      <c r="B115" s="21"/>
      <c r="C115" s="2" t="s">
        <v>71</v>
      </c>
      <c r="D115" s="20">
        <v>57</v>
      </c>
      <c r="E115" s="21"/>
      <c r="F115" s="22">
        <v>4350165</v>
      </c>
      <c r="G115" s="4">
        <f t="shared" si="33"/>
        <v>1882120.2027966625</v>
      </c>
      <c r="H115" s="4">
        <f t="shared" si="33"/>
        <v>537899.14349910838</v>
      </c>
      <c r="I115" s="4">
        <f t="shared" si="33"/>
        <v>68296.787618678572</v>
      </c>
      <c r="J115" s="4">
        <f t="shared" si="33"/>
        <v>765523.29435694509</v>
      </c>
      <c r="K115" s="4">
        <f t="shared" si="33"/>
        <v>553662.08306724881</v>
      </c>
      <c r="L115" s="4">
        <f t="shared" si="33"/>
        <v>197140.95110231679</v>
      </c>
      <c r="M115" s="4">
        <f t="shared" si="33"/>
        <v>125474.84537779972</v>
      </c>
      <c r="N115" s="4">
        <f t="shared" si="33"/>
        <v>70789.903322075115</v>
      </c>
      <c r="O115" s="4">
        <f t="shared" si="33"/>
        <v>17429.793620554105</v>
      </c>
      <c r="P115" s="4">
        <f t="shared" si="33"/>
        <v>129730.35470770106</v>
      </c>
      <c r="Q115" s="4">
        <f t="shared" si="33"/>
        <v>1059.0375359982972</v>
      </c>
      <c r="R115" s="4">
        <f t="shared" si="33"/>
        <v>1038.6029949110987</v>
      </c>
      <c r="T115" s="23">
        <f t="shared" si="32"/>
        <v>0</v>
      </c>
    </row>
    <row r="116" spans="1:20" x14ac:dyDescent="0.2">
      <c r="A116" s="21"/>
      <c r="B116" s="21"/>
      <c r="C116" s="2" t="s">
        <v>72</v>
      </c>
      <c r="D116" s="20"/>
      <c r="E116" s="21"/>
      <c r="F116" s="2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T116" s="23">
        <f t="shared" si="32"/>
        <v>0</v>
      </c>
    </row>
    <row r="117" spans="1:20" x14ac:dyDescent="0.2">
      <c r="A117" s="21"/>
      <c r="B117" s="21"/>
      <c r="C117" s="16" t="s">
        <v>26</v>
      </c>
      <c r="D117" s="17"/>
      <c r="E117" s="16"/>
      <c r="F117" s="18">
        <f t="shared" ref="F117:R117" si="34">SUM(F113:F116)</f>
        <v>177406033</v>
      </c>
      <c r="G117" s="18">
        <f t="shared" si="34"/>
        <v>74636997.610271305</v>
      </c>
      <c r="H117" s="18">
        <f t="shared" si="34"/>
        <v>22245725.381744046</v>
      </c>
      <c r="I117" s="18">
        <f t="shared" si="34"/>
        <v>2966907.3529864228</v>
      </c>
      <c r="J117" s="18">
        <f t="shared" si="34"/>
        <v>32058081.655706681</v>
      </c>
      <c r="K117" s="18">
        <f t="shared" si="34"/>
        <v>23976719.890386488</v>
      </c>
      <c r="L117" s="18">
        <f t="shared" si="34"/>
        <v>8258527.2084845267</v>
      </c>
      <c r="M117" s="18">
        <f t="shared" si="34"/>
        <v>5797186.9041092405</v>
      </c>
      <c r="N117" s="18">
        <f t="shared" si="34"/>
        <v>2939608.0134400688</v>
      </c>
      <c r="O117" s="18">
        <f t="shared" si="34"/>
        <v>748150.63641732687</v>
      </c>
      <c r="P117" s="18">
        <f t="shared" si="34"/>
        <v>3685421.7216673209</v>
      </c>
      <c r="Q117" s="18">
        <f t="shared" si="34"/>
        <v>47079.76523598218</v>
      </c>
      <c r="R117" s="18">
        <f t="shared" si="34"/>
        <v>45626.859550587338</v>
      </c>
      <c r="T117" s="23">
        <f t="shared" si="32"/>
        <v>0</v>
      </c>
    </row>
    <row r="118" spans="1:20" x14ac:dyDescent="0.2">
      <c r="A118" s="21"/>
      <c r="B118" s="21"/>
      <c r="C118" s="21"/>
      <c r="D118" s="20"/>
      <c r="E118" s="21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4"/>
      <c r="Q118" s="4"/>
      <c r="R118" s="4"/>
      <c r="T118" s="23">
        <f t="shared" si="32"/>
        <v>0</v>
      </c>
    </row>
    <row r="119" spans="1:20" x14ac:dyDescent="0.2">
      <c r="A119" s="21"/>
      <c r="B119" s="19" t="s">
        <v>14</v>
      </c>
      <c r="C119" s="19"/>
      <c r="D119" s="20"/>
      <c r="E119" s="21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4"/>
      <c r="Q119" s="4"/>
      <c r="R119" s="4"/>
      <c r="T119" s="23">
        <f t="shared" si="32"/>
        <v>0</v>
      </c>
    </row>
    <row r="120" spans="1:20" x14ac:dyDescent="0.2">
      <c r="A120" s="21"/>
      <c r="B120" s="21"/>
      <c r="C120" s="31"/>
      <c r="D120" s="20"/>
      <c r="E120" s="21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4"/>
      <c r="Q120" s="4"/>
      <c r="R120" s="4"/>
      <c r="T120" s="23">
        <f t="shared" si="32"/>
        <v>0</v>
      </c>
    </row>
    <row r="121" spans="1:20" x14ac:dyDescent="0.2">
      <c r="A121" s="21"/>
      <c r="B121" s="21"/>
      <c r="C121" s="41" t="s">
        <v>73</v>
      </c>
      <c r="D121" s="20"/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4"/>
      <c r="Q121" s="4"/>
      <c r="R121" s="4"/>
      <c r="T121" s="23">
        <f t="shared" si="32"/>
        <v>0</v>
      </c>
    </row>
    <row r="122" spans="1:20" x14ac:dyDescent="0.2">
      <c r="A122" s="21"/>
      <c r="B122" s="21"/>
      <c r="C122" s="31" t="s">
        <v>74</v>
      </c>
      <c r="D122" s="20">
        <v>57</v>
      </c>
      <c r="E122" s="21"/>
      <c r="F122" s="22">
        <v>406612247</v>
      </c>
      <c r="G122" s="4">
        <f t="shared" ref="G122:R125" si="35">INDEX(ALLOC,($D122)+1,(G$1)+1)*$F122</f>
        <v>175922781.04008621</v>
      </c>
      <c r="H122" s="4">
        <f t="shared" si="35"/>
        <v>50277720.361767404</v>
      </c>
      <c r="I122" s="4">
        <f t="shared" si="35"/>
        <v>6383737.2321538785</v>
      </c>
      <c r="J122" s="4">
        <f t="shared" si="35"/>
        <v>71553871.370239943</v>
      </c>
      <c r="K122" s="4">
        <f t="shared" si="35"/>
        <v>51751090.745908417</v>
      </c>
      <c r="L122" s="4">
        <f t="shared" si="35"/>
        <v>18426870.039051428</v>
      </c>
      <c r="M122" s="4">
        <f t="shared" si="35"/>
        <v>11728200.843196686</v>
      </c>
      <c r="N122" s="4">
        <f t="shared" si="35"/>
        <v>6616770.0891119596</v>
      </c>
      <c r="O122" s="4">
        <f t="shared" si="35"/>
        <v>1629172.123080336</v>
      </c>
      <c r="P122" s="4">
        <f t="shared" si="35"/>
        <v>12125965.574134625</v>
      </c>
      <c r="Q122" s="4">
        <f t="shared" si="35"/>
        <v>98988.804371698789</v>
      </c>
      <c r="R122" s="4">
        <f t="shared" si="35"/>
        <v>97078.776897366275</v>
      </c>
      <c r="T122" s="23">
        <f t="shared" si="32"/>
        <v>0</v>
      </c>
    </row>
    <row r="123" spans="1:20" x14ac:dyDescent="0.2">
      <c r="A123" s="21"/>
      <c r="B123" s="21"/>
      <c r="C123" s="31" t="s">
        <v>75</v>
      </c>
      <c r="D123" s="20">
        <v>57</v>
      </c>
      <c r="E123" s="21"/>
      <c r="F123" s="22">
        <v>27127029</v>
      </c>
      <c r="G123" s="4">
        <f t="shared" si="35"/>
        <v>11736642.017659318</v>
      </c>
      <c r="H123" s="4">
        <f t="shared" si="35"/>
        <v>3354264.8761082566</v>
      </c>
      <c r="I123" s="4">
        <f t="shared" si="35"/>
        <v>425889.34864280658</v>
      </c>
      <c r="J123" s="4">
        <f t="shared" si="35"/>
        <v>4773697.6887535034</v>
      </c>
      <c r="K123" s="4">
        <f t="shared" si="35"/>
        <v>3452560.3933564969</v>
      </c>
      <c r="L123" s="4">
        <f t="shared" si="35"/>
        <v>1229343.7829691817</v>
      </c>
      <c r="M123" s="4">
        <f t="shared" si="35"/>
        <v>782443.83128779917</v>
      </c>
      <c r="N123" s="4">
        <f t="shared" si="35"/>
        <v>441436.07433858898</v>
      </c>
      <c r="O123" s="4">
        <f t="shared" si="35"/>
        <v>108689.78923989923</v>
      </c>
      <c r="P123" s="4">
        <f t="shared" si="35"/>
        <v>808980.60058321769</v>
      </c>
      <c r="Q123" s="4">
        <f t="shared" si="35"/>
        <v>6604.0120204898794</v>
      </c>
      <c r="R123" s="4">
        <f t="shared" si="35"/>
        <v>6476.5850404387475</v>
      </c>
      <c r="T123" s="23">
        <f t="shared" si="32"/>
        <v>0</v>
      </c>
    </row>
    <row r="124" spans="1:20" x14ac:dyDescent="0.2">
      <c r="A124" s="21"/>
      <c r="B124" s="21"/>
      <c r="C124" s="31" t="s">
        <v>76</v>
      </c>
      <c r="D124" s="20">
        <v>57</v>
      </c>
      <c r="E124" s="21"/>
      <c r="F124" s="22">
        <v>27021378</v>
      </c>
      <c r="G124" s="4">
        <f t="shared" si="35"/>
        <v>11690931.594825776</v>
      </c>
      <c r="H124" s="4">
        <f t="shared" si="35"/>
        <v>3341201.0998124555</v>
      </c>
      <c r="I124" s="4">
        <f t="shared" si="35"/>
        <v>424230.64744211629</v>
      </c>
      <c r="J124" s="4">
        <f t="shared" si="35"/>
        <v>4755105.6809625104</v>
      </c>
      <c r="K124" s="4">
        <f t="shared" si="35"/>
        <v>3439113.7878281693</v>
      </c>
      <c r="L124" s="4">
        <f t="shared" si="35"/>
        <v>1224555.8867342316</v>
      </c>
      <c r="M124" s="4">
        <f t="shared" si="35"/>
        <v>779396.46575361607</v>
      </c>
      <c r="N124" s="4">
        <f t="shared" si="35"/>
        <v>439716.82367203251</v>
      </c>
      <c r="O124" s="4">
        <f t="shared" si="35"/>
        <v>108266.47768141692</v>
      </c>
      <c r="P124" s="4">
        <f t="shared" si="35"/>
        <v>805829.88291958347</v>
      </c>
      <c r="Q124" s="4">
        <f t="shared" si="35"/>
        <v>6578.2915306427685</v>
      </c>
      <c r="R124" s="4">
        <f t="shared" si="35"/>
        <v>6451.3608374452169</v>
      </c>
      <c r="T124" s="23">
        <f t="shared" si="32"/>
        <v>0</v>
      </c>
    </row>
    <row r="125" spans="1:20" x14ac:dyDescent="0.2">
      <c r="A125" s="21"/>
      <c r="B125" s="21"/>
      <c r="C125" s="31" t="s">
        <v>77</v>
      </c>
      <c r="D125" s="20">
        <v>57</v>
      </c>
      <c r="E125" s="21"/>
      <c r="F125" s="22">
        <v>204351</v>
      </c>
      <c r="G125" s="4">
        <f t="shared" si="35"/>
        <v>88413.46145760006</v>
      </c>
      <c r="H125" s="4">
        <f t="shared" si="35"/>
        <v>25268.059458247284</v>
      </c>
      <c r="I125" s="4">
        <f t="shared" si="35"/>
        <v>3208.2729842809608</v>
      </c>
      <c r="J125" s="4">
        <f t="shared" si="35"/>
        <v>35960.808549821922</v>
      </c>
      <c r="K125" s="4">
        <f t="shared" si="35"/>
        <v>26008.530788343742</v>
      </c>
      <c r="L125" s="4">
        <f t="shared" si="35"/>
        <v>9260.7867744578743</v>
      </c>
      <c r="M125" s="4">
        <f t="shared" si="35"/>
        <v>5894.2385237798453</v>
      </c>
      <c r="N125" s="4">
        <f t="shared" si="35"/>
        <v>3325.3882401631595</v>
      </c>
      <c r="O125" s="4">
        <f t="shared" si="35"/>
        <v>818.77256521392917</v>
      </c>
      <c r="P125" s="4">
        <f t="shared" si="35"/>
        <v>6094.1430301778018</v>
      </c>
      <c r="Q125" s="4">
        <f t="shared" si="35"/>
        <v>49.748774935844516</v>
      </c>
      <c r="R125" s="4">
        <f t="shared" si="35"/>
        <v>48.78885297754865</v>
      </c>
      <c r="T125" s="23">
        <f t="shared" si="32"/>
        <v>0</v>
      </c>
    </row>
    <row r="126" spans="1:20" x14ac:dyDescent="0.2">
      <c r="A126" s="21"/>
      <c r="B126" s="21"/>
      <c r="C126" s="42" t="s">
        <v>26</v>
      </c>
      <c r="D126" s="17"/>
      <c r="E126" s="16"/>
      <c r="F126" s="33">
        <f t="shared" ref="F126:R126" si="36">SUM(F122:F125)</f>
        <v>460965005</v>
      </c>
      <c r="G126" s="33">
        <f t="shared" si="36"/>
        <v>199438768.1140289</v>
      </c>
      <c r="H126" s="33">
        <f t="shared" si="36"/>
        <v>56998454.397146367</v>
      </c>
      <c r="I126" s="33">
        <f t="shared" si="36"/>
        <v>7237065.5012230827</v>
      </c>
      <c r="J126" s="33">
        <f t="shared" si="36"/>
        <v>81118635.548505783</v>
      </c>
      <c r="K126" s="33">
        <f t="shared" si="36"/>
        <v>58668773.457881428</v>
      </c>
      <c r="L126" s="33">
        <f t="shared" si="36"/>
        <v>20890030.495529298</v>
      </c>
      <c r="M126" s="33">
        <f t="shared" si="36"/>
        <v>13295935.378761882</v>
      </c>
      <c r="N126" s="33">
        <f t="shared" si="36"/>
        <v>7501248.3753627446</v>
      </c>
      <c r="O126" s="33">
        <f t="shared" si="36"/>
        <v>1846947.1625668663</v>
      </c>
      <c r="P126" s="33">
        <f t="shared" si="36"/>
        <v>13746870.200667605</v>
      </c>
      <c r="Q126" s="33">
        <f t="shared" si="36"/>
        <v>112220.85669776729</v>
      </c>
      <c r="R126" s="33">
        <f t="shared" si="36"/>
        <v>110055.51162822779</v>
      </c>
      <c r="T126" s="23">
        <f t="shared" si="32"/>
        <v>0</v>
      </c>
    </row>
    <row r="127" spans="1:20" x14ac:dyDescent="0.2">
      <c r="A127" s="21"/>
      <c r="B127" s="21"/>
      <c r="C127" s="31"/>
      <c r="D127" s="20"/>
      <c r="E127" s="21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4"/>
      <c r="Q127" s="4"/>
      <c r="R127" s="4"/>
      <c r="T127" s="23">
        <f t="shared" si="32"/>
        <v>0</v>
      </c>
    </row>
    <row r="128" spans="1:20" x14ac:dyDescent="0.2">
      <c r="A128" s="21"/>
      <c r="B128" s="21"/>
      <c r="C128" s="41" t="s">
        <v>73</v>
      </c>
      <c r="D128" s="20"/>
      <c r="E128" s="21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4"/>
      <c r="Q128" s="4"/>
      <c r="R128" s="4"/>
      <c r="T128" s="23">
        <f t="shared" si="32"/>
        <v>0</v>
      </c>
    </row>
    <row r="129" spans="1:20" x14ac:dyDescent="0.2">
      <c r="A129" s="21"/>
      <c r="B129" s="21"/>
      <c r="C129" s="2" t="s">
        <v>78</v>
      </c>
      <c r="D129" s="20">
        <v>68</v>
      </c>
      <c r="E129" s="21"/>
      <c r="F129" s="22">
        <v>960947</v>
      </c>
      <c r="G129" s="4">
        <f t="shared" ref="G129:R129" si="37">INDEX(ALLOC,($D129)+1,(G$1)+1)*$F129</f>
        <v>512031.93324135017</v>
      </c>
      <c r="H129" s="4">
        <f t="shared" si="37"/>
        <v>130142.71974761176</v>
      </c>
      <c r="I129" s="4">
        <f t="shared" si="37"/>
        <v>10222.898818863199</v>
      </c>
      <c r="J129" s="4">
        <f t="shared" si="37"/>
        <v>151549.45427066763</v>
      </c>
      <c r="K129" s="4">
        <f t="shared" si="37"/>
        <v>95706.911889002877</v>
      </c>
      <c r="L129" s="4">
        <f t="shared" si="37"/>
        <v>37248.360351640404</v>
      </c>
      <c r="M129" s="4">
        <f t="shared" si="37"/>
        <v>0</v>
      </c>
      <c r="N129" s="4">
        <f t="shared" si="37"/>
        <v>13406.189584835465</v>
      </c>
      <c r="O129" s="4">
        <f t="shared" si="37"/>
        <v>3026.8550314635795</v>
      </c>
      <c r="P129" s="4">
        <f t="shared" si="37"/>
        <v>7242.4448991563022</v>
      </c>
      <c r="Q129" s="4">
        <f t="shared" si="37"/>
        <v>262.13645092998047</v>
      </c>
      <c r="R129" s="4">
        <f t="shared" si="37"/>
        <v>107.09571447865839</v>
      </c>
      <c r="T129" s="23">
        <f t="shared" si="32"/>
        <v>0</v>
      </c>
    </row>
    <row r="130" spans="1:20" x14ac:dyDescent="0.2">
      <c r="A130" s="21"/>
      <c r="B130" s="21"/>
      <c r="C130" s="21"/>
      <c r="D130" s="20"/>
      <c r="E130" s="21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4"/>
      <c r="R130" s="4"/>
      <c r="T130" s="23">
        <f t="shared" si="32"/>
        <v>0</v>
      </c>
    </row>
    <row r="131" spans="1:20" x14ac:dyDescent="0.2">
      <c r="A131" s="21"/>
      <c r="B131" s="35" t="s">
        <v>15</v>
      </c>
      <c r="C131" s="35"/>
      <c r="D131" s="36"/>
      <c r="E131" s="35"/>
      <c r="F131" s="37">
        <f t="shared" ref="F131:R131" si="38">F107+F117-F126-F129</f>
        <v>1920997668</v>
      </c>
      <c r="G131" s="37">
        <f t="shared" si="38"/>
        <v>835730539.6372391</v>
      </c>
      <c r="H131" s="37">
        <f t="shared" si="38"/>
        <v>237923436.04296061</v>
      </c>
      <c r="I131" s="37">
        <f t="shared" si="38"/>
        <v>29823877.639134146</v>
      </c>
      <c r="J131" s="37">
        <f t="shared" si="38"/>
        <v>335402235.28362107</v>
      </c>
      <c r="K131" s="37">
        <f t="shared" si="38"/>
        <v>242200377.50156233</v>
      </c>
      <c r="L131" s="37">
        <f t="shared" si="38"/>
        <v>86240516.455594271</v>
      </c>
      <c r="M131" s="37">
        <f t="shared" si="38"/>
        <v>54118578.671151467</v>
      </c>
      <c r="N131" s="37">
        <f t="shared" si="38"/>
        <v>30901945.822310962</v>
      </c>
      <c r="O131" s="37">
        <f t="shared" si="38"/>
        <v>7622525.1683162702</v>
      </c>
      <c r="P131" s="37">
        <f t="shared" si="38"/>
        <v>60099697.175580174</v>
      </c>
      <c r="Q131" s="37">
        <f t="shared" si="38"/>
        <v>471193.5450037297</v>
      </c>
      <c r="R131" s="37">
        <f t="shared" si="38"/>
        <v>462745.05752602918</v>
      </c>
      <c r="T131" s="23">
        <f t="shared" si="32"/>
        <v>0</v>
      </c>
    </row>
    <row r="132" spans="1:20" x14ac:dyDescent="0.2">
      <c r="A132" s="21"/>
      <c r="B132" s="21"/>
      <c r="C132" s="21"/>
      <c r="D132" s="20"/>
      <c r="E132" s="21"/>
      <c r="F132" s="22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T132" s="23">
        <f t="shared" si="32"/>
        <v>0</v>
      </c>
    </row>
    <row r="133" spans="1:20" x14ac:dyDescent="0.2">
      <c r="A133" s="21"/>
      <c r="B133" s="21"/>
      <c r="C133" s="21"/>
      <c r="D133" s="20"/>
      <c r="E133" s="21"/>
      <c r="F133" s="22"/>
      <c r="G133" s="43"/>
      <c r="H133" s="21"/>
      <c r="I133" s="21"/>
      <c r="J133" s="21"/>
      <c r="K133" s="21"/>
      <c r="L133" s="21"/>
      <c r="M133" s="21"/>
      <c r="N133" s="21"/>
      <c r="O133" s="21"/>
      <c r="T133" s="23">
        <f t="shared" si="32"/>
        <v>0</v>
      </c>
    </row>
    <row r="134" spans="1:20" x14ac:dyDescent="0.2">
      <c r="A134" s="21"/>
      <c r="B134" s="21"/>
      <c r="C134" s="21"/>
      <c r="D134" s="20"/>
      <c r="E134" s="21"/>
      <c r="F134" s="22"/>
      <c r="G134" s="21"/>
      <c r="H134" s="21"/>
      <c r="I134" s="21"/>
      <c r="J134" s="21"/>
      <c r="K134" s="21"/>
      <c r="L134" s="21"/>
      <c r="M134" s="21"/>
      <c r="N134" s="21"/>
      <c r="O134" s="21"/>
      <c r="T134" s="23">
        <f t="shared" si="32"/>
        <v>0</v>
      </c>
    </row>
    <row r="135" spans="1:20" x14ac:dyDescent="0.2">
      <c r="A135" s="21"/>
      <c r="B135" s="21"/>
      <c r="C135" s="21"/>
      <c r="D135" s="20"/>
      <c r="E135" s="21"/>
      <c r="F135" s="22"/>
      <c r="G135" s="21"/>
      <c r="H135" s="21"/>
      <c r="I135" s="21"/>
      <c r="J135" s="21"/>
      <c r="K135" s="21"/>
      <c r="L135" s="21"/>
      <c r="M135" s="21"/>
      <c r="N135" s="21"/>
      <c r="O135" s="21"/>
      <c r="T135" s="23">
        <f t="shared" si="32"/>
        <v>0</v>
      </c>
    </row>
    <row r="136" spans="1:20" x14ac:dyDescent="0.2">
      <c r="A136" s="21"/>
      <c r="B136" s="21"/>
      <c r="C136" s="21"/>
      <c r="D136" s="20"/>
      <c r="E136" s="21"/>
      <c r="F136" s="22"/>
      <c r="G136" s="21"/>
      <c r="H136" s="21"/>
      <c r="I136" s="21"/>
      <c r="J136" s="21"/>
      <c r="K136" s="21"/>
      <c r="L136" s="21"/>
      <c r="M136" s="21"/>
      <c r="N136" s="21"/>
      <c r="O136" s="21"/>
      <c r="T136" s="23">
        <f t="shared" si="32"/>
        <v>0</v>
      </c>
    </row>
    <row r="137" spans="1:20" x14ac:dyDescent="0.2">
      <c r="G137" s="21"/>
      <c r="H137" s="21"/>
      <c r="I137" s="21"/>
      <c r="J137" s="21"/>
      <c r="K137" s="21"/>
      <c r="L137" s="21"/>
      <c r="M137" s="21"/>
      <c r="N137" s="21"/>
      <c r="O137" s="21"/>
      <c r="T137" s="23">
        <f t="shared" si="32"/>
        <v>0</v>
      </c>
    </row>
    <row r="138" spans="1:20" x14ac:dyDescent="0.2">
      <c r="G138" s="21"/>
      <c r="H138" s="21"/>
      <c r="I138" s="21"/>
      <c r="J138" s="21"/>
      <c r="K138" s="21"/>
      <c r="L138" s="21"/>
      <c r="M138" s="21"/>
      <c r="N138" s="21"/>
      <c r="O138" s="21"/>
      <c r="T138" s="23">
        <f t="shared" si="32"/>
        <v>0</v>
      </c>
    </row>
    <row r="139" spans="1:20" x14ac:dyDescent="0.2">
      <c r="G139" s="21"/>
      <c r="H139" s="21"/>
      <c r="I139" s="21"/>
      <c r="J139" s="21"/>
      <c r="K139" s="21"/>
      <c r="L139" s="21"/>
      <c r="M139" s="21"/>
      <c r="N139" s="21"/>
      <c r="O139" s="21"/>
      <c r="T139" s="23">
        <f t="shared" si="32"/>
        <v>0</v>
      </c>
    </row>
    <row r="140" spans="1:20" x14ac:dyDescent="0.2">
      <c r="G140" s="21"/>
      <c r="H140" s="21"/>
      <c r="I140" s="21"/>
      <c r="J140" s="21"/>
      <c r="K140" s="21"/>
      <c r="L140" s="21"/>
      <c r="M140" s="21"/>
      <c r="N140" s="21"/>
      <c r="O140" s="21"/>
      <c r="T140" s="23">
        <f t="shared" si="32"/>
        <v>0</v>
      </c>
    </row>
    <row r="141" spans="1:20" x14ac:dyDescent="0.2">
      <c r="G141" s="21"/>
      <c r="H141" s="21"/>
      <c r="I141" s="21"/>
      <c r="J141" s="21"/>
      <c r="K141" s="21"/>
      <c r="L141" s="21"/>
      <c r="M141" s="21"/>
      <c r="N141" s="21"/>
      <c r="O141" s="21"/>
      <c r="T141" s="23">
        <f t="shared" si="32"/>
        <v>0</v>
      </c>
    </row>
    <row r="142" spans="1:20" x14ac:dyDescent="0.2">
      <c r="G142" s="21"/>
      <c r="H142" s="21"/>
      <c r="I142" s="21"/>
      <c r="J142" s="21"/>
      <c r="K142" s="21"/>
      <c r="L142" s="21"/>
      <c r="M142" s="21"/>
      <c r="N142" s="21"/>
      <c r="O142" s="21"/>
      <c r="T142" s="23">
        <f t="shared" si="32"/>
        <v>0</v>
      </c>
    </row>
    <row r="143" spans="1:20" x14ac:dyDescent="0.2">
      <c r="G143" s="21"/>
      <c r="H143" s="21"/>
      <c r="I143" s="21"/>
      <c r="J143" s="21"/>
      <c r="K143" s="21"/>
      <c r="L143" s="21"/>
      <c r="M143" s="21"/>
      <c r="N143" s="21"/>
      <c r="O143" s="21"/>
      <c r="T143" s="23">
        <f t="shared" si="32"/>
        <v>0</v>
      </c>
    </row>
    <row r="144" spans="1:20" x14ac:dyDescent="0.2">
      <c r="G144" s="21"/>
      <c r="H144" s="21"/>
      <c r="I144" s="21"/>
      <c r="J144" s="21"/>
      <c r="K144" s="21"/>
      <c r="L144" s="21"/>
      <c r="M144" s="21"/>
      <c r="N144" s="21"/>
      <c r="O144" s="21"/>
      <c r="T144" s="23">
        <f t="shared" ref="T144:T175" si="39">SUM(G144:R144)-F144</f>
        <v>0</v>
      </c>
    </row>
    <row r="145" spans="7:20" x14ac:dyDescent="0.2">
      <c r="G145" s="21"/>
      <c r="H145" s="21"/>
      <c r="I145" s="21"/>
      <c r="J145" s="21"/>
      <c r="K145" s="21"/>
      <c r="L145" s="21"/>
      <c r="M145" s="21"/>
      <c r="N145" s="21"/>
      <c r="O145" s="21"/>
      <c r="T145" s="23">
        <f t="shared" si="39"/>
        <v>0</v>
      </c>
    </row>
    <row r="146" spans="7:20" x14ac:dyDescent="0.2">
      <c r="G146" s="21"/>
      <c r="H146" s="21"/>
      <c r="I146" s="21"/>
      <c r="J146" s="21"/>
      <c r="K146" s="21"/>
      <c r="L146" s="21"/>
      <c r="M146" s="21"/>
      <c r="N146" s="21"/>
      <c r="O146" s="21"/>
      <c r="T146" s="23">
        <f t="shared" si="39"/>
        <v>0</v>
      </c>
    </row>
    <row r="147" spans="7:20" x14ac:dyDescent="0.2">
      <c r="G147" s="21"/>
      <c r="H147" s="21"/>
      <c r="I147" s="21"/>
      <c r="J147" s="21"/>
      <c r="K147" s="21"/>
      <c r="L147" s="21"/>
      <c r="M147" s="21"/>
      <c r="N147" s="21"/>
      <c r="O147" s="21"/>
      <c r="T147" s="23">
        <f t="shared" si="39"/>
        <v>0</v>
      </c>
    </row>
    <row r="148" spans="7:20" x14ac:dyDescent="0.2">
      <c r="G148" s="21"/>
      <c r="H148" s="21"/>
      <c r="I148" s="21"/>
      <c r="J148" s="21"/>
      <c r="K148" s="21"/>
      <c r="L148" s="21"/>
      <c r="M148" s="21"/>
      <c r="N148" s="21"/>
      <c r="O148" s="21"/>
      <c r="T148" s="23">
        <f t="shared" si="39"/>
        <v>0</v>
      </c>
    </row>
    <row r="149" spans="7:20" x14ac:dyDescent="0.2">
      <c r="G149" s="21"/>
      <c r="H149" s="21"/>
      <c r="I149" s="21"/>
      <c r="J149" s="21"/>
      <c r="K149" s="21"/>
      <c r="L149" s="21"/>
      <c r="M149" s="21"/>
      <c r="N149" s="21"/>
      <c r="O149" s="21"/>
      <c r="T149" s="23">
        <f t="shared" si="39"/>
        <v>0</v>
      </c>
    </row>
    <row r="150" spans="7:20" x14ac:dyDescent="0.2">
      <c r="G150" s="21"/>
      <c r="H150" s="21"/>
      <c r="I150" s="21"/>
      <c r="J150" s="21"/>
      <c r="K150" s="21"/>
      <c r="L150" s="21"/>
      <c r="M150" s="21"/>
      <c r="N150" s="21"/>
      <c r="O150" s="21"/>
      <c r="T150" s="23">
        <f t="shared" si="39"/>
        <v>0</v>
      </c>
    </row>
    <row r="151" spans="7:20" x14ac:dyDescent="0.2">
      <c r="G151" s="21"/>
      <c r="H151" s="21"/>
      <c r="I151" s="21"/>
      <c r="J151" s="21"/>
      <c r="K151" s="21"/>
      <c r="L151" s="21"/>
      <c r="M151" s="21"/>
      <c r="N151" s="21"/>
      <c r="O151" s="21"/>
      <c r="T151" s="23">
        <f t="shared" si="39"/>
        <v>0</v>
      </c>
    </row>
    <row r="152" spans="7:20" x14ac:dyDescent="0.2">
      <c r="G152" s="21"/>
      <c r="H152" s="21"/>
      <c r="I152" s="21"/>
      <c r="J152" s="21"/>
      <c r="K152" s="21"/>
      <c r="L152" s="21"/>
      <c r="M152" s="21"/>
      <c r="N152" s="21"/>
      <c r="O152" s="21"/>
      <c r="T152" s="23">
        <f t="shared" si="39"/>
        <v>0</v>
      </c>
    </row>
    <row r="153" spans="7:20" x14ac:dyDescent="0.2">
      <c r="G153" s="21"/>
      <c r="H153" s="21"/>
      <c r="I153" s="21"/>
      <c r="J153" s="21"/>
      <c r="K153" s="21"/>
      <c r="L153" s="21"/>
      <c r="M153" s="21"/>
      <c r="N153" s="21"/>
      <c r="O153" s="21"/>
      <c r="T153" s="23">
        <f t="shared" si="39"/>
        <v>0</v>
      </c>
    </row>
    <row r="154" spans="7:20" x14ac:dyDescent="0.2">
      <c r="G154" s="21"/>
      <c r="H154" s="21"/>
      <c r="I154" s="21"/>
      <c r="J154" s="21"/>
      <c r="K154" s="21"/>
      <c r="L154" s="21"/>
      <c r="M154" s="21"/>
      <c r="N154" s="21"/>
      <c r="O154" s="21"/>
      <c r="T154" s="23">
        <f t="shared" si="39"/>
        <v>0</v>
      </c>
    </row>
    <row r="155" spans="7:20" x14ac:dyDescent="0.2">
      <c r="G155" s="21"/>
      <c r="H155" s="21"/>
      <c r="I155" s="21"/>
      <c r="J155" s="21"/>
      <c r="K155" s="21"/>
      <c r="L155" s="21"/>
      <c r="M155" s="21"/>
      <c r="N155" s="21"/>
      <c r="O155" s="21"/>
      <c r="T155" s="23">
        <f t="shared" si="39"/>
        <v>0</v>
      </c>
    </row>
    <row r="156" spans="7:20" x14ac:dyDescent="0.2">
      <c r="G156" s="21"/>
      <c r="H156" s="21"/>
      <c r="I156" s="21"/>
      <c r="J156" s="21"/>
      <c r="K156" s="21"/>
      <c r="L156" s="21"/>
      <c r="M156" s="21"/>
      <c r="N156" s="21"/>
      <c r="O156" s="21"/>
      <c r="T156" s="23">
        <f t="shared" si="39"/>
        <v>0</v>
      </c>
    </row>
    <row r="157" spans="7:20" x14ac:dyDescent="0.2">
      <c r="G157" s="21"/>
      <c r="H157" s="21"/>
      <c r="I157" s="21"/>
      <c r="J157" s="21"/>
      <c r="K157" s="21"/>
      <c r="L157" s="21"/>
      <c r="M157" s="21"/>
      <c r="N157" s="21"/>
      <c r="O157" s="21"/>
      <c r="T157" s="23">
        <f t="shared" si="39"/>
        <v>0</v>
      </c>
    </row>
    <row r="158" spans="7:20" x14ac:dyDescent="0.2">
      <c r="G158" s="21"/>
      <c r="H158" s="21"/>
      <c r="I158" s="21"/>
      <c r="J158" s="21"/>
      <c r="K158" s="21"/>
      <c r="L158" s="21"/>
      <c r="M158" s="21"/>
      <c r="N158" s="21"/>
      <c r="O158" s="21"/>
      <c r="T158" s="23">
        <f t="shared" si="39"/>
        <v>0</v>
      </c>
    </row>
    <row r="159" spans="7:20" x14ac:dyDescent="0.2">
      <c r="G159" s="21"/>
      <c r="H159" s="21"/>
      <c r="I159" s="21"/>
      <c r="J159" s="21"/>
      <c r="K159" s="21"/>
      <c r="L159" s="21"/>
      <c r="M159" s="21"/>
      <c r="N159" s="21"/>
      <c r="O159" s="21"/>
      <c r="T159" s="23">
        <f t="shared" si="39"/>
        <v>0</v>
      </c>
    </row>
    <row r="160" spans="7:20" x14ac:dyDescent="0.2">
      <c r="G160" s="21"/>
      <c r="H160" s="21"/>
      <c r="I160" s="21"/>
      <c r="J160" s="21"/>
      <c r="K160" s="21"/>
      <c r="L160" s="21"/>
      <c r="M160" s="21"/>
      <c r="N160" s="21"/>
      <c r="O160" s="21"/>
      <c r="T160" s="23">
        <f t="shared" si="39"/>
        <v>0</v>
      </c>
    </row>
    <row r="161" spans="7:20" x14ac:dyDescent="0.2">
      <c r="G161" s="21"/>
      <c r="H161" s="21"/>
      <c r="I161" s="21"/>
      <c r="J161" s="21"/>
      <c r="K161" s="21"/>
      <c r="L161" s="21"/>
      <c r="M161" s="21"/>
      <c r="N161" s="21"/>
      <c r="O161" s="21"/>
      <c r="T161" s="23">
        <f t="shared" si="39"/>
        <v>0</v>
      </c>
    </row>
    <row r="162" spans="7:20" x14ac:dyDescent="0.2">
      <c r="G162" s="21"/>
      <c r="H162" s="21"/>
      <c r="I162" s="21"/>
      <c r="J162" s="21"/>
      <c r="K162" s="21"/>
      <c r="L162" s="21"/>
      <c r="M162" s="21"/>
      <c r="N162" s="21"/>
      <c r="O162" s="21"/>
      <c r="T162" s="23">
        <f t="shared" si="39"/>
        <v>0</v>
      </c>
    </row>
    <row r="163" spans="7:20" x14ac:dyDescent="0.2">
      <c r="G163" s="21"/>
      <c r="H163" s="21"/>
      <c r="I163" s="21"/>
      <c r="J163" s="21"/>
      <c r="K163" s="21"/>
      <c r="L163" s="21"/>
      <c r="M163" s="21"/>
      <c r="N163" s="21"/>
      <c r="O163" s="21"/>
      <c r="T163" s="23">
        <f t="shared" si="39"/>
        <v>0</v>
      </c>
    </row>
    <row r="164" spans="7:20" x14ac:dyDescent="0.2">
      <c r="G164" s="21"/>
      <c r="H164" s="21"/>
      <c r="I164" s="21"/>
      <c r="J164" s="21"/>
      <c r="K164" s="21"/>
      <c r="L164" s="21"/>
      <c r="M164" s="21"/>
      <c r="N164" s="21"/>
      <c r="O164" s="21"/>
      <c r="T164" s="23">
        <f t="shared" si="39"/>
        <v>0</v>
      </c>
    </row>
    <row r="165" spans="7:20" x14ac:dyDescent="0.2">
      <c r="G165" s="21"/>
      <c r="H165" s="21"/>
      <c r="I165" s="21"/>
      <c r="J165" s="21"/>
      <c r="K165" s="21"/>
      <c r="L165" s="21"/>
      <c r="M165" s="21"/>
      <c r="N165" s="21"/>
      <c r="O165" s="21"/>
      <c r="T165" s="23">
        <f t="shared" si="39"/>
        <v>0</v>
      </c>
    </row>
    <row r="166" spans="7:20" x14ac:dyDescent="0.2">
      <c r="G166" s="21"/>
      <c r="H166" s="21"/>
      <c r="I166" s="21"/>
      <c r="J166" s="21"/>
      <c r="K166" s="21"/>
      <c r="L166" s="21"/>
      <c r="M166" s="21"/>
      <c r="N166" s="21"/>
      <c r="O166" s="21"/>
      <c r="T166" s="23">
        <f t="shared" si="39"/>
        <v>0</v>
      </c>
    </row>
    <row r="167" spans="7:20" x14ac:dyDescent="0.2">
      <c r="G167" s="21"/>
      <c r="H167" s="21"/>
      <c r="I167" s="21"/>
      <c r="J167" s="21"/>
      <c r="K167" s="21"/>
      <c r="L167" s="21"/>
      <c r="M167" s="21"/>
      <c r="N167" s="21"/>
      <c r="O167" s="21"/>
      <c r="T167" s="23">
        <f t="shared" si="39"/>
        <v>0</v>
      </c>
    </row>
    <row r="168" spans="7:20" x14ac:dyDescent="0.2">
      <c r="G168" s="21"/>
      <c r="H168" s="21"/>
      <c r="I168" s="21"/>
      <c r="J168" s="21"/>
      <c r="K168" s="21"/>
      <c r="L168" s="21"/>
      <c r="M168" s="21"/>
      <c r="N168" s="21"/>
      <c r="O168" s="21"/>
      <c r="T168" s="23">
        <f t="shared" si="39"/>
        <v>0</v>
      </c>
    </row>
    <row r="169" spans="7:20" x14ac:dyDescent="0.2">
      <c r="T169" s="23">
        <f t="shared" si="39"/>
        <v>0</v>
      </c>
    </row>
    <row r="170" spans="7:20" x14ac:dyDescent="0.2">
      <c r="T170" s="23">
        <f t="shared" si="39"/>
        <v>0</v>
      </c>
    </row>
    <row r="171" spans="7:20" x14ac:dyDescent="0.2">
      <c r="T171" s="23">
        <f t="shared" si="39"/>
        <v>0</v>
      </c>
    </row>
    <row r="172" spans="7:20" x14ac:dyDescent="0.2">
      <c r="T172" s="23">
        <f t="shared" si="39"/>
        <v>0</v>
      </c>
    </row>
    <row r="173" spans="7:20" x14ac:dyDescent="0.2">
      <c r="T173" s="23">
        <f t="shared" si="39"/>
        <v>0</v>
      </c>
    </row>
    <row r="174" spans="7:20" x14ac:dyDescent="0.2">
      <c r="T174" s="23">
        <f t="shared" si="39"/>
        <v>0</v>
      </c>
    </row>
    <row r="175" spans="7:20" x14ac:dyDescent="0.2">
      <c r="T175" s="23">
        <f t="shared" si="39"/>
        <v>0</v>
      </c>
    </row>
    <row r="176" spans="7:20" x14ac:dyDescent="0.2">
      <c r="T176" s="23">
        <f t="shared" ref="T176:T208" si="40">SUM(G176:R176)-F176</f>
        <v>0</v>
      </c>
    </row>
    <row r="177" spans="20:20" x14ac:dyDescent="0.2">
      <c r="T177" s="23">
        <f t="shared" si="40"/>
        <v>0</v>
      </c>
    </row>
    <row r="178" spans="20:20" x14ac:dyDescent="0.2">
      <c r="T178" s="23">
        <f t="shared" si="40"/>
        <v>0</v>
      </c>
    </row>
    <row r="179" spans="20:20" x14ac:dyDescent="0.2">
      <c r="T179" s="23">
        <f t="shared" si="40"/>
        <v>0</v>
      </c>
    </row>
    <row r="180" spans="20:20" x14ac:dyDescent="0.2">
      <c r="T180" s="23">
        <f t="shared" si="40"/>
        <v>0</v>
      </c>
    </row>
    <row r="181" spans="20:20" x14ac:dyDescent="0.2">
      <c r="T181" s="23">
        <f t="shared" si="40"/>
        <v>0</v>
      </c>
    </row>
    <row r="182" spans="20:20" x14ac:dyDescent="0.2">
      <c r="T182" s="23">
        <f t="shared" si="40"/>
        <v>0</v>
      </c>
    </row>
    <row r="183" spans="20:20" x14ac:dyDescent="0.2">
      <c r="T183" s="23">
        <f t="shared" si="40"/>
        <v>0</v>
      </c>
    </row>
    <row r="184" spans="20:20" x14ac:dyDescent="0.2">
      <c r="T184" s="23">
        <f t="shared" si="40"/>
        <v>0</v>
      </c>
    </row>
    <row r="185" spans="20:20" x14ac:dyDescent="0.2">
      <c r="T185" s="23">
        <f t="shared" si="40"/>
        <v>0</v>
      </c>
    </row>
    <row r="186" spans="20:20" x14ac:dyDescent="0.2">
      <c r="T186" s="23">
        <f t="shared" si="40"/>
        <v>0</v>
      </c>
    </row>
    <row r="187" spans="20:20" x14ac:dyDescent="0.2">
      <c r="T187" s="23">
        <f t="shared" si="40"/>
        <v>0</v>
      </c>
    </row>
    <row r="188" spans="20:20" x14ac:dyDescent="0.2">
      <c r="T188" s="23">
        <f t="shared" si="40"/>
        <v>0</v>
      </c>
    </row>
    <row r="189" spans="20:20" x14ac:dyDescent="0.2">
      <c r="T189" s="23">
        <f t="shared" si="40"/>
        <v>0</v>
      </c>
    </row>
    <row r="190" spans="20:20" x14ac:dyDescent="0.2">
      <c r="T190" s="23">
        <f t="shared" si="40"/>
        <v>0</v>
      </c>
    </row>
    <row r="191" spans="20:20" x14ac:dyDescent="0.2">
      <c r="T191" s="23">
        <f t="shared" si="40"/>
        <v>0</v>
      </c>
    </row>
    <row r="192" spans="20:20" x14ac:dyDescent="0.2">
      <c r="T192" s="23">
        <f t="shared" si="40"/>
        <v>0</v>
      </c>
    </row>
    <row r="193" spans="20:20" x14ac:dyDescent="0.2">
      <c r="T193" s="23">
        <f t="shared" si="40"/>
        <v>0</v>
      </c>
    </row>
    <row r="194" spans="20:20" x14ac:dyDescent="0.2">
      <c r="T194" s="23">
        <f t="shared" si="40"/>
        <v>0</v>
      </c>
    </row>
    <row r="195" spans="20:20" x14ac:dyDescent="0.2">
      <c r="T195" s="23">
        <f t="shared" si="40"/>
        <v>0</v>
      </c>
    </row>
    <row r="196" spans="20:20" x14ac:dyDescent="0.2">
      <c r="T196" s="23">
        <f t="shared" si="40"/>
        <v>0</v>
      </c>
    </row>
    <row r="197" spans="20:20" x14ac:dyDescent="0.2">
      <c r="T197" s="23">
        <f t="shared" si="40"/>
        <v>0</v>
      </c>
    </row>
    <row r="198" spans="20:20" x14ac:dyDescent="0.2">
      <c r="T198" s="23">
        <f t="shared" si="40"/>
        <v>0</v>
      </c>
    </row>
    <row r="199" spans="20:20" x14ac:dyDescent="0.2">
      <c r="T199" s="23">
        <f t="shared" si="40"/>
        <v>0</v>
      </c>
    </row>
    <row r="200" spans="20:20" x14ac:dyDescent="0.2">
      <c r="T200" s="23">
        <f t="shared" si="40"/>
        <v>0</v>
      </c>
    </row>
    <row r="201" spans="20:20" x14ac:dyDescent="0.2">
      <c r="T201" s="23">
        <f t="shared" si="40"/>
        <v>0</v>
      </c>
    </row>
    <row r="202" spans="20:20" x14ac:dyDescent="0.2">
      <c r="T202" s="23">
        <f t="shared" si="40"/>
        <v>0</v>
      </c>
    </row>
    <row r="203" spans="20:20" x14ac:dyDescent="0.2">
      <c r="T203" s="23">
        <f t="shared" si="40"/>
        <v>0</v>
      </c>
    </row>
    <row r="204" spans="20:20" x14ac:dyDescent="0.2">
      <c r="T204" s="23">
        <f t="shared" si="40"/>
        <v>0</v>
      </c>
    </row>
    <row r="205" spans="20:20" x14ac:dyDescent="0.2">
      <c r="T205" s="23">
        <f t="shared" si="40"/>
        <v>0</v>
      </c>
    </row>
    <row r="206" spans="20:20" x14ac:dyDescent="0.2">
      <c r="T206" s="23">
        <f t="shared" si="40"/>
        <v>0</v>
      </c>
    </row>
    <row r="207" spans="20:20" x14ac:dyDescent="0.2">
      <c r="T207" s="23">
        <f t="shared" si="40"/>
        <v>0</v>
      </c>
    </row>
    <row r="208" spans="20:20" x14ac:dyDescent="0.2">
      <c r="T208" s="23">
        <f t="shared" si="40"/>
        <v>0</v>
      </c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5"/>
  <sheetViews>
    <sheetView zoomScale="87" zoomScaleNormal="87" workbookViewId="0">
      <pane ySplit="9" topLeftCell="A110" activePane="bottomLeft" state="frozen"/>
      <selection pane="bottomLeft" activeCell="G243" sqref="G243"/>
    </sheetView>
  </sheetViews>
  <sheetFormatPr defaultRowHeight="15" x14ac:dyDescent="0.2"/>
  <cols>
    <col min="1" max="1" width="9.6640625" style="45" customWidth="1"/>
    <col min="2" max="2" width="44.6640625" style="45" customWidth="1"/>
    <col min="3" max="3" width="9.6640625" style="45" customWidth="1"/>
    <col min="4" max="4" width="9.6640625" style="46" customWidth="1"/>
    <col min="5" max="5" width="2.6640625" style="45" customWidth="1"/>
    <col min="6" max="6" width="13.6640625" style="47" customWidth="1"/>
    <col min="7" max="14" width="11.6640625" style="45" customWidth="1"/>
    <col min="15" max="15" width="10.6640625" style="45" customWidth="1"/>
    <col min="16" max="16" width="11.6640625" style="45" customWidth="1"/>
    <col min="17" max="17" width="12.6640625" style="45" customWidth="1"/>
    <col min="18" max="18" width="8.6640625" style="45" customWidth="1"/>
    <col min="19" max="256" width="9.6640625" style="45" customWidth="1"/>
  </cols>
  <sheetData>
    <row r="1" spans="1:22" x14ac:dyDescent="0.2">
      <c r="G1" s="45">
        <v>6</v>
      </c>
      <c r="H1" s="45">
        <v>7</v>
      </c>
      <c r="I1" s="45">
        <v>8</v>
      </c>
      <c r="J1" s="45">
        <v>9</v>
      </c>
      <c r="K1" s="45">
        <v>10</v>
      </c>
      <c r="L1" s="45">
        <v>11</v>
      </c>
      <c r="M1" s="45">
        <v>12</v>
      </c>
      <c r="N1" s="45">
        <v>13</v>
      </c>
      <c r="O1" s="45">
        <v>14</v>
      </c>
      <c r="P1" s="45">
        <v>15</v>
      </c>
      <c r="Q1" s="45">
        <v>16</v>
      </c>
      <c r="R1" s="45">
        <v>17</v>
      </c>
      <c r="S1" s="45">
        <v>18</v>
      </c>
      <c r="T1" s="45">
        <v>19</v>
      </c>
    </row>
    <row r="2" spans="1:22" x14ac:dyDescent="0.2">
      <c r="C2" s="48"/>
      <c r="D2" s="48"/>
      <c r="E2" s="48"/>
      <c r="F2" s="49"/>
      <c r="G2" s="48"/>
      <c r="H2" s="48"/>
      <c r="I2" s="48"/>
      <c r="J2" s="48"/>
      <c r="K2" s="48"/>
      <c r="L2" s="48"/>
      <c r="M2" s="48"/>
      <c r="N2" s="48"/>
      <c r="O2" s="48"/>
    </row>
    <row r="3" spans="1:22" x14ac:dyDescent="0.2">
      <c r="C3" s="48"/>
      <c r="D3" s="48"/>
      <c r="E3" s="48"/>
      <c r="F3" s="49"/>
      <c r="G3" s="48"/>
      <c r="H3" s="48"/>
      <c r="I3" s="48"/>
      <c r="J3" s="48"/>
      <c r="K3" s="48"/>
      <c r="L3" s="48"/>
      <c r="M3" s="48"/>
      <c r="N3" s="48"/>
      <c r="O3" s="48"/>
    </row>
    <row r="4" spans="1:22" x14ac:dyDescent="0.2">
      <c r="B4" s="48"/>
      <c r="C4" s="50" t="s">
        <v>16</v>
      </c>
      <c r="D4" s="48"/>
      <c r="E4" s="48"/>
      <c r="F4" s="49"/>
      <c r="G4" s="48"/>
      <c r="H4" s="48"/>
      <c r="I4" s="48"/>
      <c r="J4" s="48"/>
      <c r="K4" s="48"/>
      <c r="L4" s="48"/>
      <c r="M4" s="48"/>
      <c r="N4" s="48"/>
      <c r="O4" s="48"/>
    </row>
    <row r="5" spans="1:22" x14ac:dyDescent="0.2">
      <c r="B5" s="48"/>
      <c r="C5" s="50" t="s">
        <v>17</v>
      </c>
      <c r="D5" s="48"/>
      <c r="E5" s="48"/>
      <c r="F5" s="49"/>
      <c r="G5" s="48"/>
      <c r="H5" s="48"/>
      <c r="I5" s="48"/>
      <c r="J5" s="48"/>
      <c r="K5" s="48"/>
      <c r="L5" s="48"/>
      <c r="M5" s="48"/>
      <c r="N5" s="48"/>
      <c r="O5" s="48"/>
    </row>
    <row r="6" spans="1:22" x14ac:dyDescent="0.2">
      <c r="B6" s="48"/>
      <c r="C6" s="50" t="s">
        <v>279</v>
      </c>
      <c r="D6" s="48"/>
      <c r="E6" s="48"/>
      <c r="F6" s="49"/>
      <c r="G6" s="48"/>
      <c r="H6" s="48"/>
      <c r="I6" s="48"/>
      <c r="J6" s="48"/>
      <c r="K6" s="48"/>
      <c r="L6" s="48"/>
      <c r="M6" s="48"/>
      <c r="N6" s="48"/>
      <c r="O6" s="48"/>
    </row>
    <row r="7" spans="1:22" x14ac:dyDescent="0.2">
      <c r="B7" s="48"/>
      <c r="C7" s="50"/>
      <c r="D7" s="48"/>
      <c r="E7" s="48"/>
      <c r="F7" s="49"/>
      <c r="G7" s="48"/>
      <c r="H7" s="48"/>
      <c r="I7" s="48"/>
      <c r="J7" s="48"/>
      <c r="K7" s="48"/>
      <c r="L7" s="48"/>
      <c r="M7" s="48"/>
      <c r="N7" s="48"/>
      <c r="O7" s="48"/>
    </row>
    <row r="8" spans="1:22" x14ac:dyDescent="0.2">
      <c r="A8" s="8"/>
      <c r="B8" s="9"/>
      <c r="C8" s="8"/>
      <c r="D8" s="8"/>
      <c r="E8" s="8"/>
      <c r="F8" s="10" t="s">
        <v>81</v>
      </c>
      <c r="G8" s="8" t="s">
        <v>83</v>
      </c>
      <c r="H8" s="8" t="s">
        <v>85</v>
      </c>
      <c r="I8" s="8" t="s">
        <v>87</v>
      </c>
      <c r="J8" s="8" t="s">
        <v>87</v>
      </c>
      <c r="K8" s="8" t="s">
        <v>90</v>
      </c>
      <c r="L8" s="8" t="s">
        <v>90</v>
      </c>
      <c r="M8" s="9" t="s">
        <v>91</v>
      </c>
      <c r="N8" s="9" t="s">
        <v>93</v>
      </c>
      <c r="O8" s="9" t="s">
        <v>93</v>
      </c>
      <c r="P8" s="8" t="s">
        <v>96</v>
      </c>
      <c r="Q8" s="8" t="s">
        <v>98</v>
      </c>
      <c r="R8" s="8" t="s">
        <v>100</v>
      </c>
    </row>
    <row r="9" spans="1:22" x14ac:dyDescent="0.2">
      <c r="A9" s="12" t="s">
        <v>0</v>
      </c>
      <c r="B9" s="13" t="s">
        <v>19</v>
      </c>
      <c r="C9" s="3"/>
      <c r="D9" s="13" t="s">
        <v>79</v>
      </c>
      <c r="E9" s="13"/>
      <c r="F9" s="14" t="s">
        <v>82</v>
      </c>
      <c r="G9" s="11" t="s">
        <v>84</v>
      </c>
      <c r="H9" s="11" t="s">
        <v>86</v>
      </c>
      <c r="I9" s="11" t="s">
        <v>88</v>
      </c>
      <c r="J9" s="11" t="s">
        <v>89</v>
      </c>
      <c r="K9" s="11" t="s">
        <v>88</v>
      </c>
      <c r="L9" s="11" t="s">
        <v>89</v>
      </c>
      <c r="M9" s="11" t="s">
        <v>92</v>
      </c>
      <c r="N9" s="11" t="s">
        <v>94</v>
      </c>
      <c r="O9" s="11" t="s">
        <v>95</v>
      </c>
      <c r="P9" s="11" t="s">
        <v>97</v>
      </c>
      <c r="Q9" s="11" t="s">
        <v>99</v>
      </c>
      <c r="R9" s="11" t="s">
        <v>101</v>
      </c>
    </row>
    <row r="10" spans="1:22" x14ac:dyDescent="0.2">
      <c r="A10" s="51"/>
      <c r="B10" s="51"/>
      <c r="C10" s="51"/>
      <c r="D10" s="52"/>
      <c r="E10" s="51"/>
      <c r="F10" s="53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4"/>
    </row>
    <row r="11" spans="1:22" x14ac:dyDescent="0.2">
      <c r="A11" s="55" t="s">
        <v>103</v>
      </c>
      <c r="B11" s="56"/>
      <c r="C11" s="56"/>
      <c r="D11" s="57"/>
      <c r="E11" s="56"/>
      <c r="F11" s="58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2" x14ac:dyDescent="0.2">
      <c r="A12" s="56"/>
      <c r="B12" s="56"/>
      <c r="C12" s="56"/>
      <c r="D12" s="57"/>
      <c r="E12" s="56"/>
      <c r="F12" s="58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22" x14ac:dyDescent="0.2">
      <c r="A13" s="56"/>
      <c r="B13" s="55" t="s">
        <v>108</v>
      </c>
      <c r="C13" s="56"/>
      <c r="D13" s="57"/>
      <c r="E13" s="56"/>
      <c r="F13" s="5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2" x14ac:dyDescent="0.2">
      <c r="A14" s="45">
        <v>500</v>
      </c>
      <c r="B14" s="45" t="s">
        <v>109</v>
      </c>
      <c r="C14" s="56"/>
      <c r="D14" s="57">
        <v>60</v>
      </c>
      <c r="E14" s="56"/>
      <c r="F14" s="58">
        <v>2338675</v>
      </c>
      <c r="G14" s="4">
        <f t="shared" ref="G14:R14" si="0">INDEX(ALLOC,($D14)+1,(G$1)+1)*$F14</f>
        <v>918795.35775245295</v>
      </c>
      <c r="H14" s="4">
        <f t="shared" si="0"/>
        <v>287262.35827521153</v>
      </c>
      <c r="I14" s="4">
        <f t="shared" si="0"/>
        <v>43513.895452499171</v>
      </c>
      <c r="J14" s="4">
        <f t="shared" si="0"/>
        <v>456573.52537775517</v>
      </c>
      <c r="K14" s="4">
        <f t="shared" si="0"/>
        <v>347738.59565335559</v>
      </c>
      <c r="L14" s="4">
        <f t="shared" si="0"/>
        <v>119921.17795257765</v>
      </c>
      <c r="M14" s="4">
        <f t="shared" si="0"/>
        <v>93320.683260997757</v>
      </c>
      <c r="N14" s="4">
        <f t="shared" si="0"/>
        <v>43113.298869078521</v>
      </c>
      <c r="O14" s="4">
        <f t="shared" si="0"/>
        <v>10853.564640460194</v>
      </c>
      <c r="P14" s="4">
        <f t="shared" si="0"/>
        <v>16425.784548224328</v>
      </c>
      <c r="Q14" s="4">
        <f t="shared" si="0"/>
        <v>597.51463511698648</v>
      </c>
      <c r="R14" s="4">
        <f t="shared" si="0"/>
        <v>559.24358226971219</v>
      </c>
      <c r="S14" s="32"/>
      <c r="T14" s="32"/>
      <c r="U14" s="47">
        <f t="shared" ref="U14:U45" si="1">SUM(G14:R14)-F14</f>
        <v>0</v>
      </c>
      <c r="V14" s="59"/>
    </row>
    <row r="15" spans="1:22" x14ac:dyDescent="0.2">
      <c r="A15" s="45">
        <v>501</v>
      </c>
      <c r="B15" s="45" t="s">
        <v>110</v>
      </c>
      <c r="C15" s="56"/>
      <c r="D15" s="57">
        <v>2</v>
      </c>
      <c r="E15" s="56"/>
      <c r="F15" s="58">
        <v>347138171</v>
      </c>
      <c r="G15" s="4">
        <f t="shared" ref="G15:R15" si="2">INDEX(ALLOC,($D15)+1,(G$1)+1)*$F15</f>
        <v>127310805.05519988</v>
      </c>
      <c r="H15" s="4">
        <f t="shared" si="2"/>
        <v>42509999.625338063</v>
      </c>
      <c r="I15" s="4">
        <f t="shared" si="2"/>
        <v>6933900.4436102435</v>
      </c>
      <c r="J15" s="4">
        <f t="shared" si="2"/>
        <v>69885305.592324331</v>
      </c>
      <c r="K15" s="4">
        <f t="shared" si="2"/>
        <v>55973032.448937245</v>
      </c>
      <c r="L15" s="4">
        <f t="shared" si="2"/>
        <v>17897646.827115193</v>
      </c>
      <c r="M15" s="4">
        <f t="shared" si="2"/>
        <v>15195004.716328463</v>
      </c>
      <c r="N15" s="4">
        <f t="shared" si="2"/>
        <v>6378577.2865927173</v>
      </c>
      <c r="O15" s="4">
        <f t="shared" si="2"/>
        <v>1714174.0876341297</v>
      </c>
      <c r="P15" s="4">
        <f t="shared" si="2"/>
        <v>3135710.5027195946</v>
      </c>
      <c r="Q15" s="4">
        <f t="shared" si="2"/>
        <v>111140.84493040299</v>
      </c>
      <c r="R15" s="4">
        <f t="shared" si="2"/>
        <v>92873.569269725282</v>
      </c>
      <c r="S15" s="32"/>
      <c r="T15" s="32"/>
      <c r="U15" s="47">
        <f t="shared" si="1"/>
        <v>0</v>
      </c>
      <c r="V15" s="59"/>
    </row>
    <row r="16" spans="1:22" x14ac:dyDescent="0.2">
      <c r="A16" s="45">
        <v>502</v>
      </c>
      <c r="B16" s="45" t="s">
        <v>111</v>
      </c>
      <c r="C16" s="56"/>
      <c r="D16" s="57">
        <v>51</v>
      </c>
      <c r="E16" s="56"/>
      <c r="F16" s="58">
        <v>34888636</v>
      </c>
      <c r="G16" s="4">
        <f t="shared" ref="G16:R16" si="3">INDEX(ALLOC,($D16)+1,(G$1)+1)*$F16</f>
        <v>13845441.595485467</v>
      </c>
      <c r="H16" s="4">
        <f t="shared" si="3"/>
        <v>4296866.2018213859</v>
      </c>
      <c r="I16" s="4">
        <f t="shared" si="3"/>
        <v>643409.80425616121</v>
      </c>
      <c r="J16" s="4">
        <f t="shared" si="3"/>
        <v>6781606.4840803547</v>
      </c>
      <c r="K16" s="4">
        <f t="shared" si="3"/>
        <v>5121566.8600015007</v>
      </c>
      <c r="L16" s="4">
        <f t="shared" si="3"/>
        <v>1771780.7195922644</v>
      </c>
      <c r="M16" s="4">
        <f t="shared" si="3"/>
        <v>1372501.7412628804</v>
      </c>
      <c r="N16" s="4">
        <f t="shared" si="3"/>
        <v>643476.19388202229</v>
      </c>
      <c r="O16" s="4">
        <f t="shared" si="3"/>
        <v>160405.76004450835</v>
      </c>
      <c r="P16" s="4">
        <f t="shared" si="3"/>
        <v>234827.34699393276</v>
      </c>
      <c r="Q16" s="4">
        <f t="shared" si="3"/>
        <v>8554.2861296638312</v>
      </c>
      <c r="R16" s="4">
        <f t="shared" si="3"/>
        <v>8199.0064498597385</v>
      </c>
      <c r="S16" s="32"/>
      <c r="T16" s="32"/>
      <c r="U16" s="47">
        <f t="shared" si="1"/>
        <v>0</v>
      </c>
      <c r="V16" s="59"/>
    </row>
    <row r="17" spans="1:22" x14ac:dyDescent="0.2">
      <c r="B17" s="45" t="s">
        <v>112</v>
      </c>
      <c r="C17" s="56"/>
      <c r="D17" s="57"/>
      <c r="E17" s="56"/>
      <c r="F17" s="5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2"/>
      <c r="T17" s="32"/>
      <c r="U17" s="47">
        <f t="shared" si="1"/>
        <v>0</v>
      </c>
      <c r="V17" s="59"/>
    </row>
    <row r="18" spans="1:22" x14ac:dyDescent="0.2">
      <c r="A18" s="45">
        <v>504</v>
      </c>
      <c r="B18" s="45" t="s">
        <v>113</v>
      </c>
      <c r="C18" s="56"/>
      <c r="D18" s="57">
        <v>51</v>
      </c>
      <c r="E18" s="56"/>
      <c r="F18" s="58">
        <v>37603</v>
      </c>
      <c r="G18" s="4">
        <f t="shared" ref="G18:R19" si="4">INDEX(ALLOC,($D18)+1,(G$1)+1)*$F18</f>
        <v>14922.628110627196</v>
      </c>
      <c r="H18" s="4">
        <f t="shared" si="4"/>
        <v>4631.1658554690866</v>
      </c>
      <c r="I18" s="4">
        <f t="shared" si="4"/>
        <v>693.46760559640188</v>
      </c>
      <c r="J18" s="4">
        <f t="shared" si="4"/>
        <v>7309.2209343143595</v>
      </c>
      <c r="K18" s="4">
        <f t="shared" si="4"/>
        <v>5520.0288895397462</v>
      </c>
      <c r="L18" s="4">
        <f t="shared" si="4"/>
        <v>1909.6266875789561</v>
      </c>
      <c r="M18" s="4">
        <f t="shared" si="4"/>
        <v>1479.2834829285987</v>
      </c>
      <c r="N18" s="4">
        <f t="shared" si="4"/>
        <v>693.53916038866305</v>
      </c>
      <c r="O18" s="4">
        <f t="shared" si="4"/>
        <v>172.8854574582293</v>
      </c>
      <c r="P18" s="4">
        <f t="shared" si="4"/>
        <v>253.09710385389826</v>
      </c>
      <c r="Q18" s="4">
        <f t="shared" si="4"/>
        <v>9.219816485051151</v>
      </c>
      <c r="R18" s="4">
        <f t="shared" si="4"/>
        <v>8.8368957598134745</v>
      </c>
      <c r="S18" s="32"/>
      <c r="T18" s="32"/>
      <c r="U18" s="47">
        <f t="shared" si="1"/>
        <v>0</v>
      </c>
      <c r="V18" s="59"/>
    </row>
    <row r="19" spans="1:22" x14ac:dyDescent="0.2">
      <c r="A19" s="45">
        <v>505</v>
      </c>
      <c r="B19" s="45" t="s">
        <v>114</v>
      </c>
      <c r="C19" s="56"/>
      <c r="D19" s="57">
        <v>51</v>
      </c>
      <c r="E19" s="56"/>
      <c r="F19" s="58">
        <v>736005</v>
      </c>
      <c r="G19" s="4">
        <f t="shared" si="4"/>
        <v>292081.18773933384</v>
      </c>
      <c r="H19" s="4">
        <f t="shared" si="4"/>
        <v>90645.991688283524</v>
      </c>
      <c r="I19" s="4">
        <f t="shared" si="4"/>
        <v>13573.268756667812</v>
      </c>
      <c r="J19" s="4">
        <f t="shared" si="4"/>
        <v>143063.6692221376</v>
      </c>
      <c r="K19" s="4">
        <f t="shared" si="4"/>
        <v>108043.74286215731</v>
      </c>
      <c r="L19" s="4">
        <f t="shared" si="4"/>
        <v>37377.19836692683</v>
      </c>
      <c r="M19" s="4">
        <f t="shared" si="4"/>
        <v>28954.073873171379</v>
      </c>
      <c r="N19" s="4">
        <f t="shared" si="4"/>
        <v>13574.669301434937</v>
      </c>
      <c r="O19" s="4">
        <f t="shared" si="4"/>
        <v>3383.8938679505372</v>
      </c>
      <c r="P19" s="4">
        <f t="shared" si="4"/>
        <v>4953.8795820011273</v>
      </c>
      <c r="Q19" s="4">
        <f t="shared" si="4"/>
        <v>180.45983118581157</v>
      </c>
      <c r="R19" s="4">
        <f t="shared" si="4"/>
        <v>172.96490874934224</v>
      </c>
      <c r="S19" s="32"/>
      <c r="T19" s="32"/>
      <c r="U19" s="47">
        <f t="shared" si="1"/>
        <v>0</v>
      </c>
      <c r="V19" s="59"/>
    </row>
    <row r="20" spans="1:22" x14ac:dyDescent="0.2">
      <c r="B20" s="45" t="s">
        <v>115</v>
      </c>
      <c r="C20" s="56"/>
      <c r="D20" s="57"/>
      <c r="E20" s="56"/>
      <c r="F20" s="5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2"/>
      <c r="T20" s="32"/>
      <c r="U20" s="47">
        <f t="shared" si="1"/>
        <v>0</v>
      </c>
      <c r="V20" s="59"/>
    </row>
    <row r="21" spans="1:22" x14ac:dyDescent="0.2">
      <c r="A21" s="45">
        <v>506</v>
      </c>
      <c r="B21" s="45" t="s">
        <v>116</v>
      </c>
      <c r="C21" s="56"/>
      <c r="D21" s="57">
        <v>51</v>
      </c>
      <c r="E21" s="56"/>
      <c r="F21" s="58">
        <v>17654961</v>
      </c>
      <c r="G21" s="4">
        <f t="shared" ref="G21:R28" si="5">INDEX(ALLOC,($D21)+1,(G$1)+1)*$F21</f>
        <v>7006313.7864166917</v>
      </c>
      <c r="H21" s="4">
        <f t="shared" si="5"/>
        <v>2174375.7828587708</v>
      </c>
      <c r="I21" s="4">
        <f t="shared" si="5"/>
        <v>325589.54156763706</v>
      </c>
      <c r="J21" s="4">
        <f t="shared" si="5"/>
        <v>3431747.7471399507</v>
      </c>
      <c r="K21" s="4">
        <f t="shared" si="5"/>
        <v>2591705.3097810689</v>
      </c>
      <c r="L21" s="4">
        <f t="shared" si="5"/>
        <v>896587.63114021893</v>
      </c>
      <c r="M21" s="4">
        <f t="shared" si="5"/>
        <v>694537.46241120587</v>
      </c>
      <c r="N21" s="4">
        <f t="shared" si="5"/>
        <v>325623.13721337635</v>
      </c>
      <c r="O21" s="4">
        <f t="shared" si="5"/>
        <v>81171.342948493402</v>
      </c>
      <c r="P21" s="4">
        <f t="shared" si="5"/>
        <v>118831.46285545098</v>
      </c>
      <c r="Q21" s="4">
        <f t="shared" si="5"/>
        <v>4328.790268615141</v>
      </c>
      <c r="R21" s="4">
        <f t="shared" si="5"/>
        <v>4149.0053985206569</v>
      </c>
      <c r="S21" s="32"/>
      <c r="T21" s="32"/>
      <c r="U21" s="47">
        <f t="shared" si="1"/>
        <v>0</v>
      </c>
      <c r="V21" s="59"/>
    </row>
    <row r="22" spans="1:22" x14ac:dyDescent="0.2">
      <c r="A22" s="45">
        <v>507</v>
      </c>
      <c r="B22" s="45" t="s">
        <v>117</v>
      </c>
      <c r="C22" s="56"/>
      <c r="D22" s="57">
        <v>51</v>
      </c>
      <c r="E22" s="56"/>
      <c r="F22" s="58">
        <v>88736</v>
      </c>
      <c r="G22" s="4">
        <f t="shared" si="5"/>
        <v>35214.592666133416</v>
      </c>
      <c r="H22" s="4">
        <f t="shared" si="5"/>
        <v>10928.679449802008</v>
      </c>
      <c r="I22" s="4">
        <f t="shared" si="5"/>
        <v>1636.4529811505017</v>
      </c>
      <c r="J22" s="4">
        <f t="shared" si="5"/>
        <v>17248.385204034756</v>
      </c>
      <c r="K22" s="4">
        <f t="shared" si="5"/>
        <v>13026.228852543652</v>
      </c>
      <c r="L22" s="4">
        <f t="shared" si="5"/>
        <v>4506.3594327315968</v>
      </c>
      <c r="M22" s="4">
        <f t="shared" si="5"/>
        <v>3490.8304960017058</v>
      </c>
      <c r="N22" s="4">
        <f t="shared" si="5"/>
        <v>1636.6218369876979</v>
      </c>
      <c r="O22" s="4">
        <f t="shared" si="5"/>
        <v>407.97712823480663</v>
      </c>
      <c r="P22" s="4">
        <f t="shared" si="5"/>
        <v>597.26151125121703</v>
      </c>
      <c r="Q22" s="4">
        <f t="shared" si="5"/>
        <v>21.757030971398528</v>
      </c>
      <c r="R22" s="4">
        <f t="shared" si="5"/>
        <v>20.853410157243001</v>
      </c>
      <c r="S22" s="32"/>
      <c r="T22" s="32"/>
      <c r="U22" s="47">
        <f t="shared" si="1"/>
        <v>0</v>
      </c>
      <c r="V22" s="59"/>
    </row>
    <row r="23" spans="1:22" x14ac:dyDescent="0.2">
      <c r="A23" s="45">
        <v>509</v>
      </c>
      <c r="B23" s="45" t="s">
        <v>118</v>
      </c>
      <c r="C23" s="56"/>
      <c r="D23" s="57">
        <v>51</v>
      </c>
      <c r="E23" s="56"/>
      <c r="F23" s="58">
        <v>81359</v>
      </c>
      <c r="G23" s="4">
        <f t="shared" si="5"/>
        <v>32287.054236431086</v>
      </c>
      <c r="H23" s="4">
        <f t="shared" si="5"/>
        <v>10020.131979765163</v>
      </c>
      <c r="I23" s="4">
        <f t="shared" si="5"/>
        <v>1500.407704803278</v>
      </c>
      <c r="J23" s="4">
        <f t="shared" si="5"/>
        <v>15814.453793444192</v>
      </c>
      <c r="K23" s="4">
        <f t="shared" si="5"/>
        <v>11943.303205171509</v>
      </c>
      <c r="L23" s="4">
        <f t="shared" si="5"/>
        <v>4131.7266620944147</v>
      </c>
      <c r="M23" s="4">
        <f t="shared" si="5"/>
        <v>3200.6229526257976</v>
      </c>
      <c r="N23" s="4">
        <f t="shared" si="5"/>
        <v>1500.562522938628</v>
      </c>
      <c r="O23" s="4">
        <f t="shared" si="5"/>
        <v>374.06025937675389</v>
      </c>
      <c r="P23" s="4">
        <f t="shared" si="5"/>
        <v>547.60862889794191</v>
      </c>
      <c r="Q23" s="4">
        <f t="shared" si="5"/>
        <v>19.948276717476705</v>
      </c>
      <c r="R23" s="4">
        <f t="shared" si="5"/>
        <v>19.119777733762319</v>
      </c>
      <c r="S23" s="32"/>
      <c r="T23" s="32"/>
      <c r="U23" s="47">
        <f t="shared" si="1"/>
        <v>0</v>
      </c>
      <c r="V23" s="59"/>
    </row>
    <row r="24" spans="1:22" x14ac:dyDescent="0.2">
      <c r="A24" s="45">
        <v>510</v>
      </c>
      <c r="B24" s="45" t="s">
        <v>119</v>
      </c>
      <c r="C24" s="56"/>
      <c r="D24" s="57">
        <v>61</v>
      </c>
      <c r="E24" s="56"/>
      <c r="F24" s="58">
        <v>3628672</v>
      </c>
      <c r="G24" s="4">
        <f t="shared" si="5"/>
        <v>1330307.8550706366</v>
      </c>
      <c r="H24" s="4">
        <f t="shared" si="5"/>
        <v>437849.21077574935</v>
      </c>
      <c r="I24" s="4">
        <f t="shared" si="5"/>
        <v>71455.209045201875</v>
      </c>
      <c r="J24" s="4">
        <f t="shared" si="5"/>
        <v>728754.40620054561</v>
      </c>
      <c r="K24" s="4">
        <f t="shared" si="5"/>
        <v>584905.20999174926</v>
      </c>
      <c r="L24" s="4">
        <f t="shared" si="5"/>
        <v>197894.245422404</v>
      </c>
      <c r="M24" s="4">
        <f t="shared" si="5"/>
        <v>158303.49548735397</v>
      </c>
      <c r="N24" s="4">
        <f t="shared" si="5"/>
        <v>66683.587275243815</v>
      </c>
      <c r="O24" s="4">
        <f t="shared" si="5"/>
        <v>17876.727171290855</v>
      </c>
      <c r="P24" s="4">
        <f t="shared" si="5"/>
        <v>32501.519949826394</v>
      </c>
      <c r="Q24" s="4">
        <f t="shared" si="5"/>
        <v>1174.0132100870806</v>
      </c>
      <c r="R24" s="4">
        <f t="shared" si="5"/>
        <v>966.5203999115015</v>
      </c>
      <c r="S24" s="32"/>
      <c r="T24" s="32"/>
      <c r="U24" s="47">
        <f t="shared" si="1"/>
        <v>0</v>
      </c>
      <c r="V24" s="59"/>
    </row>
    <row r="25" spans="1:22" x14ac:dyDescent="0.2">
      <c r="A25" s="45">
        <v>511</v>
      </c>
      <c r="B25" s="45" t="s">
        <v>120</v>
      </c>
      <c r="C25" s="56"/>
      <c r="D25" s="57">
        <v>51</v>
      </c>
      <c r="E25" s="56"/>
      <c r="F25" s="58">
        <v>2040568</v>
      </c>
      <c r="G25" s="4">
        <f t="shared" si="5"/>
        <v>809792.76649326703</v>
      </c>
      <c r="H25" s="4">
        <f t="shared" si="5"/>
        <v>251315.28993332564</v>
      </c>
      <c r="I25" s="4">
        <f t="shared" si="5"/>
        <v>37631.779512715439</v>
      </c>
      <c r="J25" s="4">
        <f t="shared" si="5"/>
        <v>396642.88337345381</v>
      </c>
      <c r="K25" s="4">
        <f t="shared" si="5"/>
        <v>299550.41648459807</v>
      </c>
      <c r="L25" s="4">
        <f t="shared" si="5"/>
        <v>103627.98475173829</v>
      </c>
      <c r="M25" s="4">
        <f t="shared" si="5"/>
        <v>80274.939185507668</v>
      </c>
      <c r="N25" s="4">
        <f t="shared" si="5"/>
        <v>37635.66251192653</v>
      </c>
      <c r="O25" s="4">
        <f t="shared" si="5"/>
        <v>9381.8187951659183</v>
      </c>
      <c r="P25" s="4">
        <f t="shared" si="5"/>
        <v>13734.591681965307</v>
      </c>
      <c r="Q25" s="4">
        <f t="shared" si="5"/>
        <v>500.3234445461228</v>
      </c>
      <c r="R25" s="4">
        <f t="shared" si="5"/>
        <v>479.54383179031095</v>
      </c>
      <c r="S25" s="32"/>
      <c r="T25" s="32"/>
      <c r="U25" s="47">
        <f t="shared" si="1"/>
        <v>0</v>
      </c>
      <c r="V25" s="59"/>
    </row>
    <row r="26" spans="1:22" x14ac:dyDescent="0.2">
      <c r="A26" s="45">
        <v>512</v>
      </c>
      <c r="B26" s="45" t="s">
        <v>121</v>
      </c>
      <c r="C26" s="56"/>
      <c r="D26" s="57">
        <v>1</v>
      </c>
      <c r="E26" s="56"/>
      <c r="F26" s="58">
        <v>46350908</v>
      </c>
      <c r="G26" s="4">
        <f t="shared" si="5"/>
        <v>16944693.527667247</v>
      </c>
      <c r="H26" s="4">
        <f t="shared" si="5"/>
        <v>5588911.488847496</v>
      </c>
      <c r="I26" s="4">
        <f t="shared" si="5"/>
        <v>914719.54387655458</v>
      </c>
      <c r="J26" s="4">
        <f t="shared" si="5"/>
        <v>9319006.5211212877</v>
      </c>
      <c r="K26" s="4">
        <f t="shared" si="5"/>
        <v>7494153.4932066873</v>
      </c>
      <c r="L26" s="4">
        <f t="shared" si="5"/>
        <v>2533764.8284586384</v>
      </c>
      <c r="M26" s="4">
        <f t="shared" si="5"/>
        <v>2028899.4584105872</v>
      </c>
      <c r="N26" s="4">
        <f t="shared" si="5"/>
        <v>851677.83725588885</v>
      </c>
      <c r="O26" s="4">
        <f t="shared" si="5"/>
        <v>228870.97179574319</v>
      </c>
      <c r="P26" s="4">
        <f t="shared" si="5"/>
        <v>418693.97032881784</v>
      </c>
      <c r="Q26" s="4">
        <f t="shared" si="5"/>
        <v>15120.704540012073</v>
      </c>
      <c r="R26" s="4">
        <f t="shared" si="5"/>
        <v>12395.654491042866</v>
      </c>
      <c r="S26" s="32"/>
      <c r="T26" s="32"/>
      <c r="U26" s="47">
        <f t="shared" si="1"/>
        <v>0</v>
      </c>
      <c r="V26" s="59"/>
    </row>
    <row r="27" spans="1:22" x14ac:dyDescent="0.2">
      <c r="A27" s="45">
        <v>513</v>
      </c>
      <c r="B27" s="45" t="s">
        <v>122</v>
      </c>
      <c r="C27" s="56"/>
      <c r="D27" s="57">
        <v>1</v>
      </c>
      <c r="E27" s="56"/>
      <c r="F27" s="58">
        <v>11612285</v>
      </c>
      <c r="G27" s="4">
        <f t="shared" si="5"/>
        <v>4245151.1517514922</v>
      </c>
      <c r="H27" s="4">
        <f t="shared" si="5"/>
        <v>1400189.0329369912</v>
      </c>
      <c r="I27" s="4">
        <f t="shared" si="5"/>
        <v>229164.52982031243</v>
      </c>
      <c r="J27" s="4">
        <f t="shared" si="5"/>
        <v>2334689.0990812718</v>
      </c>
      <c r="K27" s="4">
        <f t="shared" si="5"/>
        <v>1877508.9842223073</v>
      </c>
      <c r="L27" s="4">
        <f t="shared" si="5"/>
        <v>634783.66618055943</v>
      </c>
      <c r="M27" s="4">
        <f t="shared" si="5"/>
        <v>508299.83195602952</v>
      </c>
      <c r="N27" s="4">
        <f t="shared" si="5"/>
        <v>213370.70191589341</v>
      </c>
      <c r="O27" s="4">
        <f t="shared" si="5"/>
        <v>57339.005154313949</v>
      </c>
      <c r="P27" s="4">
        <f t="shared" si="5"/>
        <v>104895.32829086707</v>
      </c>
      <c r="Q27" s="4">
        <f t="shared" si="5"/>
        <v>3788.1875047499416</v>
      </c>
      <c r="R27" s="4">
        <f t="shared" si="5"/>
        <v>3105.4811852125895</v>
      </c>
      <c r="S27" s="32"/>
      <c r="T27" s="32"/>
      <c r="U27" s="47">
        <f t="shared" si="1"/>
        <v>0</v>
      </c>
      <c r="V27" s="59"/>
    </row>
    <row r="28" spans="1:22" x14ac:dyDescent="0.2">
      <c r="A28" s="45">
        <v>514</v>
      </c>
      <c r="B28" s="45" t="s">
        <v>123</v>
      </c>
      <c r="C28" s="56"/>
      <c r="D28" s="57">
        <v>1</v>
      </c>
      <c r="E28" s="56"/>
      <c r="F28" s="58">
        <v>1927230</v>
      </c>
      <c r="G28" s="4">
        <f t="shared" si="5"/>
        <v>704545.45803776151</v>
      </c>
      <c r="H28" s="4">
        <f t="shared" si="5"/>
        <v>232382.02558300603</v>
      </c>
      <c r="I28" s="4">
        <f t="shared" si="5"/>
        <v>38033.234355305671</v>
      </c>
      <c r="J28" s="4">
        <f t="shared" si="5"/>
        <v>387476.09729027486</v>
      </c>
      <c r="K28" s="4">
        <f t="shared" si="5"/>
        <v>311600.31291539583</v>
      </c>
      <c r="L28" s="4">
        <f t="shared" si="5"/>
        <v>105351.7137215595</v>
      </c>
      <c r="M28" s="4">
        <f t="shared" si="5"/>
        <v>84359.855544418591</v>
      </c>
      <c r="N28" s="4">
        <f t="shared" si="5"/>
        <v>35412.015624260624</v>
      </c>
      <c r="O28" s="4">
        <f t="shared" si="5"/>
        <v>9516.2537694819312</v>
      </c>
      <c r="P28" s="4">
        <f t="shared" si="5"/>
        <v>17408.927144141548</v>
      </c>
      <c r="Q28" s="4">
        <f t="shared" si="5"/>
        <v>628.70559969715089</v>
      </c>
      <c r="R28" s="4">
        <f t="shared" si="5"/>
        <v>515.40041469678522</v>
      </c>
      <c r="S28" s="32"/>
      <c r="T28" s="32"/>
      <c r="U28" s="47">
        <f t="shared" si="1"/>
        <v>0</v>
      </c>
      <c r="V28" s="59"/>
    </row>
    <row r="29" spans="1:22" x14ac:dyDescent="0.2">
      <c r="A29" s="56"/>
      <c r="B29" s="51" t="s">
        <v>26</v>
      </c>
      <c r="C29" s="51"/>
      <c r="D29" s="52"/>
      <c r="E29" s="51"/>
      <c r="F29" s="53">
        <f t="shared" ref="F29:R29" si="6">SUM(F14:F28)</f>
        <v>468523809</v>
      </c>
      <c r="G29" s="53">
        <f t="shared" si="6"/>
        <v>173490352.01662743</v>
      </c>
      <c r="H29" s="53">
        <f t="shared" si="6"/>
        <v>57295376.985343315</v>
      </c>
      <c r="I29" s="53">
        <f t="shared" si="6"/>
        <v>9254821.5785448495</v>
      </c>
      <c r="J29" s="53">
        <f t="shared" si="6"/>
        <v>93905238.085143164</v>
      </c>
      <c r="K29" s="53">
        <f t="shared" si="6"/>
        <v>74740294.93500331</v>
      </c>
      <c r="L29" s="53">
        <f t="shared" si="6"/>
        <v>24309283.70548448</v>
      </c>
      <c r="M29" s="53">
        <f t="shared" si="6"/>
        <v>20252626.994652171</v>
      </c>
      <c r="N29" s="53">
        <f t="shared" si="6"/>
        <v>8612975.1139621567</v>
      </c>
      <c r="O29" s="53">
        <f t="shared" si="6"/>
        <v>2293928.3486666079</v>
      </c>
      <c r="P29" s="53">
        <f t="shared" si="6"/>
        <v>4099381.2813388249</v>
      </c>
      <c r="Q29" s="53">
        <f t="shared" si="6"/>
        <v>146064.75521825108</v>
      </c>
      <c r="R29" s="53">
        <f t="shared" si="6"/>
        <v>123465.20001542961</v>
      </c>
      <c r="S29" s="60"/>
      <c r="T29" s="60"/>
      <c r="U29" s="47">
        <f t="shared" si="1"/>
        <v>0</v>
      </c>
      <c r="V29" s="59"/>
    </row>
    <row r="30" spans="1:22" x14ac:dyDescent="0.2">
      <c r="A30" s="56"/>
      <c r="B30" s="56"/>
      <c r="C30" s="56"/>
      <c r="D30" s="57"/>
      <c r="E30" s="5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7"/>
      <c r="U30" s="47">
        <f t="shared" si="1"/>
        <v>0</v>
      </c>
      <c r="V30" s="59"/>
    </row>
    <row r="31" spans="1:22" x14ac:dyDescent="0.2">
      <c r="A31" s="56"/>
      <c r="B31" s="55" t="s">
        <v>124</v>
      </c>
      <c r="C31" s="56"/>
      <c r="D31" s="57"/>
      <c r="E31" s="56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47"/>
      <c r="U31" s="47">
        <f t="shared" si="1"/>
        <v>0</v>
      </c>
      <c r="V31" s="59"/>
    </row>
    <row r="32" spans="1:22" x14ac:dyDescent="0.2">
      <c r="A32" s="45">
        <v>535</v>
      </c>
      <c r="B32" s="45" t="s">
        <v>109</v>
      </c>
      <c r="C32" s="56"/>
      <c r="D32" s="57">
        <v>62</v>
      </c>
      <c r="E32" s="56"/>
      <c r="F32" s="58">
        <v>109553</v>
      </c>
      <c r="G32" s="4">
        <f t="shared" ref="G32:R33" si="7">INDEX(ALLOC,($D32)+1,(G$1)+1)*$F32</f>
        <v>43475.751333764361</v>
      </c>
      <c r="H32" s="4">
        <f t="shared" si="7"/>
        <v>13492.490305672551</v>
      </c>
      <c r="I32" s="4">
        <f t="shared" si="7"/>
        <v>2020.3562640188979</v>
      </c>
      <c r="J32" s="4">
        <f t="shared" si="7"/>
        <v>21294.765870194959</v>
      </c>
      <c r="K32" s="4">
        <f t="shared" si="7"/>
        <v>16082.113792403474</v>
      </c>
      <c r="L32" s="4">
        <f t="shared" si="7"/>
        <v>5563.5277106703552</v>
      </c>
      <c r="M32" s="4">
        <f t="shared" si="7"/>
        <v>4309.7610138892314</v>
      </c>
      <c r="N32" s="4">
        <f t="shared" si="7"/>
        <v>2020.5647325495092</v>
      </c>
      <c r="O32" s="4">
        <f t="shared" si="7"/>
        <v>503.6864218525489</v>
      </c>
      <c r="P32" s="4">
        <f t="shared" si="7"/>
        <v>737.37592794474165</v>
      </c>
      <c r="Q32" s="4">
        <f t="shared" si="7"/>
        <v>26.861116277605742</v>
      </c>
      <c r="R32" s="4">
        <f t="shared" si="7"/>
        <v>25.74551076177022</v>
      </c>
      <c r="S32" s="32"/>
      <c r="T32" s="32"/>
      <c r="U32" s="47">
        <f t="shared" si="1"/>
        <v>0</v>
      </c>
      <c r="V32" s="59"/>
    </row>
    <row r="33" spans="1:22" x14ac:dyDescent="0.2">
      <c r="A33" s="45">
        <v>536</v>
      </c>
      <c r="B33" s="45" t="s">
        <v>125</v>
      </c>
      <c r="C33" s="56"/>
      <c r="D33" s="57">
        <v>51</v>
      </c>
      <c r="E33" s="56"/>
      <c r="F33" s="58">
        <v>38568</v>
      </c>
      <c r="G33" s="4">
        <f t="shared" si="7"/>
        <v>15305.585218484423</v>
      </c>
      <c r="H33" s="4">
        <f t="shared" si="7"/>
        <v>4750.0147518477715</v>
      </c>
      <c r="I33" s="4">
        <f t="shared" si="7"/>
        <v>711.26395799914974</v>
      </c>
      <c r="J33" s="4">
        <f t="shared" si="7"/>
        <v>7496.7963458935774</v>
      </c>
      <c r="K33" s="4">
        <f t="shared" si="7"/>
        <v>5661.6885411208932</v>
      </c>
      <c r="L33" s="4">
        <f t="shared" si="7"/>
        <v>1958.6331432743445</v>
      </c>
      <c r="M33" s="4">
        <f t="shared" si="7"/>
        <v>1517.2461072145891</v>
      </c>
      <c r="N33" s="4">
        <f t="shared" si="7"/>
        <v>711.33734909102873</v>
      </c>
      <c r="O33" s="4">
        <f t="shared" si="7"/>
        <v>177.32219033718022</v>
      </c>
      <c r="P33" s="4">
        <f t="shared" si="7"/>
        <v>259.59229586567955</v>
      </c>
      <c r="Q33" s="4">
        <f t="shared" si="7"/>
        <v>9.4564232161118209</v>
      </c>
      <c r="R33" s="4">
        <f t="shared" si="7"/>
        <v>9.063675655253201</v>
      </c>
      <c r="S33" s="32"/>
      <c r="T33" s="32"/>
      <c r="U33" s="47">
        <f t="shared" si="1"/>
        <v>0</v>
      </c>
      <c r="V33" s="59"/>
    </row>
    <row r="34" spans="1:22" x14ac:dyDescent="0.2">
      <c r="A34" s="45">
        <v>537</v>
      </c>
      <c r="B34" s="45" t="s">
        <v>126</v>
      </c>
      <c r="C34" s="56"/>
      <c r="D34" s="57"/>
      <c r="E34" s="56"/>
      <c r="F34" s="5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2"/>
      <c r="T34" s="32"/>
      <c r="U34" s="47">
        <f t="shared" si="1"/>
        <v>0</v>
      </c>
      <c r="V34" s="59"/>
    </row>
    <row r="35" spans="1:22" x14ac:dyDescent="0.2">
      <c r="A35" s="45">
        <v>538</v>
      </c>
      <c r="B35" s="45" t="s">
        <v>127</v>
      </c>
      <c r="C35" s="56"/>
      <c r="D35" s="57">
        <v>51</v>
      </c>
      <c r="E35" s="56"/>
      <c r="F35" s="58">
        <v>258566</v>
      </c>
      <c r="G35" s="4">
        <f t="shared" ref="G35:R42" si="8">INDEX(ALLOC,($D35)+1,(G$1)+1)*$F35</f>
        <v>102611.07518156615</v>
      </c>
      <c r="H35" s="4">
        <f t="shared" si="8"/>
        <v>31844.853617669331</v>
      </c>
      <c r="I35" s="4">
        <f t="shared" si="8"/>
        <v>4768.4265858745111</v>
      </c>
      <c r="J35" s="4">
        <f t="shared" si="8"/>
        <v>50259.713855328737</v>
      </c>
      <c r="K35" s="4">
        <f t="shared" si="8"/>
        <v>37956.859555161398</v>
      </c>
      <c r="L35" s="4">
        <f t="shared" si="8"/>
        <v>13130.987796200843</v>
      </c>
      <c r="M35" s="4">
        <f t="shared" si="8"/>
        <v>10171.858975265699</v>
      </c>
      <c r="N35" s="4">
        <f t="shared" si="8"/>
        <v>4768.9186114154463</v>
      </c>
      <c r="O35" s="4">
        <f t="shared" si="8"/>
        <v>1188.7961384236501</v>
      </c>
      <c r="P35" s="4">
        <f t="shared" si="8"/>
        <v>1740.3479976354827</v>
      </c>
      <c r="Q35" s="4">
        <f t="shared" si="8"/>
        <v>63.397363754852961</v>
      </c>
      <c r="R35" s="4">
        <f t="shared" si="8"/>
        <v>60.76432170390477</v>
      </c>
      <c r="S35" s="32"/>
      <c r="T35" s="32"/>
      <c r="U35" s="47">
        <f t="shared" si="1"/>
        <v>0</v>
      </c>
      <c r="V35" s="59"/>
    </row>
    <row r="36" spans="1:22" x14ac:dyDescent="0.2">
      <c r="A36" s="45">
        <v>539</v>
      </c>
      <c r="B36" s="45" t="s">
        <v>128</v>
      </c>
      <c r="C36" s="56"/>
      <c r="D36" s="57">
        <v>51</v>
      </c>
      <c r="E36" s="56"/>
      <c r="F36" s="58">
        <v>94572</v>
      </c>
      <c r="G36" s="4">
        <f t="shared" si="8"/>
        <v>37530.590263495869</v>
      </c>
      <c r="H36" s="4">
        <f t="shared" si="8"/>
        <v>11647.438164067295</v>
      </c>
      <c r="I36" s="4">
        <f t="shared" si="8"/>
        <v>1744.0794191012133</v>
      </c>
      <c r="J36" s="4">
        <f t="shared" si="8"/>
        <v>18382.779092093118</v>
      </c>
      <c r="K36" s="4">
        <f t="shared" si="8"/>
        <v>13882.939450085178</v>
      </c>
      <c r="L36" s="4">
        <f t="shared" si="8"/>
        <v>4802.7342259318948</v>
      </c>
      <c r="M36" s="4">
        <f t="shared" si="8"/>
        <v>3720.4158590411253</v>
      </c>
      <c r="N36" s="4">
        <f t="shared" si="8"/>
        <v>1744.2593802695699</v>
      </c>
      <c r="O36" s="4">
        <f t="shared" si="8"/>
        <v>434.80901743849324</v>
      </c>
      <c r="P36" s="4">
        <f t="shared" si="8"/>
        <v>636.54227869241458</v>
      </c>
      <c r="Q36" s="4">
        <f t="shared" si="8"/>
        <v>23.187950020590311</v>
      </c>
      <c r="R36" s="4">
        <f t="shared" si="8"/>
        <v>22.224899763239101</v>
      </c>
      <c r="S36" s="32"/>
      <c r="T36" s="32"/>
      <c r="U36" s="47">
        <f t="shared" si="1"/>
        <v>0</v>
      </c>
      <c r="V36" s="59"/>
    </row>
    <row r="37" spans="1:22" x14ac:dyDescent="0.2">
      <c r="A37" s="45">
        <v>540</v>
      </c>
      <c r="B37" s="45" t="s">
        <v>117</v>
      </c>
      <c r="C37" s="56"/>
      <c r="D37" s="57">
        <v>51</v>
      </c>
      <c r="E37" s="56"/>
      <c r="F37" s="58">
        <v>341099</v>
      </c>
      <c r="G37" s="4">
        <f t="shared" si="8"/>
        <v>135364.02749532819</v>
      </c>
      <c r="H37" s="4">
        <f t="shared" si="8"/>
        <v>42009.574824738716</v>
      </c>
      <c r="I37" s="4">
        <f t="shared" si="8"/>
        <v>6290.4849826164691</v>
      </c>
      <c r="J37" s="4">
        <f t="shared" si="8"/>
        <v>66302.36820130558</v>
      </c>
      <c r="K37" s="4">
        <f t="shared" si="8"/>
        <v>50072.503103292765</v>
      </c>
      <c r="L37" s="4">
        <f t="shared" si="8"/>
        <v>17322.33474740032</v>
      </c>
      <c r="M37" s="4">
        <f t="shared" si="8"/>
        <v>13418.666509147199</v>
      </c>
      <c r="N37" s="4">
        <f t="shared" si="8"/>
        <v>6291.1340602987148</v>
      </c>
      <c r="O37" s="4">
        <f t="shared" si="8"/>
        <v>1568.2540396655734</v>
      </c>
      <c r="P37" s="4">
        <f t="shared" si="8"/>
        <v>2295.858549250348</v>
      </c>
      <c r="Q37" s="4">
        <f t="shared" si="8"/>
        <v>83.633491562759957</v>
      </c>
      <c r="R37" s="4">
        <f t="shared" si="8"/>
        <v>80.159995393362664</v>
      </c>
      <c r="S37" s="32"/>
      <c r="T37" s="32"/>
      <c r="U37" s="47">
        <f t="shared" si="1"/>
        <v>0</v>
      </c>
      <c r="V37" s="59"/>
    </row>
    <row r="38" spans="1:22" x14ac:dyDescent="0.2">
      <c r="A38" s="45">
        <v>541</v>
      </c>
      <c r="B38" s="45" t="s">
        <v>119</v>
      </c>
      <c r="C38" s="56"/>
      <c r="D38" s="57">
        <v>63</v>
      </c>
      <c r="E38" s="56"/>
      <c r="F38" s="58">
        <v>13044</v>
      </c>
      <c r="G38" s="4">
        <f t="shared" si="8"/>
        <v>4904.9617794696542</v>
      </c>
      <c r="H38" s="4">
        <f t="shared" si="8"/>
        <v>1584.0821607508235</v>
      </c>
      <c r="I38" s="4">
        <f t="shared" si="8"/>
        <v>251.77947982509926</v>
      </c>
      <c r="J38" s="4">
        <f t="shared" si="8"/>
        <v>2593.4248106564855</v>
      </c>
      <c r="K38" s="4">
        <f t="shared" si="8"/>
        <v>2044.0619787278047</v>
      </c>
      <c r="L38" s="4">
        <f t="shared" si="8"/>
        <v>696.11925708538217</v>
      </c>
      <c r="M38" s="4">
        <f t="shared" si="8"/>
        <v>551.63236577622081</v>
      </c>
      <c r="N38" s="4">
        <f t="shared" si="8"/>
        <v>239.97949071309264</v>
      </c>
      <c r="O38" s="4">
        <f t="shared" si="8"/>
        <v>62.92481328113049</v>
      </c>
      <c r="P38" s="4">
        <f t="shared" si="8"/>
        <v>107.78516980037901</v>
      </c>
      <c r="Q38" s="4">
        <f t="shared" si="8"/>
        <v>3.9017703078330186</v>
      </c>
      <c r="R38" s="4">
        <f t="shared" si="8"/>
        <v>3.3469236060948879</v>
      </c>
      <c r="S38" s="32"/>
      <c r="T38" s="32"/>
      <c r="U38" s="47">
        <f t="shared" si="1"/>
        <v>0</v>
      </c>
      <c r="V38" s="59"/>
    </row>
    <row r="39" spans="1:22" x14ac:dyDescent="0.2">
      <c r="A39" s="45">
        <v>542</v>
      </c>
      <c r="B39" s="45" t="s">
        <v>120</v>
      </c>
      <c r="C39" s="56"/>
      <c r="D39" s="57">
        <v>51</v>
      </c>
      <c r="E39" s="56"/>
      <c r="F39" s="58">
        <v>309385</v>
      </c>
      <c r="G39" s="4">
        <f t="shared" si="8"/>
        <v>122778.42985948981</v>
      </c>
      <c r="H39" s="4">
        <f t="shared" si="8"/>
        <v>38103.695135874885</v>
      </c>
      <c r="I39" s="4">
        <f t="shared" si="8"/>
        <v>5705.6212312167327</v>
      </c>
      <c r="J39" s="4">
        <f t="shared" si="8"/>
        <v>60137.843224286575</v>
      </c>
      <c r="K39" s="4">
        <f t="shared" si="8"/>
        <v>45416.965082314033</v>
      </c>
      <c r="L39" s="4">
        <f t="shared" si="8"/>
        <v>15711.774399293017</v>
      </c>
      <c r="M39" s="4">
        <f t="shared" si="8"/>
        <v>12171.053383130722</v>
      </c>
      <c r="N39" s="4">
        <f t="shared" si="8"/>
        <v>5706.2099602916387</v>
      </c>
      <c r="O39" s="4">
        <f t="shared" si="8"/>
        <v>1422.444146895574</v>
      </c>
      <c r="P39" s="4">
        <f t="shared" si="8"/>
        <v>2082.398943590626</v>
      </c>
      <c r="Q39" s="4">
        <f t="shared" si="8"/>
        <v>75.857589107984737</v>
      </c>
      <c r="R39" s="4">
        <f t="shared" si="8"/>
        <v>72.707044508414015</v>
      </c>
      <c r="S39" s="32"/>
      <c r="T39" s="32"/>
      <c r="U39" s="47">
        <f t="shared" si="1"/>
        <v>0</v>
      </c>
      <c r="V39" s="59"/>
    </row>
    <row r="40" spans="1:22" x14ac:dyDescent="0.2">
      <c r="A40" s="45">
        <v>543</v>
      </c>
      <c r="B40" s="45" t="s">
        <v>129</v>
      </c>
      <c r="C40" s="56"/>
      <c r="D40" s="57">
        <v>51</v>
      </c>
      <c r="E40" s="56"/>
      <c r="F40" s="58">
        <v>78637</v>
      </c>
      <c r="G40" s="4">
        <f t="shared" si="8"/>
        <v>31206.837399552984</v>
      </c>
      <c r="H40" s="4">
        <f t="shared" si="8"/>
        <v>9684.891880342595</v>
      </c>
      <c r="I40" s="4">
        <f t="shared" si="8"/>
        <v>1450.209081756356</v>
      </c>
      <c r="J40" s="4">
        <f t="shared" si="8"/>
        <v>15285.355067725401</v>
      </c>
      <c r="K40" s="4">
        <f t="shared" si="8"/>
        <v>11543.720229416191</v>
      </c>
      <c r="L40" s="4">
        <f t="shared" si="8"/>
        <v>3993.4929083090806</v>
      </c>
      <c r="M40" s="4">
        <f t="shared" si="8"/>
        <v>3093.5408144843818</v>
      </c>
      <c r="N40" s="4">
        <f t="shared" si="8"/>
        <v>1450.3587201947528</v>
      </c>
      <c r="O40" s="4">
        <f t="shared" si="8"/>
        <v>361.54545430265608</v>
      </c>
      <c r="P40" s="4">
        <f t="shared" si="8"/>
        <v>529.28747588647173</v>
      </c>
      <c r="Q40" s="4">
        <f t="shared" si="8"/>
        <v>19.280874104059979</v>
      </c>
      <c r="R40" s="4">
        <f t="shared" si="8"/>
        <v>18.480093925071198</v>
      </c>
      <c r="S40" s="32"/>
      <c r="T40" s="32"/>
      <c r="U40" s="47">
        <f t="shared" si="1"/>
        <v>0</v>
      </c>
      <c r="V40" s="59"/>
    </row>
    <row r="41" spans="1:22" x14ac:dyDescent="0.2">
      <c r="A41" s="45">
        <v>544</v>
      </c>
      <c r="B41" s="45" t="s">
        <v>122</v>
      </c>
      <c r="C41" s="56"/>
      <c r="D41" s="57">
        <v>1</v>
      </c>
      <c r="E41" s="56"/>
      <c r="F41" s="58">
        <v>287064</v>
      </c>
      <c r="G41" s="4">
        <f t="shared" si="8"/>
        <v>104943.17614719155</v>
      </c>
      <c r="H41" s="4">
        <f t="shared" si="8"/>
        <v>34613.67547825638</v>
      </c>
      <c r="I41" s="4">
        <f t="shared" si="8"/>
        <v>5665.1112669330942</v>
      </c>
      <c r="J41" s="4">
        <f t="shared" si="8"/>
        <v>57715.18624789748</v>
      </c>
      <c r="K41" s="4">
        <f t="shared" si="8"/>
        <v>46413.366451718364</v>
      </c>
      <c r="L41" s="4">
        <f t="shared" si="8"/>
        <v>15692.30675516973</v>
      </c>
      <c r="M41" s="4">
        <f t="shared" si="8"/>
        <v>12565.535806314232</v>
      </c>
      <c r="N41" s="4">
        <f t="shared" si="8"/>
        <v>5274.6765322056799</v>
      </c>
      <c r="O41" s="4">
        <f t="shared" si="8"/>
        <v>1417.4612641369015</v>
      </c>
      <c r="P41" s="4">
        <f t="shared" si="8"/>
        <v>2593.0876240541343</v>
      </c>
      <c r="Q41" s="4">
        <f t="shared" si="8"/>
        <v>93.64670759144623</v>
      </c>
      <c r="R41" s="4">
        <f t="shared" si="8"/>
        <v>76.769718531009772</v>
      </c>
      <c r="S41" s="32"/>
      <c r="T41" s="32"/>
      <c r="U41" s="47">
        <f t="shared" si="1"/>
        <v>0</v>
      </c>
      <c r="V41" s="59"/>
    </row>
    <row r="42" spans="1:22" x14ac:dyDescent="0.2">
      <c r="A42" s="45">
        <v>545</v>
      </c>
      <c r="B42" s="45" t="s">
        <v>130</v>
      </c>
      <c r="C42" s="56"/>
      <c r="D42" s="57">
        <v>1</v>
      </c>
      <c r="E42" s="56"/>
      <c r="F42" s="58">
        <v>1939</v>
      </c>
      <c r="G42" s="4">
        <f t="shared" si="8"/>
        <v>708.84826571567464</v>
      </c>
      <c r="H42" s="4">
        <f t="shared" si="8"/>
        <v>233.80123161503749</v>
      </c>
      <c r="I42" s="4">
        <f t="shared" si="8"/>
        <v>38.265511337483169</v>
      </c>
      <c r="J42" s="4">
        <f t="shared" si="8"/>
        <v>389.84249552250793</v>
      </c>
      <c r="K42" s="4">
        <f t="shared" si="8"/>
        <v>313.5033217327213</v>
      </c>
      <c r="L42" s="4">
        <f t="shared" si="8"/>
        <v>105.99511885250016</v>
      </c>
      <c r="M42" s="4">
        <f t="shared" si="8"/>
        <v>84.87505897097266</v>
      </c>
      <c r="N42" s="4">
        <f t="shared" si="8"/>
        <v>35.62828427091803</v>
      </c>
      <c r="O42" s="4">
        <f t="shared" si="8"/>
        <v>9.5743715379199479</v>
      </c>
      <c r="P42" s="4">
        <f t="shared" si="8"/>
        <v>17.515247133186211</v>
      </c>
      <c r="Q42" s="4">
        <f t="shared" si="8"/>
        <v>0.63254523736802337</v>
      </c>
      <c r="R42" s="4">
        <f t="shared" si="8"/>
        <v>0.5185480737104895</v>
      </c>
      <c r="S42" s="32"/>
      <c r="T42" s="32"/>
      <c r="U42" s="47">
        <f t="shared" si="1"/>
        <v>0</v>
      </c>
      <c r="V42" s="59"/>
    </row>
    <row r="43" spans="1:22" x14ac:dyDescent="0.2">
      <c r="A43" s="56"/>
      <c r="B43" s="51" t="s">
        <v>26</v>
      </c>
      <c r="C43" s="51"/>
      <c r="D43" s="52"/>
      <c r="E43" s="51"/>
      <c r="F43" s="53">
        <f t="shared" ref="F43:R43" si="9">SUM(F32:F42)</f>
        <v>1532427</v>
      </c>
      <c r="G43" s="53">
        <f t="shared" si="9"/>
        <v>598829.28294405877</v>
      </c>
      <c r="H43" s="53">
        <f t="shared" si="9"/>
        <v>187964.51755083542</v>
      </c>
      <c r="I43" s="53">
        <f t="shared" si="9"/>
        <v>28645.597780679003</v>
      </c>
      <c r="J43" s="53">
        <f t="shared" si="9"/>
        <v>299858.07521090441</v>
      </c>
      <c r="K43" s="53">
        <f t="shared" si="9"/>
        <v>229387.72150597282</v>
      </c>
      <c r="L43" s="53">
        <f t="shared" si="9"/>
        <v>78977.906062187467</v>
      </c>
      <c r="M43" s="53">
        <f t="shared" si="9"/>
        <v>61604.585893234376</v>
      </c>
      <c r="N43" s="53">
        <f t="shared" si="9"/>
        <v>28243.067121300352</v>
      </c>
      <c r="O43" s="53">
        <f t="shared" si="9"/>
        <v>7146.8178578716279</v>
      </c>
      <c r="P43" s="53">
        <f t="shared" si="9"/>
        <v>10999.791509853463</v>
      </c>
      <c r="Q43" s="53">
        <f t="shared" si="9"/>
        <v>399.85583118061277</v>
      </c>
      <c r="R43" s="53">
        <f t="shared" si="9"/>
        <v>369.78073192183024</v>
      </c>
      <c r="S43" s="60"/>
      <c r="T43" s="60"/>
      <c r="U43" s="47">
        <f t="shared" si="1"/>
        <v>0</v>
      </c>
      <c r="V43" s="59"/>
    </row>
    <row r="44" spans="1:22" x14ac:dyDescent="0.2">
      <c r="A44" s="56"/>
      <c r="B44" s="56"/>
      <c r="C44" s="56"/>
      <c r="D44" s="57"/>
      <c r="E44" s="56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47"/>
      <c r="U44" s="47">
        <f t="shared" si="1"/>
        <v>0</v>
      </c>
      <c r="V44" s="59"/>
    </row>
    <row r="45" spans="1:22" x14ac:dyDescent="0.2">
      <c r="A45" s="56"/>
      <c r="B45" s="61" t="s">
        <v>131</v>
      </c>
      <c r="C45" s="56"/>
      <c r="D45" s="57"/>
      <c r="E45" s="5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47"/>
      <c r="U45" s="47">
        <f t="shared" si="1"/>
        <v>0</v>
      </c>
      <c r="V45" s="59"/>
    </row>
    <row r="46" spans="1:22" x14ac:dyDescent="0.2">
      <c r="A46" s="45">
        <v>546</v>
      </c>
      <c r="B46" s="45" t="s">
        <v>109</v>
      </c>
      <c r="C46" s="56"/>
      <c r="D46" s="57">
        <v>51</v>
      </c>
      <c r="E46" s="56"/>
      <c r="F46" s="58">
        <v>49813</v>
      </c>
      <c r="G46" s="4">
        <f t="shared" ref="G46:R54" si="10">INDEX(ALLOC,($D46)+1,(G$1)+1)*$F46</f>
        <v>19768.126853566806</v>
      </c>
      <c r="H46" s="4">
        <f t="shared" si="10"/>
        <v>6134.9430832242542</v>
      </c>
      <c r="I46" s="4">
        <f t="shared" si="10"/>
        <v>918.64217848505621</v>
      </c>
      <c r="J46" s="4">
        <f t="shared" si="10"/>
        <v>9682.5844321198092</v>
      </c>
      <c r="K46" s="4">
        <f t="shared" si="10"/>
        <v>7312.4271753488656</v>
      </c>
      <c r="L46" s="4">
        <f t="shared" si="10"/>
        <v>2529.6980078283791</v>
      </c>
      <c r="M46" s="4">
        <f t="shared" si="10"/>
        <v>1959.6188637907157</v>
      </c>
      <c r="N46" s="4">
        <f t="shared" si="10"/>
        <v>918.73696770046195</v>
      </c>
      <c r="O46" s="4">
        <f t="shared" si="10"/>
        <v>229.02277191625072</v>
      </c>
      <c r="P46" s="4">
        <f t="shared" si="10"/>
        <v>335.27979241747289</v>
      </c>
      <c r="Q46" s="4">
        <f t="shared" si="10"/>
        <v>12.213565900855064</v>
      </c>
      <c r="R46" s="4">
        <f t="shared" si="10"/>
        <v>11.706307701076739</v>
      </c>
      <c r="S46" s="32"/>
      <c r="T46" s="32"/>
      <c r="U46" s="47">
        <f t="shared" ref="U46:U77" si="11">SUM(G46:R46)-F46</f>
        <v>0</v>
      </c>
      <c r="V46" s="59"/>
    </row>
    <row r="47" spans="1:22" x14ac:dyDescent="0.2">
      <c r="A47" s="45">
        <v>547</v>
      </c>
      <c r="B47" s="45" t="s">
        <v>110</v>
      </c>
      <c r="C47" s="56"/>
      <c r="D47" s="57">
        <v>2</v>
      </c>
      <c r="E47" s="56"/>
      <c r="F47" s="58">
        <v>17279551</v>
      </c>
      <c r="G47" s="4">
        <f t="shared" si="10"/>
        <v>6337169.8435387108</v>
      </c>
      <c r="H47" s="4">
        <f t="shared" si="10"/>
        <v>2116026.8962067268</v>
      </c>
      <c r="I47" s="4">
        <f t="shared" si="10"/>
        <v>345149.84623885062</v>
      </c>
      <c r="J47" s="4">
        <f t="shared" si="10"/>
        <v>3478691.7804356166</v>
      </c>
      <c r="K47" s="4">
        <f t="shared" si="10"/>
        <v>2786178.3855111282</v>
      </c>
      <c r="L47" s="4">
        <f t="shared" si="10"/>
        <v>890893.96374426701</v>
      </c>
      <c r="M47" s="4">
        <f t="shared" si="10"/>
        <v>756364.12493813073</v>
      </c>
      <c r="N47" s="4">
        <f t="shared" si="10"/>
        <v>317507.43864788202</v>
      </c>
      <c r="O47" s="4">
        <f t="shared" si="10"/>
        <v>85326.711507483327</v>
      </c>
      <c r="P47" s="4">
        <f t="shared" si="10"/>
        <v>156086.75184550326</v>
      </c>
      <c r="Q47" s="4">
        <f t="shared" si="10"/>
        <v>5532.2752108352552</v>
      </c>
      <c r="R47" s="4">
        <f t="shared" si="10"/>
        <v>4622.9821748650365</v>
      </c>
      <c r="S47" s="32"/>
      <c r="T47" s="32"/>
      <c r="U47" s="47">
        <f t="shared" si="11"/>
        <v>0</v>
      </c>
      <c r="V47" s="59"/>
    </row>
    <row r="48" spans="1:22" x14ac:dyDescent="0.2">
      <c r="A48" s="45">
        <v>548</v>
      </c>
      <c r="B48" s="45" t="s">
        <v>132</v>
      </c>
      <c r="C48" s="56"/>
      <c r="D48" s="57">
        <v>51</v>
      </c>
      <c r="E48" s="56"/>
      <c r="F48" s="58">
        <v>154402</v>
      </c>
      <c r="G48" s="4">
        <f t="shared" si="10"/>
        <v>61273.930950643844</v>
      </c>
      <c r="H48" s="4">
        <f t="shared" si="10"/>
        <v>19016.069739545725</v>
      </c>
      <c r="I48" s="4">
        <f t="shared" si="10"/>
        <v>2847.4532680715806</v>
      </c>
      <c r="J48" s="4">
        <f t="shared" si="10"/>
        <v>30012.454610004672</v>
      </c>
      <c r="K48" s="4">
        <f t="shared" si="10"/>
        <v>22665.837848116265</v>
      </c>
      <c r="L48" s="4">
        <f t="shared" si="10"/>
        <v>7841.1344790459798</v>
      </c>
      <c r="M48" s="4">
        <f t="shared" si="10"/>
        <v>6074.0985647725311</v>
      </c>
      <c r="N48" s="4">
        <f t="shared" si="10"/>
        <v>2847.7470798162472</v>
      </c>
      <c r="O48" s="4">
        <f t="shared" si="10"/>
        <v>709.88645593344995</v>
      </c>
      <c r="P48" s="4">
        <f t="shared" si="10"/>
        <v>1039.2441834228546</v>
      </c>
      <c r="Q48" s="4">
        <f t="shared" si="10"/>
        <v>37.857567346351829</v>
      </c>
      <c r="R48" s="4">
        <f t="shared" si="10"/>
        <v>36.28525328050209</v>
      </c>
      <c r="S48" s="32"/>
      <c r="T48" s="32"/>
      <c r="U48" s="47">
        <f t="shared" si="11"/>
        <v>0</v>
      </c>
      <c r="V48" s="59"/>
    </row>
    <row r="49" spans="1:22" x14ac:dyDescent="0.2">
      <c r="A49" s="45">
        <v>549</v>
      </c>
      <c r="B49" s="45" t="s">
        <v>133</v>
      </c>
      <c r="C49" s="56"/>
      <c r="D49" s="57">
        <v>51</v>
      </c>
      <c r="E49" s="56"/>
      <c r="F49" s="58">
        <v>36953</v>
      </c>
      <c r="G49" s="4">
        <f t="shared" si="10"/>
        <v>14664.677727096423</v>
      </c>
      <c r="H49" s="4">
        <f t="shared" si="10"/>
        <v>4551.1121946958792</v>
      </c>
      <c r="I49" s="4">
        <f t="shared" si="10"/>
        <v>681.48042522149399</v>
      </c>
      <c r="J49" s="4">
        <f t="shared" si="10"/>
        <v>7182.8748021625543</v>
      </c>
      <c r="K49" s="4">
        <f t="shared" si="10"/>
        <v>5424.6104713762797</v>
      </c>
      <c r="L49" s="4">
        <f t="shared" si="10"/>
        <v>1876.6171578359483</v>
      </c>
      <c r="M49" s="4">
        <f t="shared" si="10"/>
        <v>1453.7128033577244</v>
      </c>
      <c r="N49" s="4">
        <f t="shared" si="10"/>
        <v>681.55074312800218</v>
      </c>
      <c r="O49" s="4">
        <f t="shared" si="10"/>
        <v>169.89698453458359</v>
      </c>
      <c r="P49" s="4">
        <f t="shared" si="10"/>
        <v>248.72210405321655</v>
      </c>
      <c r="Q49" s="4">
        <f t="shared" si="10"/>
        <v>9.0604440755284195</v>
      </c>
      <c r="R49" s="4">
        <f t="shared" si="10"/>
        <v>8.6841424623670278</v>
      </c>
      <c r="S49" s="32"/>
      <c r="T49" s="32"/>
      <c r="U49" s="47">
        <f t="shared" si="11"/>
        <v>0</v>
      </c>
      <c r="V49" s="59"/>
    </row>
    <row r="50" spans="1:22" x14ac:dyDescent="0.2">
      <c r="A50" s="45">
        <v>550</v>
      </c>
      <c r="B50" s="45" t="s">
        <v>117</v>
      </c>
      <c r="C50" s="56"/>
      <c r="D50" s="57">
        <v>51</v>
      </c>
      <c r="E50" s="56"/>
      <c r="F50" s="58">
        <v>22784</v>
      </c>
      <c r="G50" s="4">
        <f t="shared" si="10"/>
        <v>9041.7562128694535</v>
      </c>
      <c r="H50" s="4">
        <f t="shared" si="10"/>
        <v>2806.0655493180775</v>
      </c>
      <c r="I50" s="4">
        <f t="shared" si="10"/>
        <v>420.17833486446347</v>
      </c>
      <c r="J50" s="4">
        <f t="shared" si="10"/>
        <v>4428.7234999180482</v>
      </c>
      <c r="K50" s="4">
        <f t="shared" si="10"/>
        <v>3344.635752979113</v>
      </c>
      <c r="L50" s="4">
        <f t="shared" si="10"/>
        <v>1157.060193330291</v>
      </c>
      <c r="M50" s="4">
        <f t="shared" si="10"/>
        <v>896.31132821969504</v>
      </c>
      <c r="N50" s="4">
        <f t="shared" si="10"/>
        <v>420.22169056445756</v>
      </c>
      <c r="O50" s="4">
        <f t="shared" si="10"/>
        <v>104.75287244975922</v>
      </c>
      <c r="P50" s="4">
        <f t="shared" si="10"/>
        <v>153.35383916727969</v>
      </c>
      <c r="Q50" s="4">
        <f t="shared" si="10"/>
        <v>5.5863707362552297</v>
      </c>
      <c r="R50" s="4">
        <f t="shared" si="10"/>
        <v>5.3543555831074707</v>
      </c>
      <c r="S50" s="32"/>
      <c r="T50" s="32"/>
      <c r="U50" s="47">
        <f t="shared" si="11"/>
        <v>0</v>
      </c>
      <c r="V50" s="59"/>
    </row>
    <row r="51" spans="1:22" x14ac:dyDescent="0.2">
      <c r="A51" s="45">
        <v>551</v>
      </c>
      <c r="B51" s="45" t="s">
        <v>119</v>
      </c>
      <c r="C51" s="56"/>
      <c r="D51" s="57">
        <v>51</v>
      </c>
      <c r="E51" s="56"/>
      <c r="F51" s="58">
        <v>24273</v>
      </c>
      <c r="G51" s="4">
        <f t="shared" si="10"/>
        <v>9632.6610145268714</v>
      </c>
      <c r="H51" s="4">
        <f t="shared" si="10"/>
        <v>2989.4500122277782</v>
      </c>
      <c r="I51" s="4">
        <f t="shared" si="10"/>
        <v>447.63819883098324</v>
      </c>
      <c r="J51" s="4">
        <f t="shared" si="10"/>
        <v>4718.1533318781067</v>
      </c>
      <c r="K51" s="4">
        <f t="shared" si="10"/>
        <v>3563.2173293566543</v>
      </c>
      <c r="L51" s="4">
        <f t="shared" si="10"/>
        <v>1232.6774083877349</v>
      </c>
      <c r="M51" s="4">
        <f t="shared" si="10"/>
        <v>954.88785419051339</v>
      </c>
      <c r="N51" s="4">
        <f t="shared" si="10"/>
        <v>447.68438795080226</v>
      </c>
      <c r="O51" s="4">
        <f t="shared" si="10"/>
        <v>111.59877427023375</v>
      </c>
      <c r="P51" s="4">
        <f t="shared" si="10"/>
        <v>163.37595409530283</v>
      </c>
      <c r="Q51" s="4">
        <f t="shared" si="10"/>
        <v>5.9514561482234551</v>
      </c>
      <c r="R51" s="4">
        <f t="shared" si="10"/>
        <v>5.704278136796332</v>
      </c>
      <c r="S51" s="32"/>
      <c r="T51" s="32"/>
      <c r="U51" s="47">
        <f t="shared" si="11"/>
        <v>0</v>
      </c>
      <c r="V51" s="59"/>
    </row>
    <row r="52" spans="1:22" x14ac:dyDescent="0.2">
      <c r="A52" s="45">
        <v>552</v>
      </c>
      <c r="B52" s="45" t="s">
        <v>120</v>
      </c>
      <c r="C52" s="56"/>
      <c r="D52" s="57">
        <v>51</v>
      </c>
      <c r="E52" s="56"/>
      <c r="F52" s="58">
        <v>96755</v>
      </c>
      <c r="G52" s="4">
        <f t="shared" si="10"/>
        <v>38396.906705415378</v>
      </c>
      <c r="H52" s="4">
        <f t="shared" si="10"/>
        <v>11916.295304787158</v>
      </c>
      <c r="I52" s="4">
        <f t="shared" si="10"/>
        <v>1784.3379033449423</v>
      </c>
      <c r="J52" s="4">
        <f t="shared" si="10"/>
        <v>18807.107717458337</v>
      </c>
      <c r="K52" s="4">
        <f t="shared" si="10"/>
        <v>14203.398537548019</v>
      </c>
      <c r="L52" s="4">
        <f t="shared" si="10"/>
        <v>4913.595461976488</v>
      </c>
      <c r="M52" s="4">
        <f t="shared" si="10"/>
        <v>3806.2940028922312</v>
      </c>
      <c r="N52" s="4">
        <f t="shared" si="10"/>
        <v>1784.522018546528</v>
      </c>
      <c r="O52" s="4">
        <f t="shared" si="10"/>
        <v>444.84568881129098</v>
      </c>
      <c r="P52" s="4">
        <f t="shared" si="10"/>
        <v>651.23554725378096</v>
      </c>
      <c r="Q52" s="4">
        <f t="shared" si="10"/>
        <v>23.723196128264345</v>
      </c>
      <c r="R52" s="4">
        <f t="shared" si="10"/>
        <v>22.737915837586172</v>
      </c>
      <c r="S52" s="32"/>
      <c r="T52" s="32"/>
      <c r="U52" s="47">
        <f t="shared" si="11"/>
        <v>0</v>
      </c>
      <c r="V52" s="59"/>
    </row>
    <row r="53" spans="1:22" x14ac:dyDescent="0.2">
      <c r="A53" s="45">
        <v>553</v>
      </c>
      <c r="B53" s="45" t="s">
        <v>134</v>
      </c>
      <c r="C53" s="56"/>
      <c r="D53" s="57">
        <v>51</v>
      </c>
      <c r="E53" s="56"/>
      <c r="F53" s="58">
        <v>885069</v>
      </c>
      <c r="G53" s="4">
        <f t="shared" si="10"/>
        <v>351236.75077107421</v>
      </c>
      <c r="H53" s="4">
        <f t="shared" si="10"/>
        <v>109004.63613366404</v>
      </c>
      <c r="I53" s="4">
        <f t="shared" si="10"/>
        <v>16322.279611137457</v>
      </c>
      <c r="J53" s="4">
        <f t="shared" si="10"/>
        <v>172038.53051917866</v>
      </c>
      <c r="K53" s="4">
        <f t="shared" si="10"/>
        <v>129925.9753008019</v>
      </c>
      <c r="L53" s="4">
        <f t="shared" si="10"/>
        <v>44947.248430944848</v>
      </c>
      <c r="M53" s="4">
        <f t="shared" si="10"/>
        <v>34818.178149406485</v>
      </c>
      <c r="N53" s="4">
        <f t="shared" si="10"/>
        <v>16323.963809962865</v>
      </c>
      <c r="O53" s="4">
        <f t="shared" si="10"/>
        <v>4069.2380647048785</v>
      </c>
      <c r="P53" s="4">
        <f t="shared" si="10"/>
        <v>5957.194920906999</v>
      </c>
      <c r="Q53" s="4">
        <f t="shared" si="10"/>
        <v>217.00858326749827</v>
      </c>
      <c r="R53" s="4">
        <f t="shared" si="10"/>
        <v>207.99570495019952</v>
      </c>
      <c r="S53" s="32"/>
      <c r="T53" s="32"/>
      <c r="U53" s="47">
        <f t="shared" si="11"/>
        <v>0</v>
      </c>
      <c r="V53" s="59"/>
    </row>
    <row r="54" spans="1:22" x14ac:dyDescent="0.2">
      <c r="A54" s="45">
        <v>554</v>
      </c>
      <c r="B54" s="45" t="s">
        <v>135</v>
      </c>
      <c r="C54" s="56"/>
      <c r="D54" s="57">
        <v>51</v>
      </c>
      <c r="E54" s="56"/>
      <c r="F54" s="58">
        <v>61651</v>
      </c>
      <c r="G54" s="4">
        <f t="shared" si="10"/>
        <v>24465.99860777803</v>
      </c>
      <c r="H54" s="4">
        <f t="shared" si="10"/>
        <v>7592.9049851215241</v>
      </c>
      <c r="I54" s="4">
        <f t="shared" si="10"/>
        <v>1136.9563958360709</v>
      </c>
      <c r="J54" s="4">
        <f t="shared" si="10"/>
        <v>11983.639066601456</v>
      </c>
      <c r="K54" s="4">
        <f t="shared" si="10"/>
        <v>9050.2167664551998</v>
      </c>
      <c r="L54" s="4">
        <f t="shared" si="10"/>
        <v>3130.8777202864189</v>
      </c>
      <c r="M54" s="4">
        <f t="shared" si="10"/>
        <v>2425.3199480368862</v>
      </c>
      <c r="N54" s="4">
        <f t="shared" si="10"/>
        <v>1137.0737115953903</v>
      </c>
      <c r="O54" s="4">
        <f t="shared" si="10"/>
        <v>283.44976033181644</v>
      </c>
      <c r="P54" s="4">
        <f t="shared" si="10"/>
        <v>414.95863494127281</v>
      </c>
      <c r="Q54" s="4">
        <f t="shared" si="10"/>
        <v>15.116105260747506</v>
      </c>
      <c r="R54" s="4">
        <f t="shared" si="10"/>
        <v>14.488297755186037</v>
      </c>
      <c r="S54" s="32"/>
      <c r="T54" s="32"/>
      <c r="U54" s="47">
        <f t="shared" si="11"/>
        <v>0</v>
      </c>
      <c r="V54" s="59"/>
    </row>
    <row r="55" spans="1:22" x14ac:dyDescent="0.2">
      <c r="A55" s="56"/>
      <c r="B55" s="51" t="s">
        <v>26</v>
      </c>
      <c r="C55" s="51"/>
      <c r="D55" s="52"/>
      <c r="E55" s="51"/>
      <c r="F55" s="53">
        <f t="shared" ref="F55:R55" si="12">SUM(F46:F54)</f>
        <v>18611251</v>
      </c>
      <c r="G55" s="58">
        <f t="shared" si="12"/>
        <v>6865650.6523816828</v>
      </c>
      <c r="H55" s="58">
        <f t="shared" si="12"/>
        <v>2280038.3732093116</v>
      </c>
      <c r="I55" s="58">
        <f t="shared" si="12"/>
        <v>369708.81255464267</v>
      </c>
      <c r="J55" s="58">
        <f t="shared" si="12"/>
        <v>3737545.848414938</v>
      </c>
      <c r="K55" s="58">
        <f t="shared" si="12"/>
        <v>2981668.7046931107</v>
      </c>
      <c r="L55" s="58">
        <f t="shared" si="12"/>
        <v>958522.87260390306</v>
      </c>
      <c r="M55" s="58">
        <f t="shared" si="12"/>
        <v>808752.5464527976</v>
      </c>
      <c r="N55" s="58">
        <f t="shared" si="12"/>
        <v>342068.93905714678</v>
      </c>
      <c r="O55" s="58">
        <f t="shared" si="12"/>
        <v>91449.402880435577</v>
      </c>
      <c r="P55" s="58">
        <f t="shared" si="12"/>
        <v>165050.11682176145</v>
      </c>
      <c r="Q55" s="58">
        <f t="shared" si="12"/>
        <v>5858.7924996989805</v>
      </c>
      <c r="R55" s="58">
        <f t="shared" si="12"/>
        <v>4935.9384305718577</v>
      </c>
      <c r="S55" s="60"/>
      <c r="T55" s="60"/>
      <c r="U55" s="47">
        <f t="shared" si="11"/>
        <v>0</v>
      </c>
      <c r="V55" s="59"/>
    </row>
    <row r="56" spans="1:22" x14ac:dyDescent="0.2">
      <c r="A56" s="56"/>
      <c r="B56" s="56"/>
      <c r="C56" s="56"/>
      <c r="D56" s="57"/>
      <c r="E56" s="56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47"/>
      <c r="U56" s="47">
        <f t="shared" si="11"/>
        <v>0</v>
      </c>
      <c r="V56" s="59"/>
    </row>
    <row r="57" spans="1:22" x14ac:dyDescent="0.2">
      <c r="A57" s="56"/>
      <c r="B57" s="55" t="s">
        <v>136</v>
      </c>
      <c r="C57" s="56"/>
      <c r="D57" s="57"/>
      <c r="E57" s="56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47"/>
      <c r="U57" s="47">
        <f t="shared" si="11"/>
        <v>0</v>
      </c>
      <c r="V57" s="59"/>
    </row>
    <row r="58" spans="1:22" x14ac:dyDescent="0.2">
      <c r="A58" s="45">
        <v>555</v>
      </c>
      <c r="B58" s="45" t="s">
        <v>137</v>
      </c>
      <c r="C58" s="56"/>
      <c r="D58" s="57"/>
      <c r="E58" s="56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47"/>
      <c r="U58" s="47">
        <f t="shared" si="11"/>
        <v>0</v>
      </c>
      <c r="V58" s="59"/>
    </row>
    <row r="59" spans="1:22" x14ac:dyDescent="0.2">
      <c r="B59" s="45" t="s">
        <v>138</v>
      </c>
      <c r="C59" s="56"/>
      <c r="D59" s="57">
        <v>51</v>
      </c>
      <c r="E59" s="56"/>
      <c r="F59" s="58">
        <f>(20765366/69066428)*69067179</f>
        <v>20765591.794069819</v>
      </c>
      <c r="G59" s="4">
        <f t="shared" ref="G59:R60" si="13">INDEX(ALLOC,($D59)+1,(G$1)+1)*$F59</f>
        <v>8240757.4884981448</v>
      </c>
      <c r="H59" s="4">
        <f t="shared" si="13"/>
        <v>2557479.4480574741</v>
      </c>
      <c r="I59" s="4">
        <f t="shared" si="13"/>
        <v>382955.22219572612</v>
      </c>
      <c r="J59" s="4">
        <f t="shared" si="13"/>
        <v>4036388.0077292128</v>
      </c>
      <c r="K59" s="4">
        <f t="shared" si="13"/>
        <v>3048338.3403360075</v>
      </c>
      <c r="L59" s="4">
        <f t="shared" si="13"/>
        <v>1054557.5691653937</v>
      </c>
      <c r="M59" s="4">
        <f t="shared" si="13"/>
        <v>816908.1444088273</v>
      </c>
      <c r="N59" s="4">
        <f t="shared" si="13"/>
        <v>382994.73706440692</v>
      </c>
      <c r="O59" s="4">
        <f t="shared" si="13"/>
        <v>95472.936646241345</v>
      </c>
      <c r="P59" s="4">
        <f t="shared" si="13"/>
        <v>139768.39993860453</v>
      </c>
      <c r="Q59" s="4">
        <f t="shared" si="13"/>
        <v>5091.4806144405447</v>
      </c>
      <c r="R59" s="4">
        <f t="shared" si="13"/>
        <v>4880.0194153400817</v>
      </c>
      <c r="S59" s="32"/>
      <c r="T59" s="32"/>
      <c r="U59" s="47">
        <f t="shared" si="11"/>
        <v>0</v>
      </c>
      <c r="V59" s="59"/>
    </row>
    <row r="60" spans="1:22" x14ac:dyDescent="0.2">
      <c r="B60" s="45" t="s">
        <v>139</v>
      </c>
      <c r="C60" s="56"/>
      <c r="D60" s="57">
        <v>1</v>
      </c>
      <c r="E60" s="56"/>
      <c r="F60" s="58">
        <f>69067179-F59</f>
        <v>48301587.205930181</v>
      </c>
      <c r="G60" s="4">
        <f t="shared" si="13"/>
        <v>17657811.409096457</v>
      </c>
      <c r="H60" s="4">
        <f t="shared" si="13"/>
        <v>5824120.9787042877</v>
      </c>
      <c r="I60" s="4">
        <f t="shared" si="13"/>
        <v>953215.54040585528</v>
      </c>
      <c r="J60" s="4">
        <f t="shared" si="13"/>
        <v>9711197.1604217961</v>
      </c>
      <c r="K60" s="4">
        <f t="shared" si="13"/>
        <v>7809545.143899858</v>
      </c>
      <c r="L60" s="4">
        <f t="shared" si="13"/>
        <v>2640398.3891990567</v>
      </c>
      <c r="M60" s="4">
        <f t="shared" si="13"/>
        <v>2114285.7465161951</v>
      </c>
      <c r="N60" s="4">
        <f t="shared" si="13"/>
        <v>887520.72187179874</v>
      </c>
      <c r="O60" s="4">
        <f t="shared" si="13"/>
        <v>238503.01278020436</v>
      </c>
      <c r="P60" s="4">
        <f t="shared" si="13"/>
        <v>436314.71729603526</v>
      </c>
      <c r="Q60" s="4">
        <f t="shared" si="13"/>
        <v>15757.05979599143</v>
      </c>
      <c r="R60" s="4">
        <f t="shared" si="13"/>
        <v>12917.325942647922</v>
      </c>
      <c r="S60" s="32"/>
      <c r="T60" s="32"/>
      <c r="U60" s="47">
        <f t="shared" si="11"/>
        <v>0</v>
      </c>
      <c r="V60" s="59"/>
    </row>
    <row r="61" spans="1:22" x14ac:dyDescent="0.2">
      <c r="A61" s="45">
        <v>555</v>
      </c>
      <c r="B61" s="45" t="s">
        <v>140</v>
      </c>
      <c r="C61" s="56"/>
      <c r="D61" s="57"/>
      <c r="E61" s="56"/>
      <c r="F61" s="5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32"/>
      <c r="T61" s="32"/>
      <c r="U61" s="47">
        <f t="shared" si="11"/>
        <v>0</v>
      </c>
      <c r="V61" s="59"/>
    </row>
    <row r="62" spans="1:22" x14ac:dyDescent="0.2">
      <c r="A62" s="45">
        <v>555</v>
      </c>
      <c r="B62" s="45" t="s">
        <v>141</v>
      </c>
      <c r="C62" s="56"/>
      <c r="D62" s="57"/>
      <c r="E62" s="56"/>
      <c r="F62" s="5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32"/>
      <c r="T62" s="32"/>
      <c r="U62" s="47">
        <f t="shared" si="11"/>
        <v>0</v>
      </c>
      <c r="V62" s="59"/>
    </row>
    <row r="63" spans="1:22" x14ac:dyDescent="0.2">
      <c r="A63" s="45">
        <v>555</v>
      </c>
      <c r="B63" s="45" t="s">
        <v>142</v>
      </c>
      <c r="C63" s="56"/>
      <c r="D63" s="57"/>
      <c r="E63" s="56"/>
      <c r="F63" s="5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32"/>
      <c r="T63" s="32"/>
      <c r="U63" s="47">
        <f t="shared" si="11"/>
        <v>0</v>
      </c>
      <c r="V63" s="59"/>
    </row>
    <row r="64" spans="1:22" x14ac:dyDescent="0.2">
      <c r="A64" s="45">
        <v>556</v>
      </c>
      <c r="B64" s="45" t="s">
        <v>143</v>
      </c>
      <c r="C64" s="56"/>
      <c r="D64" s="57">
        <v>51</v>
      </c>
      <c r="E64" s="56"/>
      <c r="F64" s="58">
        <v>1536733</v>
      </c>
      <c r="G64" s="4">
        <f t="shared" ref="G64:R65" si="14">INDEX(ALLOC,($D64)+1,(G$1)+1)*$F64</f>
        <v>609847.48728368653</v>
      </c>
      <c r="H64" s="4">
        <f t="shared" si="14"/>
        <v>189263.23427845055</v>
      </c>
      <c r="I64" s="4">
        <f t="shared" si="14"/>
        <v>28340.147167805109</v>
      </c>
      <c r="J64" s="4">
        <f t="shared" si="14"/>
        <v>298708.10876929254</v>
      </c>
      <c r="K64" s="4">
        <f t="shared" si="14"/>
        <v>225588.66461476698</v>
      </c>
      <c r="L64" s="4">
        <f t="shared" si="14"/>
        <v>78041.282570094714</v>
      </c>
      <c r="M64" s="4">
        <f t="shared" si="14"/>
        <v>60454.318659982295</v>
      </c>
      <c r="N64" s="4">
        <f t="shared" si="14"/>
        <v>28343.071418811032</v>
      </c>
      <c r="O64" s="4">
        <f t="shared" si="14"/>
        <v>7065.3614790351057</v>
      </c>
      <c r="P64" s="4">
        <f t="shared" si="14"/>
        <v>10343.394721078441</v>
      </c>
      <c r="Q64" s="4">
        <f t="shared" si="14"/>
        <v>376.78898615860732</v>
      </c>
      <c r="R64" s="4">
        <f t="shared" si="14"/>
        <v>361.14005083810974</v>
      </c>
      <c r="S64" s="32"/>
      <c r="T64" s="32"/>
      <c r="U64" s="47">
        <f t="shared" si="11"/>
        <v>0</v>
      </c>
      <c r="V64" s="59"/>
    </row>
    <row r="65" spans="1:22" x14ac:dyDescent="0.2">
      <c r="A65" s="45">
        <v>557</v>
      </c>
      <c r="B65" s="45" t="s">
        <v>144</v>
      </c>
      <c r="C65" s="56"/>
      <c r="D65" s="57">
        <v>51</v>
      </c>
      <c r="E65" s="56"/>
      <c r="F65" s="58">
        <v>1845858</v>
      </c>
      <c r="G65" s="4">
        <f t="shared" si="14"/>
        <v>732522.73698976403</v>
      </c>
      <c r="H65" s="4">
        <f t="shared" si="14"/>
        <v>227334.90795001615</v>
      </c>
      <c r="I65" s="4">
        <f t="shared" si="14"/>
        <v>34040.97352687188</v>
      </c>
      <c r="J65" s="4">
        <f t="shared" si="14"/>
        <v>358795.41354071844</v>
      </c>
      <c r="K65" s="4">
        <f t="shared" si="14"/>
        <v>270967.46232981561</v>
      </c>
      <c r="L65" s="4">
        <f t="shared" si="14"/>
        <v>93739.853157490536</v>
      </c>
      <c r="M65" s="4">
        <f t="shared" si="14"/>
        <v>72615.143771284667</v>
      </c>
      <c r="N65" s="4">
        <f t="shared" si="14"/>
        <v>34044.486012198409</v>
      </c>
      <c r="O65" s="4">
        <f t="shared" si="14"/>
        <v>8486.610236761222</v>
      </c>
      <c r="P65" s="4">
        <f t="shared" si="14"/>
        <v>12424.043664748795</v>
      </c>
      <c r="Q65" s="4">
        <f t="shared" si="14"/>
        <v>452.58282630278296</v>
      </c>
      <c r="R65" s="4">
        <f t="shared" si="14"/>
        <v>433.7859940275452</v>
      </c>
      <c r="S65" s="32"/>
      <c r="T65" s="32"/>
      <c r="U65" s="47">
        <f t="shared" si="11"/>
        <v>0</v>
      </c>
      <c r="V65" s="59"/>
    </row>
    <row r="66" spans="1:22" x14ac:dyDescent="0.2">
      <c r="A66" s="45">
        <v>558</v>
      </c>
      <c r="B66" s="45" t="s">
        <v>145</v>
      </c>
      <c r="C66" s="56"/>
      <c r="D66" s="57"/>
      <c r="E66" s="56"/>
      <c r="F66" s="5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32"/>
      <c r="T66" s="32"/>
      <c r="U66" s="47">
        <f t="shared" si="11"/>
        <v>0</v>
      </c>
      <c r="V66" s="59"/>
    </row>
    <row r="67" spans="1:22" x14ac:dyDescent="0.2">
      <c r="A67" s="56"/>
      <c r="B67" s="51" t="s">
        <v>26</v>
      </c>
      <c r="C67" s="51"/>
      <c r="D67" s="52"/>
      <c r="E67" s="51"/>
      <c r="F67" s="53">
        <f t="shared" ref="F67:R67" si="15">SUM(F58:F66)</f>
        <v>72449770</v>
      </c>
      <c r="G67" s="53">
        <f t="shared" si="15"/>
        <v>27240939.121868052</v>
      </c>
      <c r="H67" s="53">
        <f t="shared" si="15"/>
        <v>8798198.5689902268</v>
      </c>
      <c r="I67" s="53">
        <f t="shared" si="15"/>
        <v>1398551.8832962583</v>
      </c>
      <c r="J67" s="53">
        <f t="shared" si="15"/>
        <v>14405088.690461021</v>
      </c>
      <c r="K67" s="53">
        <f t="shared" si="15"/>
        <v>11354439.611180449</v>
      </c>
      <c r="L67" s="53">
        <f t="shared" si="15"/>
        <v>3866737.0940920357</v>
      </c>
      <c r="M67" s="53">
        <f t="shared" si="15"/>
        <v>3064263.3533562892</v>
      </c>
      <c r="N67" s="53">
        <f t="shared" si="15"/>
        <v>1332903.0163672152</v>
      </c>
      <c r="O67" s="53">
        <f t="shared" si="15"/>
        <v>349527.92114224203</v>
      </c>
      <c r="P67" s="53">
        <f t="shared" si="15"/>
        <v>598850.55562046706</v>
      </c>
      <c r="Q67" s="53">
        <f t="shared" si="15"/>
        <v>21677.912222893367</v>
      </c>
      <c r="R67" s="53">
        <f t="shared" si="15"/>
        <v>18592.271402853657</v>
      </c>
      <c r="S67" s="62"/>
      <c r="T67" s="62"/>
      <c r="U67" s="47">
        <f t="shared" si="11"/>
        <v>0</v>
      </c>
      <c r="V67" s="59"/>
    </row>
    <row r="68" spans="1:22" x14ac:dyDescent="0.2">
      <c r="A68" s="56"/>
      <c r="B68" s="55"/>
      <c r="C68" s="56"/>
      <c r="D68" s="57"/>
      <c r="E68" s="56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47"/>
      <c r="U68" s="47">
        <f t="shared" si="11"/>
        <v>0</v>
      </c>
      <c r="V68" s="59"/>
    </row>
    <row r="69" spans="1:22" x14ac:dyDescent="0.2">
      <c r="A69" s="61" t="s">
        <v>104</v>
      </c>
      <c r="C69" s="56"/>
      <c r="D69" s="57"/>
      <c r="E69" s="56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47"/>
      <c r="U69" s="47">
        <f t="shared" si="11"/>
        <v>0</v>
      </c>
      <c r="V69" s="59"/>
    </row>
    <row r="70" spans="1:22" x14ac:dyDescent="0.2">
      <c r="A70" s="45">
        <v>560</v>
      </c>
      <c r="B70" s="45" t="s">
        <v>146</v>
      </c>
      <c r="C70" s="56"/>
      <c r="D70" s="57">
        <v>51</v>
      </c>
      <c r="E70" s="56"/>
      <c r="F70" s="58">
        <v>1024769</v>
      </c>
      <c r="G70" s="4">
        <f t="shared" ref="G70:R76" si="16">INDEX(ALLOC,($D70)+1,(G$1)+1)*$F70</f>
        <v>406676.24089299585</v>
      </c>
      <c r="H70" s="4">
        <f t="shared" si="16"/>
        <v>126210.01522599794</v>
      </c>
      <c r="I70" s="4">
        <f t="shared" si="16"/>
        <v>18898.601300944581</v>
      </c>
      <c r="J70" s="4">
        <f t="shared" si="16"/>
        <v>199193.22999857436</v>
      </c>
      <c r="K70" s="4">
        <f t="shared" si="16"/>
        <v>150433.59532762694</v>
      </c>
      <c r="L70" s="4">
        <f t="shared" si="16"/>
        <v>52041.758131095899</v>
      </c>
      <c r="M70" s="4">
        <f t="shared" si="16"/>
        <v>40313.907281792868</v>
      </c>
      <c r="N70" s="4">
        <f t="shared" si="16"/>
        <v>18900.551335061824</v>
      </c>
      <c r="O70" s="4">
        <f t="shared" si="16"/>
        <v>4711.5298607561144</v>
      </c>
      <c r="P70" s="4">
        <f t="shared" si="16"/>
        <v>6897.4833396073573</v>
      </c>
      <c r="Q70" s="4">
        <f t="shared" si="16"/>
        <v>251.26139189876827</v>
      </c>
      <c r="R70" s="4">
        <f t="shared" si="16"/>
        <v>240.82591364753597</v>
      </c>
      <c r="S70" s="32"/>
      <c r="T70" s="32"/>
      <c r="U70" s="47">
        <f t="shared" si="11"/>
        <v>0</v>
      </c>
      <c r="V70" s="59"/>
    </row>
    <row r="71" spans="1:22" x14ac:dyDescent="0.2">
      <c r="A71" s="45">
        <v>561</v>
      </c>
      <c r="B71" s="45" t="s">
        <v>147</v>
      </c>
      <c r="C71" s="56"/>
      <c r="D71" s="57">
        <v>51</v>
      </c>
      <c r="E71" s="56"/>
      <c r="F71" s="58">
        <v>1912859</v>
      </c>
      <c r="G71" s="4">
        <f t="shared" si="16"/>
        <v>759111.86567737232</v>
      </c>
      <c r="H71" s="4">
        <f t="shared" si="16"/>
        <v>235586.71614304022</v>
      </c>
      <c r="I71" s="4">
        <f t="shared" si="16"/>
        <v>35276.593638101418</v>
      </c>
      <c r="J71" s="4">
        <f t="shared" si="16"/>
        <v>371818.97846426163</v>
      </c>
      <c r="K71" s="4">
        <f t="shared" si="16"/>
        <v>280803.04607653938</v>
      </c>
      <c r="L71" s="4">
        <f t="shared" si="16"/>
        <v>97142.424699507857</v>
      </c>
      <c r="M71" s="4">
        <f t="shared" si="16"/>
        <v>75250.93008194337</v>
      </c>
      <c r="N71" s="4">
        <f t="shared" si="16"/>
        <v>35280.233619708466</v>
      </c>
      <c r="O71" s="4">
        <f t="shared" si="16"/>
        <v>8794.6574280799687</v>
      </c>
      <c r="P71" s="4">
        <f t="shared" si="16"/>
        <v>12875.01191343414</v>
      </c>
      <c r="Q71" s="4">
        <f t="shared" si="16"/>
        <v>469.01068908806371</v>
      </c>
      <c r="R71" s="4">
        <f t="shared" si="16"/>
        <v>449.531568923252</v>
      </c>
      <c r="S71" s="32"/>
      <c r="T71" s="32"/>
      <c r="U71" s="47">
        <f t="shared" si="11"/>
        <v>0</v>
      </c>
      <c r="V71" s="59"/>
    </row>
    <row r="72" spans="1:22" x14ac:dyDescent="0.2">
      <c r="A72" s="45">
        <v>562</v>
      </c>
      <c r="B72" s="45" t="s">
        <v>148</v>
      </c>
      <c r="C72" s="56"/>
      <c r="D72" s="57">
        <v>51</v>
      </c>
      <c r="E72" s="56"/>
      <c r="F72" s="58">
        <v>1302918</v>
      </c>
      <c r="G72" s="4">
        <f t="shared" si="16"/>
        <v>517058.76586022833</v>
      </c>
      <c r="H72" s="4">
        <f t="shared" si="16"/>
        <v>160466.70090354682</v>
      </c>
      <c r="I72" s="4">
        <f t="shared" si="16"/>
        <v>24028.173968791129</v>
      </c>
      <c r="J72" s="4">
        <f t="shared" si="16"/>
        <v>253259.46124763973</v>
      </c>
      <c r="K72" s="4">
        <f t="shared" si="16"/>
        <v>191265.191625704</v>
      </c>
      <c r="L72" s="4">
        <f t="shared" si="16"/>
        <v>66167.246882615698</v>
      </c>
      <c r="M72" s="4">
        <f t="shared" si="16"/>
        <v>51256.151823268461</v>
      </c>
      <c r="N72" s="4">
        <f t="shared" si="16"/>
        <v>24030.653292962688</v>
      </c>
      <c r="O72" s="4">
        <f t="shared" si="16"/>
        <v>5990.3617918932314</v>
      </c>
      <c r="P72" s="4">
        <f t="shared" si="16"/>
        <v>8769.6399850839935</v>
      </c>
      <c r="Q72" s="4">
        <f t="shared" si="16"/>
        <v>319.4602785700576</v>
      </c>
      <c r="R72" s="4">
        <f t="shared" si="16"/>
        <v>306.19233969589271</v>
      </c>
      <c r="S72" s="32"/>
      <c r="T72" s="32"/>
      <c r="U72" s="47">
        <f t="shared" si="11"/>
        <v>0</v>
      </c>
      <c r="V72" s="59"/>
    </row>
    <row r="73" spans="1:22" x14ac:dyDescent="0.2">
      <c r="A73" s="45">
        <v>563</v>
      </c>
      <c r="B73" s="45" t="s">
        <v>149</v>
      </c>
      <c r="C73" s="56"/>
      <c r="D73" s="57">
        <v>51</v>
      </c>
      <c r="E73" s="56"/>
      <c r="F73" s="58">
        <v>145909</v>
      </c>
      <c r="G73" s="4">
        <f t="shared" si="16"/>
        <v>57903.511554756369</v>
      </c>
      <c r="H73" s="4">
        <f t="shared" si="16"/>
        <v>17970.076291935191</v>
      </c>
      <c r="I73" s="4">
        <f t="shared" si="16"/>
        <v>2690.826925111438</v>
      </c>
      <c r="J73" s="4">
        <f t="shared" si="16"/>
        <v>28361.596609442699</v>
      </c>
      <c r="K73" s="4">
        <f t="shared" si="16"/>
        <v>21419.086116635772</v>
      </c>
      <c r="L73" s="4">
        <f t="shared" si="16"/>
        <v>7409.8268850346485</v>
      </c>
      <c r="M73" s="4">
        <f t="shared" si="16"/>
        <v>5739.9881315487837</v>
      </c>
      <c r="N73" s="4">
        <f t="shared" si="16"/>
        <v>2691.104575516566</v>
      </c>
      <c r="O73" s="4">
        <f t="shared" si="16"/>
        <v>670.83860894803013</v>
      </c>
      <c r="P73" s="4">
        <f t="shared" si="16"/>
        <v>982.07976295025503</v>
      </c>
      <c r="Q73" s="4">
        <f t="shared" si="16"/>
        <v>35.775182924695592</v>
      </c>
      <c r="R73" s="4">
        <f t="shared" si="16"/>
        <v>34.289355195559509</v>
      </c>
      <c r="S73" s="32"/>
      <c r="T73" s="32"/>
      <c r="U73" s="47">
        <f t="shared" si="11"/>
        <v>0</v>
      </c>
      <c r="V73" s="59"/>
    </row>
    <row r="74" spans="1:22" x14ac:dyDescent="0.2">
      <c r="A74" s="45">
        <v>565</v>
      </c>
      <c r="B74" s="45" t="s">
        <v>150</v>
      </c>
      <c r="C74" s="56"/>
      <c r="D74" s="57">
        <v>51</v>
      </c>
      <c r="E74" s="56"/>
      <c r="F74" s="58">
        <v>2891642</v>
      </c>
      <c r="G74" s="4">
        <f t="shared" si="16"/>
        <v>1147538.7122056817</v>
      </c>
      <c r="H74" s="4">
        <f t="shared" si="16"/>
        <v>356133.11960855091</v>
      </c>
      <c r="I74" s="4">
        <f t="shared" si="16"/>
        <v>53327.129590245211</v>
      </c>
      <c r="J74" s="4">
        <f t="shared" si="16"/>
        <v>562073.51118109305</v>
      </c>
      <c r="K74" s="4">
        <f t="shared" si="16"/>
        <v>424486.0085154507</v>
      </c>
      <c r="L74" s="4">
        <f t="shared" si="16"/>
        <v>146848.83477712382</v>
      </c>
      <c r="M74" s="4">
        <f t="shared" si="16"/>
        <v>113755.77079335741</v>
      </c>
      <c r="N74" s="4">
        <f t="shared" si="16"/>
        <v>53332.632099156828</v>
      </c>
      <c r="O74" s="4">
        <f t="shared" si="16"/>
        <v>13294.759725964128</v>
      </c>
      <c r="P74" s="4">
        <f t="shared" si="16"/>
        <v>19462.974113296652</v>
      </c>
      <c r="Q74" s="4">
        <f t="shared" si="16"/>
        <v>708.9968507955823</v>
      </c>
      <c r="R74" s="4">
        <f t="shared" si="16"/>
        <v>679.5505392840613</v>
      </c>
      <c r="S74" s="32"/>
      <c r="T74" s="32"/>
      <c r="U74" s="47">
        <f t="shared" si="11"/>
        <v>0</v>
      </c>
      <c r="V74" s="59"/>
    </row>
    <row r="75" spans="1:22" x14ac:dyDescent="0.2">
      <c r="A75" s="45">
        <v>566</v>
      </c>
      <c r="B75" s="45" t="s">
        <v>151</v>
      </c>
      <c r="C75" s="56"/>
      <c r="D75" s="57">
        <v>51</v>
      </c>
      <c r="E75" s="56"/>
      <c r="F75" s="58">
        <v>6311826</v>
      </c>
      <c r="G75" s="4">
        <f t="shared" si="16"/>
        <v>2504827.5961223203</v>
      </c>
      <c r="H75" s="4">
        <f t="shared" si="16"/>
        <v>777361.19609770563</v>
      </c>
      <c r="I75" s="4">
        <f t="shared" si="16"/>
        <v>116401.53347235899</v>
      </c>
      <c r="J75" s="4">
        <f t="shared" si="16"/>
        <v>1226884.31063877</v>
      </c>
      <c r="K75" s="4">
        <f t="shared" si="16"/>
        <v>926560.69637390901</v>
      </c>
      <c r="L75" s="4">
        <f t="shared" si="16"/>
        <v>320539.08935336891</v>
      </c>
      <c r="M75" s="4">
        <f t="shared" si="16"/>
        <v>248304.12331248267</v>
      </c>
      <c r="N75" s="4">
        <f t="shared" si="16"/>
        <v>116413.5442533663</v>
      </c>
      <c r="O75" s="4">
        <f t="shared" si="16"/>
        <v>29019.570922712166</v>
      </c>
      <c r="P75" s="4">
        <f t="shared" si="16"/>
        <v>42483.442295288543</v>
      </c>
      <c r="Q75" s="4">
        <f t="shared" si="16"/>
        <v>1547.5860278588002</v>
      </c>
      <c r="R75" s="4">
        <f t="shared" si="16"/>
        <v>1483.3111298587996</v>
      </c>
      <c r="S75" s="32"/>
      <c r="T75" s="32"/>
      <c r="U75" s="47">
        <f t="shared" si="11"/>
        <v>0</v>
      </c>
      <c r="V75" s="59"/>
    </row>
    <row r="76" spans="1:22" x14ac:dyDescent="0.2">
      <c r="A76" s="45">
        <v>567</v>
      </c>
      <c r="B76" s="45" t="s">
        <v>117</v>
      </c>
      <c r="C76" s="56"/>
      <c r="D76" s="57">
        <v>51</v>
      </c>
      <c r="E76" s="56"/>
      <c r="F76" s="58">
        <v>25478</v>
      </c>
      <c r="G76" s="4">
        <f t="shared" si="16"/>
        <v>10110.861340918536</v>
      </c>
      <c r="H76" s="4">
        <f t="shared" si="16"/>
        <v>3137.8571833534929</v>
      </c>
      <c r="I76" s="4">
        <f t="shared" si="16"/>
        <v>469.8605870644663</v>
      </c>
      <c r="J76" s="4">
        <f t="shared" si="16"/>
        <v>4952.3796230210683</v>
      </c>
      <c r="K76" s="4">
        <f t="shared" si="16"/>
        <v>3740.1083968750809</v>
      </c>
      <c r="L76" s="4">
        <f t="shared" si="16"/>
        <v>1293.8719981420802</v>
      </c>
      <c r="M76" s="4">
        <f t="shared" si="16"/>
        <v>1002.2919601642113</v>
      </c>
      <c r="N76" s="4">
        <f t="shared" si="16"/>
        <v>469.90906918018129</v>
      </c>
      <c r="O76" s="4">
        <f t="shared" si="16"/>
        <v>117.1389433056077</v>
      </c>
      <c r="P76" s="4">
        <f t="shared" si="16"/>
        <v>171.48653064887429</v>
      </c>
      <c r="Q76" s="4">
        <f t="shared" si="16"/>
        <v>6.2469080766463643</v>
      </c>
      <c r="R76" s="4">
        <f t="shared" si="16"/>
        <v>5.9874592497547461</v>
      </c>
      <c r="S76" s="32"/>
      <c r="T76" s="32"/>
      <c r="U76" s="47">
        <f t="shared" si="11"/>
        <v>0</v>
      </c>
      <c r="V76" s="59"/>
    </row>
    <row r="77" spans="1:22" x14ac:dyDescent="0.2">
      <c r="A77" s="45">
        <v>568</v>
      </c>
      <c r="B77" s="45" t="s">
        <v>152</v>
      </c>
      <c r="C77" s="56"/>
      <c r="D77" s="57"/>
      <c r="E77" s="56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4"/>
      <c r="R77" s="4"/>
      <c r="S77" s="32"/>
      <c r="T77" s="32"/>
      <c r="U77" s="47">
        <f t="shared" si="11"/>
        <v>0</v>
      </c>
      <c r="V77" s="59"/>
    </row>
    <row r="78" spans="1:22" x14ac:dyDescent="0.2">
      <c r="A78" s="45">
        <v>569</v>
      </c>
      <c r="B78" s="45" t="s">
        <v>153</v>
      </c>
      <c r="C78" s="56"/>
      <c r="D78" s="57">
        <v>51</v>
      </c>
      <c r="E78" s="56"/>
      <c r="F78" s="58">
        <v>1012</v>
      </c>
      <c r="G78" s="4">
        <f t="shared" ref="G78:R80" si="17">INDEX(ALLOC,($D78)+1,(G$1)+1)*$F78</f>
        <v>401.60890482021978</v>
      </c>
      <c r="H78" s="4">
        <f t="shared" si="17"/>
        <v>124.63739184997782</v>
      </c>
      <c r="I78" s="4">
        <f t="shared" si="17"/>
        <v>18.663117752933509</v>
      </c>
      <c r="J78" s="4">
        <f t="shared" si="17"/>
        <v>196.71120882711836</v>
      </c>
      <c r="K78" s="4">
        <f t="shared" si="17"/>
        <v>148.55913720219726</v>
      </c>
      <c r="L78" s="4">
        <f t="shared" si="17"/>
        <v>51.39329861526749</v>
      </c>
      <c r="M78" s="4">
        <f t="shared" si="17"/>
        <v>39.811581116499795</v>
      </c>
      <c r="N78" s="4">
        <f t="shared" si="17"/>
        <v>18.665043488905859</v>
      </c>
      <c r="O78" s="4">
        <f t="shared" si="17"/>
        <v>4.6528224595837582</v>
      </c>
      <c r="P78" s="4">
        <f t="shared" si="17"/>
        <v>6.8115381512151965</v>
      </c>
      <c r="Q78" s="4">
        <f t="shared" si="17"/>
        <v>0.2481305822107748</v>
      </c>
      <c r="R78" s="4">
        <f t="shared" si="17"/>
        <v>0.23782513387046875</v>
      </c>
      <c r="S78" s="32"/>
      <c r="T78" s="32"/>
      <c r="U78" s="47">
        <f t="shared" ref="U78:U109" si="18">SUM(G78:R78)-F78</f>
        <v>0</v>
      </c>
      <c r="V78" s="59"/>
    </row>
    <row r="79" spans="1:22" x14ac:dyDescent="0.2">
      <c r="A79" s="45">
        <v>570</v>
      </c>
      <c r="B79" s="45" t="s">
        <v>154</v>
      </c>
      <c r="C79" s="56"/>
      <c r="D79" s="57">
        <v>51</v>
      </c>
      <c r="E79" s="56"/>
      <c r="F79" s="58">
        <v>1320531</v>
      </c>
      <c r="G79" s="4">
        <f t="shared" si="17"/>
        <v>524048.42756042449</v>
      </c>
      <c r="H79" s="4">
        <f t="shared" si="17"/>
        <v>162635.90879154453</v>
      </c>
      <c r="I79" s="4">
        <f t="shared" si="17"/>
        <v>24352.989673319207</v>
      </c>
      <c r="J79" s="4">
        <f t="shared" si="17"/>
        <v>256683.05267162394</v>
      </c>
      <c r="K79" s="4">
        <f t="shared" si="17"/>
        <v>193850.73716280115</v>
      </c>
      <c r="L79" s="4">
        <f t="shared" si="17"/>
        <v>67061.703570867379</v>
      </c>
      <c r="M79" s="4">
        <f t="shared" si="17"/>
        <v>51949.038560625093</v>
      </c>
      <c r="N79" s="4">
        <f t="shared" si="17"/>
        <v>24355.502513288873</v>
      </c>
      <c r="O79" s="4">
        <f t="shared" si="17"/>
        <v>6071.3402128227262</v>
      </c>
      <c r="P79" s="4">
        <f t="shared" si="17"/>
        <v>8888.1890181446197</v>
      </c>
      <c r="Q79" s="4">
        <f t="shared" si="17"/>
        <v>323.77878049147893</v>
      </c>
      <c r="R79" s="4">
        <f t="shared" si="17"/>
        <v>310.33148404654543</v>
      </c>
      <c r="S79" s="32"/>
      <c r="T79" s="32"/>
      <c r="U79" s="47">
        <f t="shared" si="18"/>
        <v>0</v>
      </c>
      <c r="V79" s="59"/>
    </row>
    <row r="80" spans="1:22" x14ac:dyDescent="0.2">
      <c r="A80" s="45">
        <v>571</v>
      </c>
      <c r="B80" s="45" t="s">
        <v>155</v>
      </c>
      <c r="C80" s="56"/>
      <c r="D80" s="57">
        <v>51</v>
      </c>
      <c r="E80" s="56"/>
      <c r="F80" s="58">
        <v>1037324</v>
      </c>
      <c r="G80" s="4">
        <f t="shared" si="17"/>
        <v>411658.65176257869</v>
      </c>
      <c r="H80" s="4">
        <f t="shared" si="17"/>
        <v>127756.28247370197</v>
      </c>
      <c r="I80" s="4">
        <f t="shared" si="17"/>
        <v>19130.138300339921</v>
      </c>
      <c r="J80" s="4">
        <f t="shared" si="17"/>
        <v>201633.6541357527</v>
      </c>
      <c r="K80" s="4">
        <f t="shared" si="17"/>
        <v>152276.63877384592</v>
      </c>
      <c r="L80" s="4">
        <f t="shared" si="17"/>
        <v>52679.349894055071</v>
      </c>
      <c r="M80" s="4">
        <f t="shared" si="17"/>
        <v>40807.814792581063</v>
      </c>
      <c r="N80" s="4">
        <f t="shared" si="17"/>
        <v>19132.112225381206</v>
      </c>
      <c r="O80" s="4">
        <f t="shared" si="17"/>
        <v>4769.2533646889942</v>
      </c>
      <c r="P80" s="4">
        <f t="shared" si="17"/>
        <v>6981.9881434497556</v>
      </c>
      <c r="Q80" s="4">
        <f t="shared" si="17"/>
        <v>254.3397312857804</v>
      </c>
      <c r="R80" s="4">
        <f t="shared" si="17"/>
        <v>243.77640233898234</v>
      </c>
      <c r="S80" s="32"/>
      <c r="T80" s="32"/>
      <c r="U80" s="47">
        <f t="shared" si="18"/>
        <v>0</v>
      </c>
      <c r="V80" s="59"/>
    </row>
    <row r="81" spans="1:22" x14ac:dyDescent="0.2">
      <c r="A81" s="45">
        <v>572</v>
      </c>
      <c r="B81" s="45" t="s">
        <v>43</v>
      </c>
      <c r="C81" s="56"/>
      <c r="D81" s="57"/>
      <c r="E81" s="56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4"/>
      <c r="R81" s="4"/>
      <c r="S81" s="32"/>
      <c r="T81" s="32"/>
      <c r="U81" s="47">
        <f t="shared" si="18"/>
        <v>0</v>
      </c>
      <c r="V81" s="59"/>
    </row>
    <row r="82" spans="1:22" x14ac:dyDescent="0.2">
      <c r="A82" s="45">
        <v>573</v>
      </c>
      <c r="B82" s="45" t="s">
        <v>156</v>
      </c>
      <c r="C82" s="56"/>
      <c r="D82" s="57">
        <v>51</v>
      </c>
      <c r="E82" s="56"/>
      <c r="F82" s="58">
        <v>14482</v>
      </c>
      <c r="G82" s="4">
        <f t="shared" ref="G82:R83" si="19">INDEX(ALLOC,($D82)+1,(G$1)+1)*$F82</f>
        <v>5747.1345450656345</v>
      </c>
      <c r="H82" s="4">
        <f t="shared" si="19"/>
        <v>1783.595562027054</v>
      </c>
      <c r="I82" s="4">
        <f t="shared" si="19"/>
        <v>267.07437875294767</v>
      </c>
      <c r="J82" s="4">
        <f t="shared" si="19"/>
        <v>2814.9918243422212</v>
      </c>
      <c r="K82" s="4">
        <f t="shared" si="19"/>
        <v>2125.922356682036</v>
      </c>
      <c r="L82" s="4">
        <f t="shared" si="19"/>
        <v>735.45232267421329</v>
      </c>
      <c r="M82" s="4">
        <f t="shared" si="19"/>
        <v>569.71474083908106</v>
      </c>
      <c r="N82" s="4">
        <f t="shared" si="19"/>
        <v>267.10193656752432</v>
      </c>
      <c r="O82" s="4">
        <f t="shared" si="19"/>
        <v>66.583176738826069</v>
      </c>
      <c r="P82" s="4">
        <f t="shared" si="19"/>
        <v>97.474995559188216</v>
      </c>
      <c r="Q82" s="4">
        <f t="shared" si="19"/>
        <v>3.5508172841664432</v>
      </c>
      <c r="R82" s="4">
        <f t="shared" si="19"/>
        <v>3.4033434671068465</v>
      </c>
      <c r="S82" s="32"/>
      <c r="T82" s="32"/>
      <c r="U82" s="47">
        <f t="shared" si="18"/>
        <v>0</v>
      </c>
      <c r="V82" s="59"/>
    </row>
    <row r="83" spans="1:22" x14ac:dyDescent="0.2">
      <c r="A83" s="45">
        <v>575</v>
      </c>
      <c r="B83" s="45" t="s">
        <v>157</v>
      </c>
      <c r="C83" s="56"/>
      <c r="D83" s="57">
        <v>51</v>
      </c>
      <c r="E83" s="56"/>
      <c r="F83" s="58">
        <v>753467</v>
      </c>
      <c r="G83" s="4">
        <f t="shared" si="19"/>
        <v>299010.92558120209</v>
      </c>
      <c r="H83" s="4">
        <f t="shared" si="19"/>
        <v>92796.602495086205</v>
      </c>
      <c r="I83" s="4">
        <f t="shared" si="19"/>
        <v>13895.299746985724</v>
      </c>
      <c r="J83" s="4">
        <f t="shared" si="19"/>
        <v>146457.90946772962</v>
      </c>
      <c r="K83" s="4">
        <f t="shared" si="19"/>
        <v>110607.12196672724</v>
      </c>
      <c r="L83" s="4">
        <f t="shared" si="19"/>
        <v>38263.986687499753</v>
      </c>
      <c r="M83" s="4">
        <f t="shared" si="19"/>
        <v>29641.02034496616</v>
      </c>
      <c r="N83" s="4">
        <f t="shared" si="19"/>
        <v>13896.733520212876</v>
      </c>
      <c r="O83" s="4">
        <f t="shared" si="19"/>
        <v>3464.1780436316158</v>
      </c>
      <c r="P83" s="4">
        <f t="shared" si="19"/>
        <v>5071.41226895421</v>
      </c>
      <c r="Q83" s="4">
        <f t="shared" si="19"/>
        <v>184.74130967055913</v>
      </c>
      <c r="R83" s="4">
        <f t="shared" si="19"/>
        <v>177.06856733397282</v>
      </c>
      <c r="S83" s="32"/>
      <c r="T83" s="32"/>
      <c r="U83" s="47">
        <f t="shared" si="18"/>
        <v>0</v>
      </c>
      <c r="V83" s="59"/>
    </row>
    <row r="84" spans="1:22" x14ac:dyDescent="0.2">
      <c r="A84" s="56"/>
      <c r="B84" s="51" t="s">
        <v>26</v>
      </c>
      <c r="C84" s="51"/>
      <c r="D84" s="52"/>
      <c r="E84" s="51"/>
      <c r="F84" s="53">
        <f t="shared" ref="F84:R84" si="20">SUM(F70:F83)</f>
        <v>16742217</v>
      </c>
      <c r="G84" s="53">
        <f t="shared" si="20"/>
        <v>6644094.3020083634</v>
      </c>
      <c r="H84" s="53">
        <f t="shared" si="20"/>
        <v>2061962.7081683399</v>
      </c>
      <c r="I84" s="53">
        <f t="shared" si="20"/>
        <v>308756.88469976798</v>
      </c>
      <c r="J84" s="53">
        <f t="shared" si="20"/>
        <v>3254329.7870710786</v>
      </c>
      <c r="K84" s="53">
        <f t="shared" si="20"/>
        <v>2457716.711829999</v>
      </c>
      <c r="L84" s="53">
        <f t="shared" si="20"/>
        <v>850234.93850060063</v>
      </c>
      <c r="M84" s="53">
        <f t="shared" si="20"/>
        <v>658630.56340468558</v>
      </c>
      <c r="N84" s="53">
        <f t="shared" si="20"/>
        <v>308788.74348389223</v>
      </c>
      <c r="O84" s="53">
        <f t="shared" si="20"/>
        <v>76974.864902000991</v>
      </c>
      <c r="P84" s="53">
        <f t="shared" si="20"/>
        <v>112687.99390456881</v>
      </c>
      <c r="Q84" s="53">
        <f t="shared" si="20"/>
        <v>4104.9960985268099</v>
      </c>
      <c r="R84" s="53">
        <f t="shared" si="20"/>
        <v>3934.5059281753338</v>
      </c>
      <c r="S84" s="60"/>
      <c r="T84" s="60"/>
      <c r="U84" s="47">
        <f t="shared" si="18"/>
        <v>0</v>
      </c>
      <c r="V84" s="59"/>
    </row>
    <row r="85" spans="1:22" x14ac:dyDescent="0.2">
      <c r="A85" s="56"/>
      <c r="B85" s="55"/>
      <c r="C85" s="56"/>
      <c r="D85" s="57"/>
      <c r="E85" s="56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47"/>
      <c r="U85" s="47">
        <f t="shared" si="18"/>
        <v>0</v>
      </c>
      <c r="V85" s="59"/>
    </row>
    <row r="86" spans="1:22" x14ac:dyDescent="0.2">
      <c r="A86" s="56"/>
      <c r="B86" s="55" t="s">
        <v>158</v>
      </c>
      <c r="C86" s="56"/>
      <c r="D86" s="57"/>
      <c r="E86" s="56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7"/>
      <c r="U86" s="47">
        <f t="shared" si="18"/>
        <v>0</v>
      </c>
      <c r="V86" s="59"/>
    </row>
    <row r="87" spans="1:22" x14ac:dyDescent="0.2">
      <c r="A87" s="45">
        <v>580</v>
      </c>
      <c r="B87" s="45" t="s">
        <v>159</v>
      </c>
      <c r="C87" s="56"/>
      <c r="D87" s="57">
        <v>64</v>
      </c>
      <c r="E87" s="56"/>
      <c r="F87" s="58">
        <v>2530733</v>
      </c>
      <c r="G87" s="4">
        <f t="shared" ref="G87:R91" si="21">INDEX(ALLOC,($D87)+1,(G$1)+1)*$F87</f>
        <v>1490654.9821226248</v>
      </c>
      <c r="H87" s="4">
        <f t="shared" si="21"/>
        <v>407718.22054001119</v>
      </c>
      <c r="I87" s="4">
        <f t="shared" si="21"/>
        <v>25896.610111069742</v>
      </c>
      <c r="J87" s="4">
        <f t="shared" si="21"/>
        <v>289732.03342329699</v>
      </c>
      <c r="K87" s="4">
        <f t="shared" si="21"/>
        <v>166575.85789473471</v>
      </c>
      <c r="L87" s="4">
        <f t="shared" si="21"/>
        <v>61045.315423963781</v>
      </c>
      <c r="M87" s="4">
        <f t="shared" si="21"/>
        <v>9160.9516620247814</v>
      </c>
      <c r="N87" s="4">
        <f t="shared" si="21"/>
        <v>22714.056416736355</v>
      </c>
      <c r="O87" s="4">
        <f t="shared" si="21"/>
        <v>6605.9774703439743</v>
      </c>
      <c r="P87" s="4">
        <f t="shared" si="21"/>
        <v>47712.664639458482</v>
      </c>
      <c r="Q87" s="4">
        <f t="shared" si="21"/>
        <v>750.36036395757264</v>
      </c>
      <c r="R87" s="4">
        <f t="shared" si="21"/>
        <v>2165.9699317776972</v>
      </c>
      <c r="S87" s="32"/>
      <c r="T87" s="32"/>
      <c r="U87" s="47">
        <f t="shared" si="18"/>
        <v>0</v>
      </c>
      <c r="V87" s="59"/>
    </row>
    <row r="88" spans="1:22" x14ac:dyDescent="0.2">
      <c r="A88" s="45">
        <v>581</v>
      </c>
      <c r="B88" s="45" t="s">
        <v>147</v>
      </c>
      <c r="C88" s="56"/>
      <c r="D88" s="57">
        <v>28</v>
      </c>
      <c r="E88" s="56"/>
      <c r="F88" s="58">
        <v>583899</v>
      </c>
      <c r="G88" s="4">
        <f t="shared" si="21"/>
        <v>280128.10772852832</v>
      </c>
      <c r="H88" s="4">
        <f t="shared" si="21"/>
        <v>79472.712222570015</v>
      </c>
      <c r="I88" s="4">
        <f t="shared" si="21"/>
        <v>8282.3026277694862</v>
      </c>
      <c r="J88" s="4">
        <f t="shared" si="21"/>
        <v>96894.955184921768</v>
      </c>
      <c r="K88" s="4">
        <f t="shared" si="21"/>
        <v>77539.025072942823</v>
      </c>
      <c r="L88" s="4">
        <f t="shared" si="21"/>
        <v>23231.499615987334</v>
      </c>
      <c r="M88" s="4">
        <f t="shared" si="21"/>
        <v>0</v>
      </c>
      <c r="N88" s="4">
        <f t="shared" si="21"/>
        <v>10861.31450523403</v>
      </c>
      <c r="O88" s="4">
        <f t="shared" si="21"/>
        <v>2452.272083013323</v>
      </c>
      <c r="P88" s="4">
        <f t="shared" si="21"/>
        <v>4793.4324364551239</v>
      </c>
      <c r="Q88" s="4">
        <f t="shared" si="21"/>
        <v>172.48047214790216</v>
      </c>
      <c r="R88" s="4">
        <f t="shared" si="21"/>
        <v>70.898050429855914</v>
      </c>
      <c r="S88" s="32"/>
      <c r="T88" s="32"/>
      <c r="U88" s="47">
        <f t="shared" si="18"/>
        <v>0</v>
      </c>
      <c r="V88" s="59"/>
    </row>
    <row r="89" spans="1:22" x14ac:dyDescent="0.2">
      <c r="A89" s="45">
        <v>582</v>
      </c>
      <c r="B89" s="45" t="s">
        <v>148</v>
      </c>
      <c r="C89" s="56"/>
      <c r="D89" s="57">
        <v>28</v>
      </c>
      <c r="E89" s="56"/>
      <c r="F89" s="58">
        <v>1131098</v>
      </c>
      <c r="G89" s="4">
        <f t="shared" si="21"/>
        <v>542649.22939673287</v>
      </c>
      <c r="H89" s="4">
        <f t="shared" si="21"/>
        <v>153950.29936602819</v>
      </c>
      <c r="I89" s="4">
        <f t="shared" si="21"/>
        <v>16044.034906147826</v>
      </c>
      <c r="J89" s="4">
        <f t="shared" si="21"/>
        <v>187699.7392010513</v>
      </c>
      <c r="K89" s="4">
        <f t="shared" si="21"/>
        <v>150204.46375478545</v>
      </c>
      <c r="L89" s="4">
        <f t="shared" si="21"/>
        <v>45002.821982301801</v>
      </c>
      <c r="M89" s="4">
        <f t="shared" si="21"/>
        <v>0</v>
      </c>
      <c r="N89" s="4">
        <f t="shared" si="21"/>
        <v>21039.959161158349</v>
      </c>
      <c r="O89" s="4">
        <f t="shared" si="21"/>
        <v>4750.4106849852515</v>
      </c>
      <c r="P89" s="4">
        <f t="shared" si="21"/>
        <v>9285.5816536927068</v>
      </c>
      <c r="Q89" s="4">
        <f t="shared" si="21"/>
        <v>334.11997123740213</v>
      </c>
      <c r="R89" s="4">
        <f t="shared" si="21"/>
        <v>137.33992187879954</v>
      </c>
      <c r="S89" s="32"/>
      <c r="T89" s="32"/>
      <c r="U89" s="47">
        <f t="shared" si="18"/>
        <v>0</v>
      </c>
      <c r="V89" s="59"/>
    </row>
    <row r="90" spans="1:22" x14ac:dyDescent="0.2">
      <c r="A90" s="45">
        <v>583</v>
      </c>
      <c r="B90" s="45" t="s">
        <v>149</v>
      </c>
      <c r="C90" s="56"/>
      <c r="D90" s="57">
        <v>55</v>
      </c>
      <c r="E90" s="56"/>
      <c r="F90" s="58">
        <v>4528695</v>
      </c>
      <c r="G90" s="4">
        <f t="shared" si="21"/>
        <v>2413074.2443760545</v>
      </c>
      <c r="H90" s="4">
        <f t="shared" si="21"/>
        <v>613329.02252404194</v>
      </c>
      <c r="I90" s="4">
        <f t="shared" si="21"/>
        <v>48177.881575666164</v>
      </c>
      <c r="J90" s="4">
        <f t="shared" si="21"/>
        <v>714213.43300754472</v>
      </c>
      <c r="K90" s="4">
        <f t="shared" si="21"/>
        <v>451041.9547978898</v>
      </c>
      <c r="L90" s="4">
        <f t="shared" si="21"/>
        <v>175541.90114821331</v>
      </c>
      <c r="M90" s="4">
        <f t="shared" si="21"/>
        <v>0</v>
      </c>
      <c r="N90" s="4">
        <f t="shared" si="21"/>
        <v>63179.908717022321</v>
      </c>
      <c r="O90" s="4">
        <f t="shared" si="21"/>
        <v>14264.785931704822</v>
      </c>
      <c r="P90" s="4">
        <f t="shared" si="21"/>
        <v>34131.772098341171</v>
      </c>
      <c r="Q90" s="4">
        <f t="shared" si="21"/>
        <v>1235.3813838269411</v>
      </c>
      <c r="R90" s="4">
        <f t="shared" si="21"/>
        <v>504.71443969430976</v>
      </c>
      <c r="S90" s="32"/>
      <c r="T90" s="32"/>
      <c r="U90" s="47">
        <f t="shared" si="18"/>
        <v>0</v>
      </c>
      <c r="V90" s="59"/>
    </row>
    <row r="91" spans="1:22" x14ac:dyDescent="0.2">
      <c r="A91" s="45">
        <v>584</v>
      </c>
      <c r="B91" s="45" t="s">
        <v>160</v>
      </c>
      <c r="C91" s="56"/>
      <c r="D91" s="57">
        <v>58</v>
      </c>
      <c r="E91" s="56"/>
      <c r="F91" s="58">
        <v>674010</v>
      </c>
      <c r="G91" s="4">
        <f t="shared" si="21"/>
        <v>359140.14334193501</v>
      </c>
      <c r="H91" s="4">
        <f t="shared" si="21"/>
        <v>91282.343913959645</v>
      </c>
      <c r="I91" s="4">
        <f t="shared" si="21"/>
        <v>7170.3601061265435</v>
      </c>
      <c r="J91" s="4">
        <f t="shared" si="21"/>
        <v>106297.06703176416</v>
      </c>
      <c r="K91" s="4">
        <f t="shared" si="21"/>
        <v>67129.004702971986</v>
      </c>
      <c r="L91" s="4">
        <f t="shared" si="21"/>
        <v>26126.068722426047</v>
      </c>
      <c r="M91" s="4">
        <f t="shared" si="21"/>
        <v>0</v>
      </c>
      <c r="N91" s="4">
        <f t="shared" si="21"/>
        <v>9403.126126701005</v>
      </c>
      <c r="O91" s="4">
        <f t="shared" si="21"/>
        <v>2123.0417075621936</v>
      </c>
      <c r="P91" s="4">
        <f t="shared" si="21"/>
        <v>5079.864224021032</v>
      </c>
      <c r="Q91" s="4">
        <f t="shared" si="21"/>
        <v>183.86299066578707</v>
      </c>
      <c r="R91" s="4">
        <f t="shared" si="21"/>
        <v>75.117131866544696</v>
      </c>
      <c r="S91" s="32"/>
      <c r="T91" s="32"/>
      <c r="U91" s="47">
        <f t="shared" si="18"/>
        <v>0</v>
      </c>
      <c r="V91" s="59"/>
    </row>
    <row r="92" spans="1:22" x14ac:dyDescent="0.2">
      <c r="A92" s="45">
        <v>585</v>
      </c>
      <c r="B92" s="45" t="s">
        <v>161</v>
      </c>
      <c r="C92" s="56"/>
      <c r="D92" s="57">
        <v>15</v>
      </c>
      <c r="E92" s="56"/>
      <c r="F92" s="5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32"/>
      <c r="T92" s="32"/>
      <c r="U92" s="47">
        <f t="shared" si="18"/>
        <v>0</v>
      </c>
      <c r="V92" s="59"/>
    </row>
    <row r="93" spans="1:22" x14ac:dyDescent="0.2">
      <c r="A93" s="45">
        <v>586</v>
      </c>
      <c r="B93" s="45" t="s">
        <v>162</v>
      </c>
      <c r="C93" s="56"/>
      <c r="D93" s="57">
        <v>26</v>
      </c>
      <c r="E93" s="56"/>
      <c r="F93" s="58">
        <v>6212508</v>
      </c>
      <c r="G93" s="4">
        <f t="shared" ref="G93:R93" si="22">INDEX(ALLOC,($D93)+1,(G$1)+1)*$F93</f>
        <v>4348074.384476454</v>
      </c>
      <c r="H93" s="4">
        <f t="shared" si="22"/>
        <v>1291287.083720973</v>
      </c>
      <c r="I93" s="4">
        <f t="shared" si="22"/>
        <v>58921.441627606458</v>
      </c>
      <c r="J93" s="4">
        <f t="shared" si="22"/>
        <v>338321.7398434605</v>
      </c>
      <c r="K93" s="4">
        <f t="shared" si="22"/>
        <v>66306.568651617112</v>
      </c>
      <c r="L93" s="4">
        <f t="shared" si="22"/>
        <v>20326.23992989444</v>
      </c>
      <c r="M93" s="4">
        <f t="shared" si="22"/>
        <v>58600.876754730729</v>
      </c>
      <c r="N93" s="4">
        <f t="shared" si="22"/>
        <v>5327.4443636714996</v>
      </c>
      <c r="O93" s="4">
        <f t="shared" si="22"/>
        <v>10654.686478211846</v>
      </c>
      <c r="P93" s="4">
        <f t="shared" si="22"/>
        <v>0</v>
      </c>
      <c r="Q93" s="4">
        <f t="shared" si="22"/>
        <v>2133.5260845211133</v>
      </c>
      <c r="R93" s="4">
        <f t="shared" si="22"/>
        <v>12554.008068859092</v>
      </c>
      <c r="S93" s="32"/>
      <c r="T93" s="32"/>
      <c r="U93" s="47">
        <f t="shared" si="18"/>
        <v>0</v>
      </c>
      <c r="V93" s="59"/>
    </row>
    <row r="94" spans="1:22" x14ac:dyDescent="0.2">
      <c r="A94" s="45">
        <v>586</v>
      </c>
      <c r="B94" s="45" t="s">
        <v>163</v>
      </c>
      <c r="C94" s="56"/>
      <c r="D94" s="57"/>
      <c r="E94" s="56"/>
      <c r="F94" s="5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2"/>
      <c r="T94" s="32"/>
      <c r="U94" s="47">
        <f t="shared" si="18"/>
        <v>0</v>
      </c>
      <c r="V94" s="59"/>
    </row>
    <row r="95" spans="1:22" x14ac:dyDescent="0.2">
      <c r="A95" s="45">
        <v>587</v>
      </c>
      <c r="B95" s="45" t="s">
        <v>164</v>
      </c>
      <c r="C95" s="56"/>
      <c r="D95" s="57">
        <v>7</v>
      </c>
      <c r="E95" s="56"/>
      <c r="F95" s="58">
        <v>-192842</v>
      </c>
      <c r="G95" s="4">
        <f t="shared" ref="G95:R96" si="23">INDEX(ALLOC,($D95)+1,(G$1)+1)*$F95</f>
        <v>0</v>
      </c>
      <c r="H95" s="4">
        <f t="shared" si="23"/>
        <v>0</v>
      </c>
      <c r="I95" s="4">
        <f t="shared" si="23"/>
        <v>0</v>
      </c>
      <c r="J95" s="4">
        <f t="shared" si="23"/>
        <v>0</v>
      </c>
      <c r="K95" s="4">
        <f t="shared" si="23"/>
        <v>0</v>
      </c>
      <c r="L95" s="4">
        <f t="shared" si="23"/>
        <v>0</v>
      </c>
      <c r="M95" s="4">
        <f t="shared" si="23"/>
        <v>0</v>
      </c>
      <c r="N95" s="4">
        <f t="shared" si="23"/>
        <v>0</v>
      </c>
      <c r="O95" s="4">
        <f t="shared" si="23"/>
        <v>0</v>
      </c>
      <c r="P95" s="4">
        <f t="shared" si="23"/>
        <v>-192842</v>
      </c>
      <c r="Q95" s="4">
        <f t="shared" si="23"/>
        <v>0</v>
      </c>
      <c r="R95" s="4">
        <f t="shared" si="23"/>
        <v>0</v>
      </c>
      <c r="S95" s="32"/>
      <c r="T95" s="32"/>
      <c r="U95" s="47">
        <f t="shared" si="18"/>
        <v>0</v>
      </c>
      <c r="V95" s="59"/>
    </row>
    <row r="96" spans="1:22" x14ac:dyDescent="0.2">
      <c r="A96" s="45">
        <v>588</v>
      </c>
      <c r="B96" s="45" t="s">
        <v>165</v>
      </c>
      <c r="C96" s="56"/>
      <c r="D96" s="57">
        <v>53</v>
      </c>
      <c r="E96" s="56"/>
      <c r="F96" s="58">
        <v>2989237</v>
      </c>
      <c r="G96" s="4">
        <f t="shared" si="23"/>
        <v>1583732.621085756</v>
      </c>
      <c r="H96" s="4">
        <f t="shared" si="23"/>
        <v>373600.73471222556</v>
      </c>
      <c r="I96" s="4">
        <f t="shared" si="23"/>
        <v>24691.279720036797</v>
      </c>
      <c r="J96" s="4">
        <f t="shared" si="23"/>
        <v>376774.43015286146</v>
      </c>
      <c r="K96" s="4">
        <f t="shared" si="23"/>
        <v>222102.79671888353</v>
      </c>
      <c r="L96" s="4">
        <f t="shared" si="23"/>
        <v>91135.181891815242</v>
      </c>
      <c r="M96" s="4">
        <f t="shared" si="23"/>
        <v>1093.6463531708002</v>
      </c>
      <c r="N96" s="4">
        <f t="shared" si="23"/>
        <v>31037.238192619665</v>
      </c>
      <c r="O96" s="4">
        <f t="shared" si="23"/>
        <v>7183.996912556956</v>
      </c>
      <c r="P96" s="4">
        <f t="shared" si="23"/>
        <v>276427.41251555609</v>
      </c>
      <c r="Q96" s="4">
        <f t="shared" si="23"/>
        <v>713.60510532750618</v>
      </c>
      <c r="R96" s="4">
        <f t="shared" si="23"/>
        <v>744.05663919027563</v>
      </c>
      <c r="S96" s="32"/>
      <c r="T96" s="32"/>
      <c r="U96" s="47">
        <f t="shared" si="18"/>
        <v>0</v>
      </c>
      <c r="V96" s="59"/>
    </row>
    <row r="97" spans="1:22" x14ac:dyDescent="0.2">
      <c r="A97" s="45">
        <v>588</v>
      </c>
      <c r="B97" s="45" t="s">
        <v>166</v>
      </c>
      <c r="C97" s="56"/>
      <c r="D97" s="57"/>
      <c r="E97" s="56"/>
      <c r="F97" s="5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32"/>
      <c r="T97" s="32"/>
      <c r="U97" s="47">
        <f t="shared" si="18"/>
        <v>0</v>
      </c>
      <c r="V97" s="59"/>
    </row>
    <row r="98" spans="1:22" x14ac:dyDescent="0.2">
      <c r="A98" s="45">
        <v>589</v>
      </c>
      <c r="B98" s="45" t="s">
        <v>117</v>
      </c>
      <c r="C98" s="56"/>
      <c r="D98" s="57">
        <v>53</v>
      </c>
      <c r="E98" s="56"/>
      <c r="F98" s="58">
        <v>13309</v>
      </c>
      <c r="G98" s="4">
        <f t="shared" ref="G98:R105" si="24">INDEX(ALLOC,($D98)+1,(G$1)+1)*$F98</f>
        <v>7051.2634006705812</v>
      </c>
      <c r="H98" s="4">
        <f t="shared" si="24"/>
        <v>1663.3850639092886</v>
      </c>
      <c r="I98" s="4">
        <f t="shared" si="24"/>
        <v>109.93315076521858</v>
      </c>
      <c r="J98" s="4">
        <f t="shared" si="24"/>
        <v>1677.5153294651554</v>
      </c>
      <c r="K98" s="4">
        <f t="shared" si="24"/>
        <v>988.8697756422863</v>
      </c>
      <c r="L98" s="4">
        <f t="shared" si="24"/>
        <v>405.76178329057518</v>
      </c>
      <c r="M98" s="4">
        <f t="shared" si="24"/>
        <v>4.8692490138286733</v>
      </c>
      <c r="N98" s="4">
        <f t="shared" si="24"/>
        <v>138.18730435411283</v>
      </c>
      <c r="O98" s="4">
        <f t="shared" si="24"/>
        <v>31.985357771638892</v>
      </c>
      <c r="P98" s="4">
        <f t="shared" si="24"/>
        <v>1230.7396279283093</v>
      </c>
      <c r="Q98" s="4">
        <f t="shared" si="24"/>
        <v>3.1771888099885621</v>
      </c>
      <c r="R98" s="4">
        <f t="shared" si="24"/>
        <v>3.3127683790155742</v>
      </c>
      <c r="S98" s="32"/>
      <c r="T98" s="32"/>
      <c r="U98" s="47">
        <f t="shared" si="18"/>
        <v>0</v>
      </c>
      <c r="V98" s="59"/>
    </row>
    <row r="99" spans="1:22" x14ac:dyDescent="0.2">
      <c r="A99" s="45">
        <v>590</v>
      </c>
      <c r="B99" s="45" t="s">
        <v>167</v>
      </c>
      <c r="C99" s="56"/>
      <c r="D99" s="57">
        <v>65</v>
      </c>
      <c r="E99" s="56"/>
      <c r="F99" s="58">
        <v>351679</v>
      </c>
      <c r="G99" s="4">
        <f t="shared" si="24"/>
        <v>188618.5629156768</v>
      </c>
      <c r="H99" s="4">
        <f t="shared" si="24"/>
        <v>47275.82188656339</v>
      </c>
      <c r="I99" s="4">
        <f t="shared" si="24"/>
        <v>3665.1061515101496</v>
      </c>
      <c r="J99" s="4">
        <f t="shared" si="24"/>
        <v>54249.268370737096</v>
      </c>
      <c r="K99" s="4">
        <f t="shared" si="24"/>
        <v>34292.444021950214</v>
      </c>
      <c r="L99" s="4">
        <f t="shared" si="24"/>
        <v>13318.952820044462</v>
      </c>
      <c r="M99" s="4">
        <f t="shared" si="24"/>
        <v>2.4544992594112753</v>
      </c>
      <c r="N99" s="4">
        <f t="shared" si="24"/>
        <v>4803.3639420045783</v>
      </c>
      <c r="O99" s="4">
        <f t="shared" si="24"/>
        <v>1084.9013894329833</v>
      </c>
      <c r="P99" s="4">
        <f t="shared" si="24"/>
        <v>4233.0953762558938</v>
      </c>
      <c r="Q99" s="4">
        <f t="shared" si="24"/>
        <v>94.178391964238244</v>
      </c>
      <c r="R99" s="4">
        <f t="shared" si="24"/>
        <v>40.850234600806118</v>
      </c>
      <c r="S99" s="32"/>
      <c r="T99" s="32"/>
      <c r="U99" s="47">
        <f t="shared" si="18"/>
        <v>0</v>
      </c>
      <c r="V99" s="59"/>
    </row>
    <row r="100" spans="1:22" x14ac:dyDescent="0.2">
      <c r="A100" s="45">
        <v>591</v>
      </c>
      <c r="B100" s="45" t="s">
        <v>153</v>
      </c>
      <c r="C100" s="56"/>
      <c r="D100" s="57">
        <v>28</v>
      </c>
      <c r="E100" s="56"/>
      <c r="F100" s="58">
        <v>784053</v>
      </c>
      <c r="G100" s="4">
        <f t="shared" si="24"/>
        <v>376152.86761730339</v>
      </c>
      <c r="H100" s="4">
        <f t="shared" si="24"/>
        <v>106715.06276983295</v>
      </c>
      <c r="I100" s="4">
        <f t="shared" si="24"/>
        <v>11121.382674418946</v>
      </c>
      <c r="J100" s="4">
        <f t="shared" si="24"/>
        <v>130109.45437071046</v>
      </c>
      <c r="K100" s="4">
        <f t="shared" si="24"/>
        <v>104118.52944690098</v>
      </c>
      <c r="L100" s="4">
        <f t="shared" si="24"/>
        <v>31194.995998304013</v>
      </c>
      <c r="M100" s="4">
        <f t="shared" si="24"/>
        <v>0</v>
      </c>
      <c r="N100" s="4">
        <f t="shared" si="24"/>
        <v>14584.450772774497</v>
      </c>
      <c r="O100" s="4">
        <f t="shared" si="24"/>
        <v>3292.8833299985868</v>
      </c>
      <c r="P100" s="4">
        <f t="shared" si="24"/>
        <v>6436.5670811218188</v>
      </c>
      <c r="Q100" s="4">
        <f t="shared" si="24"/>
        <v>231.60483513241013</v>
      </c>
      <c r="R100" s="4">
        <f t="shared" si="24"/>
        <v>95.201103501940963</v>
      </c>
      <c r="S100" s="32"/>
      <c r="T100" s="32"/>
      <c r="U100" s="47">
        <f t="shared" si="18"/>
        <v>0</v>
      </c>
      <c r="V100" s="59"/>
    </row>
    <row r="101" spans="1:22" x14ac:dyDescent="0.2">
      <c r="A101" s="45">
        <v>592</v>
      </c>
      <c r="B101" s="45" t="s">
        <v>168</v>
      </c>
      <c r="C101" s="56"/>
      <c r="D101" s="57">
        <v>28</v>
      </c>
      <c r="E101" s="56"/>
      <c r="F101" s="58">
        <v>901232</v>
      </c>
      <c r="G101" s="4">
        <f t="shared" si="24"/>
        <v>432370.00711492408</v>
      </c>
      <c r="H101" s="4">
        <f t="shared" si="24"/>
        <v>122663.93910894045</v>
      </c>
      <c r="I101" s="4">
        <f t="shared" si="24"/>
        <v>12783.505643664314</v>
      </c>
      <c r="J101" s="4">
        <f t="shared" si="24"/>
        <v>149554.69053931831</v>
      </c>
      <c r="K101" s="4">
        <f t="shared" si="24"/>
        <v>119679.34633307884</v>
      </c>
      <c r="L101" s="4">
        <f t="shared" si="24"/>
        <v>35857.178830440702</v>
      </c>
      <c r="M101" s="4">
        <f t="shared" si="24"/>
        <v>0</v>
      </c>
      <c r="N101" s="4">
        <f t="shared" si="24"/>
        <v>16764.139336051398</v>
      </c>
      <c r="O101" s="4">
        <f t="shared" si="24"/>
        <v>3785.014315692034</v>
      </c>
      <c r="P101" s="4">
        <f t="shared" si="24"/>
        <v>7398.5307417401364</v>
      </c>
      <c r="Q101" s="4">
        <f t="shared" si="24"/>
        <v>266.21885099100729</v>
      </c>
      <c r="R101" s="4">
        <f t="shared" si="24"/>
        <v>109.42918515873448</v>
      </c>
      <c r="S101" s="32"/>
      <c r="T101" s="32"/>
      <c r="U101" s="47">
        <f t="shared" si="18"/>
        <v>0</v>
      </c>
      <c r="V101" s="59"/>
    </row>
    <row r="102" spans="1:22" x14ac:dyDescent="0.2">
      <c r="A102" s="45">
        <v>593</v>
      </c>
      <c r="B102" s="45" t="s">
        <v>169</v>
      </c>
      <c r="C102" s="56"/>
      <c r="D102" s="57">
        <v>55</v>
      </c>
      <c r="E102" s="56"/>
      <c r="F102" s="58">
        <v>20552385</v>
      </c>
      <c r="G102" s="4">
        <f t="shared" si="24"/>
        <v>10951152.794348208</v>
      </c>
      <c r="H102" s="4">
        <f t="shared" si="24"/>
        <v>2783445.165238061</v>
      </c>
      <c r="I102" s="4">
        <f t="shared" si="24"/>
        <v>218643.64251235678</v>
      </c>
      <c r="J102" s="4">
        <f t="shared" si="24"/>
        <v>3241284.6189338798</v>
      </c>
      <c r="K102" s="4">
        <f t="shared" si="24"/>
        <v>2046944.6288961452</v>
      </c>
      <c r="L102" s="4">
        <f t="shared" si="24"/>
        <v>796654.38631438452</v>
      </c>
      <c r="M102" s="4">
        <f t="shared" si="24"/>
        <v>0</v>
      </c>
      <c r="N102" s="4">
        <f t="shared" si="24"/>
        <v>286726.7078522839</v>
      </c>
      <c r="O102" s="4">
        <f t="shared" si="24"/>
        <v>64737.274736095322</v>
      </c>
      <c r="P102" s="4">
        <f t="shared" si="24"/>
        <v>154898.77788134673</v>
      </c>
      <c r="Q102" s="4">
        <f t="shared" si="24"/>
        <v>5606.4790899462359</v>
      </c>
      <c r="R102" s="4">
        <f t="shared" si="24"/>
        <v>2290.5241972923186</v>
      </c>
      <c r="S102" s="32"/>
      <c r="T102" s="32"/>
      <c r="U102" s="47">
        <f t="shared" si="18"/>
        <v>0</v>
      </c>
      <c r="V102" s="59"/>
    </row>
    <row r="103" spans="1:22" x14ac:dyDescent="0.2">
      <c r="A103" s="45">
        <v>594</v>
      </c>
      <c r="B103" s="45" t="s">
        <v>170</v>
      </c>
      <c r="C103" s="56"/>
      <c r="D103" s="57">
        <v>58</v>
      </c>
      <c r="E103" s="56"/>
      <c r="F103" s="58">
        <v>1784778</v>
      </c>
      <c r="G103" s="4">
        <f t="shared" si="24"/>
        <v>951002.84380577749</v>
      </c>
      <c r="H103" s="4">
        <f t="shared" si="24"/>
        <v>241715.5816769322</v>
      </c>
      <c r="I103" s="4">
        <f t="shared" si="24"/>
        <v>18987.108454610941</v>
      </c>
      <c r="J103" s="4">
        <f t="shared" si="24"/>
        <v>281474.55780005932</v>
      </c>
      <c r="K103" s="4">
        <f t="shared" si="24"/>
        <v>177757.55664717278</v>
      </c>
      <c r="L103" s="4">
        <f t="shared" si="24"/>
        <v>69181.811371157863</v>
      </c>
      <c r="M103" s="4">
        <f t="shared" si="24"/>
        <v>0</v>
      </c>
      <c r="N103" s="4">
        <f t="shared" si="24"/>
        <v>24899.47128701528</v>
      </c>
      <c r="O103" s="4">
        <f t="shared" si="24"/>
        <v>5621.8129296886345</v>
      </c>
      <c r="P103" s="4">
        <f t="shared" si="24"/>
        <v>13451.476847553909</v>
      </c>
      <c r="Q103" s="4">
        <f t="shared" si="24"/>
        <v>486.86906834394466</v>
      </c>
      <c r="R103" s="4">
        <f t="shared" si="24"/>
        <v>198.91011168752379</v>
      </c>
      <c r="S103" s="32"/>
      <c r="T103" s="32"/>
      <c r="U103" s="47">
        <f t="shared" si="18"/>
        <v>0</v>
      </c>
      <c r="V103" s="59"/>
    </row>
    <row r="104" spans="1:22" x14ac:dyDescent="0.2">
      <c r="A104" s="45">
        <v>595</v>
      </c>
      <c r="B104" s="45" t="s">
        <v>171</v>
      </c>
      <c r="C104" s="56"/>
      <c r="D104" s="57">
        <v>70</v>
      </c>
      <c r="E104" s="56"/>
      <c r="F104" s="58">
        <v>212121</v>
      </c>
      <c r="G104" s="4">
        <f t="shared" si="24"/>
        <v>162822.54069147483</v>
      </c>
      <c r="H104" s="4">
        <f t="shared" si="24"/>
        <v>25951.479321306157</v>
      </c>
      <c r="I104" s="4">
        <f t="shared" si="24"/>
        <v>0</v>
      </c>
      <c r="J104" s="4">
        <f t="shared" si="24"/>
        <v>16380.492711432775</v>
      </c>
      <c r="K104" s="4">
        <f t="shared" si="24"/>
        <v>0</v>
      </c>
      <c r="L104" s="4">
        <f t="shared" si="24"/>
        <v>4252.67886485075</v>
      </c>
      <c r="M104" s="4">
        <f t="shared" si="24"/>
        <v>0</v>
      </c>
      <c r="N104" s="4">
        <f t="shared" si="24"/>
        <v>0</v>
      </c>
      <c r="O104" s="4">
        <f t="shared" si="24"/>
        <v>0</v>
      </c>
      <c r="P104" s="4">
        <f t="shared" si="24"/>
        <v>2652.5797935506512</v>
      </c>
      <c r="Q104" s="4">
        <f t="shared" si="24"/>
        <v>28.194978605715619</v>
      </c>
      <c r="R104" s="4">
        <f t="shared" si="24"/>
        <v>33.033638779124054</v>
      </c>
      <c r="S104" s="32"/>
      <c r="T104" s="32"/>
      <c r="U104" s="47">
        <f t="shared" si="18"/>
        <v>0</v>
      </c>
      <c r="V104" s="59"/>
    </row>
    <row r="105" spans="1:22" x14ac:dyDescent="0.2">
      <c r="A105" s="45">
        <v>596</v>
      </c>
      <c r="B105" s="45" t="s">
        <v>172</v>
      </c>
      <c r="C105" s="56"/>
      <c r="D105" s="57">
        <v>15</v>
      </c>
      <c r="E105" s="56"/>
      <c r="F105" s="58">
        <v>331958</v>
      </c>
      <c r="G105" s="4">
        <f t="shared" si="24"/>
        <v>0</v>
      </c>
      <c r="H105" s="4">
        <f t="shared" si="24"/>
        <v>0</v>
      </c>
      <c r="I105" s="4">
        <f t="shared" si="24"/>
        <v>0</v>
      </c>
      <c r="J105" s="4">
        <f t="shared" si="24"/>
        <v>0</v>
      </c>
      <c r="K105" s="4">
        <f t="shared" si="24"/>
        <v>0</v>
      </c>
      <c r="L105" s="4">
        <f t="shared" si="24"/>
        <v>0</v>
      </c>
      <c r="M105" s="4">
        <f t="shared" si="24"/>
        <v>0</v>
      </c>
      <c r="N105" s="4">
        <f t="shared" si="24"/>
        <v>0</v>
      </c>
      <c r="O105" s="4">
        <f t="shared" si="24"/>
        <v>0</v>
      </c>
      <c r="P105" s="4">
        <f t="shared" si="24"/>
        <v>331958</v>
      </c>
      <c r="Q105" s="4">
        <f t="shared" si="24"/>
        <v>0</v>
      </c>
      <c r="R105" s="4">
        <f t="shared" si="24"/>
        <v>0</v>
      </c>
      <c r="S105" s="32"/>
      <c r="T105" s="32"/>
      <c r="U105" s="47">
        <f t="shared" si="18"/>
        <v>0</v>
      </c>
      <c r="V105" s="59"/>
    </row>
    <row r="106" spans="1:22" x14ac:dyDescent="0.2">
      <c r="A106" s="45">
        <v>597</v>
      </c>
      <c r="B106" s="45" t="s">
        <v>173</v>
      </c>
      <c r="C106" s="56"/>
      <c r="D106" s="57">
        <v>26</v>
      </c>
      <c r="E106" s="56"/>
      <c r="F106" s="5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32"/>
      <c r="T106" s="32"/>
      <c r="U106" s="47">
        <f t="shared" si="18"/>
        <v>0</v>
      </c>
      <c r="V106" s="59"/>
    </row>
    <row r="107" spans="1:22" x14ac:dyDescent="0.2">
      <c r="A107" s="45">
        <v>598</v>
      </c>
      <c r="B107" s="45" t="s">
        <v>174</v>
      </c>
      <c r="C107" s="56"/>
      <c r="D107" s="57">
        <v>53</v>
      </c>
      <c r="E107" s="56"/>
      <c r="F107" s="58">
        <v>400476</v>
      </c>
      <c r="G107" s="63">
        <f t="shared" ref="G107:R107" si="25">INDEX(ALLOC,($D107)+1,(G$1)+1)*$F107</f>
        <v>212176.85488368411</v>
      </c>
      <c r="H107" s="63">
        <f t="shared" si="25"/>
        <v>50052.280175380285</v>
      </c>
      <c r="I107" s="63">
        <f t="shared" si="25"/>
        <v>3307.9561564243504</v>
      </c>
      <c r="J107" s="63">
        <f t="shared" si="25"/>
        <v>50477.468561341018</v>
      </c>
      <c r="K107" s="63">
        <f t="shared" si="25"/>
        <v>29755.700072892047</v>
      </c>
      <c r="L107" s="63">
        <f t="shared" si="25"/>
        <v>12209.621754081929</v>
      </c>
      <c r="M107" s="63">
        <f t="shared" si="25"/>
        <v>146.51869923075</v>
      </c>
      <c r="N107" s="63">
        <f t="shared" si="25"/>
        <v>4158.1410247590111</v>
      </c>
      <c r="O107" s="63">
        <f t="shared" si="25"/>
        <v>962.4590982759679</v>
      </c>
      <c r="P107" s="63">
        <f t="shared" si="25"/>
        <v>37033.712768368598</v>
      </c>
      <c r="Q107" s="63">
        <f t="shared" si="25"/>
        <v>95.603566448942772</v>
      </c>
      <c r="R107" s="63">
        <f t="shared" si="25"/>
        <v>99.683239112979265</v>
      </c>
      <c r="S107" s="32"/>
      <c r="T107" s="32"/>
      <c r="U107" s="47">
        <f t="shared" si="18"/>
        <v>0</v>
      </c>
      <c r="V107" s="59"/>
    </row>
    <row r="108" spans="1:22" x14ac:dyDescent="0.2">
      <c r="A108" s="56"/>
      <c r="B108" s="51" t="s">
        <v>26</v>
      </c>
      <c r="C108" s="51"/>
      <c r="D108" s="52"/>
      <c r="E108" s="51"/>
      <c r="F108" s="53">
        <f t="shared" ref="F108:R108" si="26">SUM(F87:F107)</f>
        <v>43789329</v>
      </c>
      <c r="G108" s="53">
        <f t="shared" si="26"/>
        <v>24298801.44730581</v>
      </c>
      <c r="H108" s="53">
        <f t="shared" si="26"/>
        <v>6390123.132240735</v>
      </c>
      <c r="I108" s="53">
        <f t="shared" si="26"/>
        <v>457802.54541817372</v>
      </c>
      <c r="J108" s="53">
        <f t="shared" si="26"/>
        <v>6035141.4644618453</v>
      </c>
      <c r="K108" s="53">
        <f t="shared" si="26"/>
        <v>3714436.7467876077</v>
      </c>
      <c r="L108" s="53">
        <f t="shared" si="26"/>
        <v>1405484.4164511566</v>
      </c>
      <c r="M108" s="53">
        <f t="shared" si="26"/>
        <v>69009.317217430318</v>
      </c>
      <c r="N108" s="53">
        <f t="shared" si="26"/>
        <v>515637.50900238607</v>
      </c>
      <c r="O108" s="53">
        <f t="shared" si="26"/>
        <v>127551.50242533353</v>
      </c>
      <c r="P108" s="53">
        <f t="shared" si="26"/>
        <v>743882.20768539072</v>
      </c>
      <c r="Q108" s="53">
        <f t="shared" si="26"/>
        <v>12335.662341926709</v>
      </c>
      <c r="R108" s="53">
        <f t="shared" si="26"/>
        <v>19123.048662209017</v>
      </c>
      <c r="S108" s="60"/>
      <c r="T108" s="60"/>
      <c r="U108" s="47">
        <f t="shared" si="18"/>
        <v>0</v>
      </c>
      <c r="V108" s="59"/>
    </row>
    <row r="109" spans="1:22" x14ac:dyDescent="0.2">
      <c r="A109" s="56"/>
      <c r="B109" s="56"/>
      <c r="C109" s="56"/>
      <c r="D109" s="57"/>
      <c r="E109" s="56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7"/>
      <c r="U109" s="47">
        <f t="shared" si="18"/>
        <v>0</v>
      </c>
      <c r="V109" s="59"/>
    </row>
    <row r="110" spans="1:22" x14ac:dyDescent="0.2">
      <c r="A110" s="56"/>
      <c r="B110" s="55" t="s">
        <v>175</v>
      </c>
      <c r="C110" s="56"/>
      <c r="D110" s="57"/>
      <c r="E110" s="56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7"/>
      <c r="U110" s="47">
        <f t="shared" ref="U110:U141" si="27">SUM(G110:R110)-F110</f>
        <v>0</v>
      </c>
      <c r="V110" s="59"/>
    </row>
    <row r="111" spans="1:22" x14ac:dyDescent="0.2">
      <c r="A111" s="45">
        <v>901</v>
      </c>
      <c r="B111" s="45" t="s">
        <v>176</v>
      </c>
      <c r="C111" s="56"/>
      <c r="D111" s="57">
        <v>6</v>
      </c>
      <c r="E111" s="56"/>
      <c r="F111" s="58">
        <v>1017838</v>
      </c>
      <c r="G111" s="4">
        <f t="shared" ref="G111:R115" si="28">INDEX(ALLOC,($D111)+1,(G$1)+1)*$F111</f>
        <v>760219.19943559007</v>
      </c>
      <c r="H111" s="4">
        <f t="shared" si="28"/>
        <v>189227.949529551</v>
      </c>
      <c r="I111" s="4">
        <f t="shared" si="28"/>
        <v>929.04531387250097</v>
      </c>
      <c r="J111" s="4">
        <f t="shared" si="28"/>
        <v>31806.139569046794</v>
      </c>
      <c r="K111" s="4">
        <f t="shared" si="28"/>
        <v>5027.7746397805931</v>
      </c>
      <c r="L111" s="4">
        <f t="shared" si="28"/>
        <v>8853.2553439614803</v>
      </c>
      <c r="M111" s="4">
        <f t="shared" si="28"/>
        <v>601.14696779985354</v>
      </c>
      <c r="N111" s="4">
        <f t="shared" si="28"/>
        <v>10.929944869088246</v>
      </c>
      <c r="O111" s="4">
        <f t="shared" si="28"/>
        <v>21.859889738176491</v>
      </c>
      <c r="P111" s="4">
        <f t="shared" si="28"/>
        <v>20880.566677906183</v>
      </c>
      <c r="Q111" s="4">
        <f t="shared" si="28"/>
        <v>37.161812554900038</v>
      </c>
      <c r="R111" s="4">
        <f t="shared" si="28"/>
        <v>222.97087532940023</v>
      </c>
      <c r="S111" s="32"/>
      <c r="T111" s="32"/>
      <c r="U111" s="47">
        <f t="shared" si="27"/>
        <v>0</v>
      </c>
      <c r="V111" s="59"/>
    </row>
    <row r="112" spans="1:22" x14ac:dyDescent="0.2">
      <c r="A112" s="45">
        <v>902</v>
      </c>
      <c r="B112" s="45" t="s">
        <v>177</v>
      </c>
      <c r="C112" s="56"/>
      <c r="D112" s="57">
        <v>6</v>
      </c>
      <c r="E112" s="56"/>
      <c r="F112" s="58">
        <v>2161886</v>
      </c>
      <c r="G112" s="4">
        <f t="shared" si="28"/>
        <v>1614704.1515359124</v>
      </c>
      <c r="H112" s="4">
        <f t="shared" si="28"/>
        <v>401919.80933767738</v>
      </c>
      <c r="I112" s="4">
        <f t="shared" si="28"/>
        <v>1973.2905014614953</v>
      </c>
      <c r="J112" s="4">
        <f t="shared" si="28"/>
        <v>67556.180697093543</v>
      </c>
      <c r="K112" s="4">
        <f t="shared" si="28"/>
        <v>10678.98389026221</v>
      </c>
      <c r="L112" s="4">
        <f t="shared" si="28"/>
        <v>18804.297719809543</v>
      </c>
      <c r="M112" s="4">
        <f t="shared" si="28"/>
        <v>1276.8350303574382</v>
      </c>
      <c r="N112" s="4">
        <f t="shared" si="28"/>
        <v>23.215182370135238</v>
      </c>
      <c r="O112" s="4">
        <f t="shared" si="28"/>
        <v>46.430364740270477</v>
      </c>
      <c r="P112" s="4">
        <f t="shared" si="28"/>
        <v>44350.284399906355</v>
      </c>
      <c r="Q112" s="4">
        <f t="shared" si="28"/>
        <v>78.931620058459814</v>
      </c>
      <c r="R112" s="4">
        <f t="shared" si="28"/>
        <v>473.58972035075891</v>
      </c>
      <c r="S112" s="32"/>
      <c r="T112" s="32"/>
      <c r="U112" s="47">
        <f t="shared" si="27"/>
        <v>0</v>
      </c>
      <c r="V112" s="59"/>
    </row>
    <row r="113" spans="1:22" x14ac:dyDescent="0.2">
      <c r="A113" s="45">
        <v>903</v>
      </c>
      <c r="B113" s="45" t="s">
        <v>178</v>
      </c>
      <c r="C113" s="56"/>
      <c r="D113" s="57">
        <v>6</v>
      </c>
      <c r="E113" s="56"/>
      <c r="F113" s="58">
        <v>5334272</v>
      </c>
      <c r="G113" s="4">
        <f t="shared" si="28"/>
        <v>3984146.7791649397</v>
      </c>
      <c r="H113" s="4">
        <f t="shared" si="28"/>
        <v>991703.34846301377</v>
      </c>
      <c r="I113" s="4">
        <f t="shared" si="28"/>
        <v>4868.9284586754411</v>
      </c>
      <c r="J113" s="4">
        <f t="shared" si="28"/>
        <v>166689.19782053566</v>
      </c>
      <c r="K113" s="4">
        <f t="shared" si="28"/>
        <v>26349.495188125915</v>
      </c>
      <c r="L113" s="4">
        <f t="shared" si="28"/>
        <v>46398.024135613028</v>
      </c>
      <c r="M113" s="4">
        <f t="shared" si="28"/>
        <v>3150.483120319403</v>
      </c>
      <c r="N113" s="4">
        <f t="shared" si="28"/>
        <v>57.281511278534595</v>
      </c>
      <c r="O113" s="4">
        <f t="shared" si="28"/>
        <v>114.56302255706919</v>
      </c>
      <c r="P113" s="4">
        <f t="shared" si="28"/>
        <v>109430.59914651248</v>
      </c>
      <c r="Q113" s="4">
        <f t="shared" si="28"/>
        <v>194.75713834701762</v>
      </c>
      <c r="R113" s="4">
        <f t="shared" si="28"/>
        <v>1168.5428300821059</v>
      </c>
      <c r="S113" s="32"/>
      <c r="T113" s="32"/>
      <c r="U113" s="47">
        <f t="shared" si="27"/>
        <v>0</v>
      </c>
      <c r="V113" s="59"/>
    </row>
    <row r="114" spans="1:22" x14ac:dyDescent="0.2">
      <c r="A114" s="45">
        <v>904</v>
      </c>
      <c r="B114" s="45" t="s">
        <v>179</v>
      </c>
      <c r="C114" s="56"/>
      <c r="D114" s="57">
        <v>6</v>
      </c>
      <c r="E114" s="56"/>
      <c r="F114" s="58">
        <v>3310298</v>
      </c>
      <c r="G114" s="4">
        <f t="shared" si="28"/>
        <v>2472448.5580743053</v>
      </c>
      <c r="H114" s="4">
        <f t="shared" si="28"/>
        <v>615422.98761863238</v>
      </c>
      <c r="I114" s="4">
        <f t="shared" si="28"/>
        <v>3021.5189887010624</v>
      </c>
      <c r="J114" s="4">
        <f t="shared" si="28"/>
        <v>103442.59126023637</v>
      </c>
      <c r="K114" s="4">
        <f t="shared" si="28"/>
        <v>16351.749821205751</v>
      </c>
      <c r="L114" s="4">
        <f t="shared" si="28"/>
        <v>28793.298598210127</v>
      </c>
      <c r="M114" s="4">
        <f t="shared" si="28"/>
        <v>1955.1005221006876</v>
      </c>
      <c r="N114" s="4">
        <f t="shared" si="28"/>
        <v>35.547282220012498</v>
      </c>
      <c r="O114" s="4">
        <f t="shared" si="28"/>
        <v>71.094564440024996</v>
      </c>
      <c r="P114" s="4">
        <f t="shared" si="28"/>
        <v>67909.527953111872</v>
      </c>
      <c r="Q114" s="4">
        <f t="shared" si="28"/>
        <v>120.86075954804249</v>
      </c>
      <c r="R114" s="4">
        <f t="shared" si="28"/>
        <v>725.16455728825497</v>
      </c>
      <c r="S114" s="32"/>
      <c r="T114" s="32"/>
      <c r="U114" s="47">
        <f t="shared" si="27"/>
        <v>0</v>
      </c>
      <c r="V114" s="59"/>
    </row>
    <row r="115" spans="1:22" x14ac:dyDescent="0.2">
      <c r="A115" s="45">
        <v>905</v>
      </c>
      <c r="B115" s="45" t="s">
        <v>180</v>
      </c>
      <c r="C115" s="56"/>
      <c r="D115" s="57">
        <v>6</v>
      </c>
      <c r="E115" s="56"/>
      <c r="F115" s="58">
        <v>441963</v>
      </c>
      <c r="G115" s="4">
        <f t="shared" si="28"/>
        <v>330100.42662992707</v>
      </c>
      <c r="H115" s="4">
        <f t="shared" si="28"/>
        <v>82166.073832897717</v>
      </c>
      <c r="I115" s="4">
        <f t="shared" si="28"/>
        <v>403.40766807196439</v>
      </c>
      <c r="J115" s="4">
        <f t="shared" si="28"/>
        <v>13810.78016575784</v>
      </c>
      <c r="K115" s="4">
        <f t="shared" si="28"/>
        <v>2183.1473801541606</v>
      </c>
      <c r="L115" s="4">
        <f t="shared" si="28"/>
        <v>3844.2377780975435</v>
      </c>
      <c r="M115" s="4">
        <f t="shared" si="28"/>
        <v>261.02849110538875</v>
      </c>
      <c r="N115" s="4">
        <f t="shared" si="28"/>
        <v>4.7459725655525222</v>
      </c>
      <c r="O115" s="4">
        <f t="shared" si="28"/>
        <v>9.4919451311050445</v>
      </c>
      <c r="P115" s="4">
        <f t="shared" si="28"/>
        <v>9066.7059892315392</v>
      </c>
      <c r="Q115" s="4">
        <f t="shared" si="28"/>
        <v>16.136306722878576</v>
      </c>
      <c r="R115" s="4">
        <f t="shared" si="28"/>
        <v>96.817840337271463</v>
      </c>
      <c r="S115" s="32"/>
      <c r="T115" s="32"/>
      <c r="U115" s="47">
        <f t="shared" si="27"/>
        <v>0</v>
      </c>
      <c r="V115" s="59"/>
    </row>
    <row r="116" spans="1:22" x14ac:dyDescent="0.2">
      <c r="A116" s="56"/>
      <c r="B116" s="51" t="s">
        <v>26</v>
      </c>
      <c r="C116" s="51"/>
      <c r="D116" s="52"/>
      <c r="E116" s="51"/>
      <c r="F116" s="53">
        <f t="shared" ref="F116:R116" si="29">SUM(F111:F115)</f>
        <v>12266257</v>
      </c>
      <c r="G116" s="58">
        <f t="shared" si="29"/>
        <v>9161619.1148406733</v>
      </c>
      <c r="H116" s="58">
        <f t="shared" si="29"/>
        <v>2280440.1687817727</v>
      </c>
      <c r="I116" s="58">
        <f t="shared" si="29"/>
        <v>11196.190930782464</v>
      </c>
      <c r="J116" s="58">
        <f t="shared" si="29"/>
        <v>383304.88951267023</v>
      </c>
      <c r="K116" s="58">
        <f t="shared" si="29"/>
        <v>60591.150919528634</v>
      </c>
      <c r="L116" s="58">
        <f t="shared" si="29"/>
        <v>106693.11357569171</v>
      </c>
      <c r="M116" s="58">
        <f t="shared" si="29"/>
        <v>7244.5941316827711</v>
      </c>
      <c r="N116" s="58">
        <f t="shared" si="29"/>
        <v>131.71989330332312</v>
      </c>
      <c r="O116" s="58">
        <f t="shared" si="29"/>
        <v>263.43978660664624</v>
      </c>
      <c r="P116" s="58">
        <f t="shared" si="29"/>
        <v>251637.68416666839</v>
      </c>
      <c r="Q116" s="58">
        <f t="shared" si="29"/>
        <v>447.84763723129856</v>
      </c>
      <c r="R116" s="58">
        <f t="shared" si="29"/>
        <v>2687.0858233877912</v>
      </c>
      <c r="S116" s="60"/>
      <c r="T116" s="60"/>
      <c r="U116" s="47">
        <f t="shared" si="27"/>
        <v>0</v>
      </c>
      <c r="V116" s="59"/>
    </row>
    <row r="117" spans="1:22" x14ac:dyDescent="0.2">
      <c r="A117" s="56"/>
      <c r="B117" s="56"/>
      <c r="C117" s="56"/>
      <c r="D117" s="57"/>
      <c r="E117" s="56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47"/>
      <c r="U117" s="47">
        <f t="shared" si="27"/>
        <v>0</v>
      </c>
      <c r="V117" s="59"/>
    </row>
    <row r="118" spans="1:22" x14ac:dyDescent="0.2">
      <c r="A118" s="56"/>
      <c r="B118" s="55" t="s">
        <v>181</v>
      </c>
      <c r="C118" s="56"/>
      <c r="D118" s="57"/>
      <c r="E118" s="56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47"/>
      <c r="U118" s="47">
        <f t="shared" si="27"/>
        <v>0</v>
      </c>
      <c r="V118" s="59"/>
    </row>
    <row r="119" spans="1:22" x14ac:dyDescent="0.2">
      <c r="A119" s="45">
        <v>907</v>
      </c>
      <c r="B119" s="45" t="s">
        <v>182</v>
      </c>
      <c r="C119" s="56"/>
      <c r="D119" s="57">
        <v>6</v>
      </c>
      <c r="E119" s="56"/>
      <c r="F119" s="58">
        <v>171596</v>
      </c>
      <c r="G119" s="4">
        <f t="shared" ref="G119:R120" si="30">INDEX(ALLOC,($D119)+1,(G$1)+1)*$F119</f>
        <v>128164.37757909365</v>
      </c>
      <c r="H119" s="4">
        <f t="shared" si="30"/>
        <v>31901.696760656247</v>
      </c>
      <c r="I119" s="4">
        <f t="shared" si="30"/>
        <v>156.62655518782523</v>
      </c>
      <c r="J119" s="4">
        <f t="shared" si="30"/>
        <v>5362.1561834890754</v>
      </c>
      <c r="K119" s="4">
        <f t="shared" si="30"/>
        <v>847.62606336940723</v>
      </c>
      <c r="L119" s="4">
        <f t="shared" si="30"/>
        <v>1492.5589376722171</v>
      </c>
      <c r="M119" s="4">
        <f t="shared" si="30"/>
        <v>101.3465945332987</v>
      </c>
      <c r="N119" s="4">
        <f t="shared" si="30"/>
        <v>1.8426653551508851</v>
      </c>
      <c r="O119" s="4">
        <f t="shared" si="30"/>
        <v>3.6853307103017703</v>
      </c>
      <c r="P119" s="4">
        <f t="shared" si="30"/>
        <v>3520.2278944802506</v>
      </c>
      <c r="Q119" s="4">
        <f t="shared" si="30"/>
        <v>6.2650622075130098</v>
      </c>
      <c r="R119" s="4">
        <f t="shared" si="30"/>
        <v>37.590373245078055</v>
      </c>
      <c r="S119" s="32"/>
      <c r="T119" s="32"/>
      <c r="U119" s="47">
        <f t="shared" si="27"/>
        <v>0</v>
      </c>
      <c r="V119" s="59"/>
    </row>
    <row r="120" spans="1:22" x14ac:dyDescent="0.2">
      <c r="A120" s="45">
        <v>908</v>
      </c>
      <c r="B120" s="45" t="s">
        <v>183</v>
      </c>
      <c r="C120" s="56"/>
      <c r="D120" s="57">
        <v>6</v>
      </c>
      <c r="E120" s="56"/>
      <c r="F120" s="58">
        <v>10918539</v>
      </c>
      <c r="G120" s="4">
        <f t="shared" si="30"/>
        <v>8155013.8406959344</v>
      </c>
      <c r="H120" s="4">
        <f t="shared" si="30"/>
        <v>2029883.6817140195</v>
      </c>
      <c r="I120" s="4">
        <f t="shared" si="30"/>
        <v>9966.0432134427501</v>
      </c>
      <c r="J120" s="4">
        <f t="shared" si="30"/>
        <v>341190.42060139298</v>
      </c>
      <c r="K120" s="4">
        <f t="shared" si="30"/>
        <v>53933.880919807831</v>
      </c>
      <c r="L120" s="4">
        <f t="shared" si="30"/>
        <v>94970.529445748572</v>
      </c>
      <c r="M120" s="4">
        <f t="shared" si="30"/>
        <v>6448.6161969335453</v>
      </c>
      <c r="N120" s="4">
        <f t="shared" si="30"/>
        <v>117.24756721697354</v>
      </c>
      <c r="O120" s="4">
        <f t="shared" si="30"/>
        <v>234.49513443394707</v>
      </c>
      <c r="P120" s="4">
        <f t="shared" si="30"/>
        <v>223989.75241130622</v>
      </c>
      <c r="Q120" s="4">
        <f t="shared" si="30"/>
        <v>398.64172853771004</v>
      </c>
      <c r="R120" s="4">
        <f t="shared" si="30"/>
        <v>2391.85037122626</v>
      </c>
      <c r="S120" s="32"/>
      <c r="T120" s="32"/>
      <c r="U120" s="47">
        <f t="shared" si="27"/>
        <v>0</v>
      </c>
      <c r="V120" s="59"/>
    </row>
    <row r="121" spans="1:22" x14ac:dyDescent="0.2">
      <c r="A121" s="45">
        <v>908</v>
      </c>
      <c r="B121" s="45" t="s">
        <v>184</v>
      </c>
      <c r="C121" s="56"/>
      <c r="D121" s="57"/>
      <c r="E121" s="56"/>
      <c r="F121" s="5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32"/>
      <c r="T121" s="32"/>
      <c r="U121" s="47">
        <f t="shared" si="27"/>
        <v>0</v>
      </c>
      <c r="V121" s="59"/>
    </row>
    <row r="122" spans="1:22" x14ac:dyDescent="0.2">
      <c r="A122" s="45">
        <v>909</v>
      </c>
      <c r="B122" s="45" t="s">
        <v>185</v>
      </c>
      <c r="C122" s="56"/>
      <c r="D122" s="57">
        <v>6</v>
      </c>
      <c r="E122" s="56"/>
      <c r="F122" s="58">
        <v>50475</v>
      </c>
      <c r="G122" s="4">
        <f t="shared" ref="G122:R122" si="31">INDEX(ALLOC,($D122)+1,(G$1)+1)*$F122</f>
        <v>37699.57900128646</v>
      </c>
      <c r="H122" s="4">
        <f t="shared" si="31"/>
        <v>9383.8909065136959</v>
      </c>
      <c r="I122" s="4">
        <f t="shared" si="31"/>
        <v>46.071734615640686</v>
      </c>
      <c r="J122" s="4">
        <f t="shared" si="31"/>
        <v>1577.2793850766398</v>
      </c>
      <c r="K122" s="4">
        <f t="shared" si="31"/>
        <v>249.32938733170255</v>
      </c>
      <c r="L122" s="4">
        <f t="shared" si="31"/>
        <v>439.03652986669363</v>
      </c>
      <c r="M122" s="4">
        <f t="shared" si="31"/>
        <v>29.811122398355739</v>
      </c>
      <c r="N122" s="4">
        <f t="shared" si="31"/>
        <v>0.54202040724283163</v>
      </c>
      <c r="O122" s="4">
        <f t="shared" si="31"/>
        <v>1.0840408144856633</v>
      </c>
      <c r="P122" s="4">
        <f t="shared" si="31"/>
        <v>1035.4757859967053</v>
      </c>
      <c r="Q122" s="4">
        <f t="shared" si="31"/>
        <v>1.8428693846256274</v>
      </c>
      <c r="R122" s="4">
        <f t="shared" si="31"/>
        <v>11.057216307753764</v>
      </c>
      <c r="S122" s="32"/>
      <c r="T122" s="32"/>
      <c r="U122" s="47">
        <f t="shared" si="27"/>
        <v>0</v>
      </c>
      <c r="V122" s="59"/>
    </row>
    <row r="123" spans="1:22" x14ac:dyDescent="0.2">
      <c r="A123" s="45">
        <v>909</v>
      </c>
      <c r="B123" s="45" t="s">
        <v>186</v>
      </c>
      <c r="C123" s="56"/>
      <c r="D123" s="57"/>
      <c r="E123" s="56"/>
      <c r="F123" s="5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32"/>
      <c r="T123" s="32"/>
      <c r="U123" s="47">
        <f t="shared" si="27"/>
        <v>0</v>
      </c>
      <c r="V123" s="59"/>
    </row>
    <row r="124" spans="1:22" x14ac:dyDescent="0.2">
      <c r="A124" s="45">
        <v>910</v>
      </c>
      <c r="B124" s="45" t="s">
        <v>187</v>
      </c>
      <c r="C124" s="56"/>
      <c r="D124" s="57">
        <v>6</v>
      </c>
      <c r="E124" s="56"/>
      <c r="F124" s="58">
        <v>317977</v>
      </c>
      <c r="G124" s="4">
        <f t="shared" ref="G124:R124" si="32">INDEX(ALLOC,($D124)+1,(G$1)+1)*$F124</f>
        <v>237495.77081906024</v>
      </c>
      <c r="H124" s="4">
        <f t="shared" si="32"/>
        <v>59115.631080346808</v>
      </c>
      <c r="I124" s="4">
        <f t="shared" si="32"/>
        <v>290.23778024522198</v>
      </c>
      <c r="J124" s="4">
        <f t="shared" si="32"/>
        <v>9936.3757707481873</v>
      </c>
      <c r="K124" s="4">
        <f t="shared" si="32"/>
        <v>1570.6985754447307</v>
      </c>
      <c r="L124" s="4">
        <f t="shared" si="32"/>
        <v>2765.7953176309388</v>
      </c>
      <c r="M124" s="4">
        <f t="shared" si="32"/>
        <v>187.80091662926128</v>
      </c>
      <c r="N124" s="4">
        <f t="shared" si="32"/>
        <v>3.4145621205320231</v>
      </c>
      <c r="O124" s="4">
        <f t="shared" si="32"/>
        <v>6.8291242410640463</v>
      </c>
      <c r="P124" s="4">
        <f t="shared" si="32"/>
        <v>6523.1794750643767</v>
      </c>
      <c r="Q124" s="4">
        <f t="shared" si="32"/>
        <v>11.609511209808877</v>
      </c>
      <c r="R124" s="4">
        <f t="shared" si="32"/>
        <v>69.657067258853274</v>
      </c>
      <c r="S124" s="32"/>
      <c r="T124" s="32"/>
      <c r="U124" s="47">
        <f t="shared" si="27"/>
        <v>0</v>
      </c>
      <c r="V124" s="59"/>
    </row>
    <row r="125" spans="1:22" x14ac:dyDescent="0.2">
      <c r="A125" s="45">
        <v>911</v>
      </c>
      <c r="B125" s="45" t="s">
        <v>188</v>
      </c>
      <c r="C125" s="56"/>
      <c r="D125" s="57"/>
      <c r="E125" s="56"/>
      <c r="F125" s="5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32"/>
      <c r="T125" s="32"/>
      <c r="U125" s="47">
        <f t="shared" si="27"/>
        <v>0</v>
      </c>
      <c r="V125" s="59"/>
    </row>
    <row r="126" spans="1:22" x14ac:dyDescent="0.2">
      <c r="A126" s="45">
        <v>912</v>
      </c>
      <c r="B126" s="45" t="s">
        <v>188</v>
      </c>
      <c r="C126" s="56"/>
      <c r="D126" s="57"/>
      <c r="E126" s="56"/>
      <c r="F126" s="5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32"/>
      <c r="T126" s="32"/>
      <c r="U126" s="47">
        <f t="shared" si="27"/>
        <v>0</v>
      </c>
      <c r="V126" s="59"/>
    </row>
    <row r="127" spans="1:22" x14ac:dyDescent="0.2">
      <c r="A127" s="45">
        <v>913</v>
      </c>
      <c r="B127" s="45" t="s">
        <v>189</v>
      </c>
      <c r="C127" s="56"/>
      <c r="D127" s="57">
        <v>6</v>
      </c>
      <c r="E127" s="56"/>
      <c r="F127" s="58">
        <v>19134</v>
      </c>
      <c r="G127" s="4">
        <f t="shared" ref="G127:R127" si="33">INDEX(ALLOC,($D127)+1,(G$1)+1)*$F127</f>
        <v>14291.109353355427</v>
      </c>
      <c r="H127" s="4">
        <f t="shared" si="33"/>
        <v>3557.2336524067964</v>
      </c>
      <c r="I127" s="4">
        <f t="shared" si="33"/>
        <v>17.464815654000375</v>
      </c>
      <c r="J127" s="4">
        <f t="shared" si="33"/>
        <v>597.91310062518926</v>
      </c>
      <c r="K127" s="4">
        <f t="shared" si="33"/>
        <v>94.515472951060858</v>
      </c>
      <c r="L127" s="4">
        <f t="shared" si="33"/>
        <v>166.42941976165062</v>
      </c>
      <c r="M127" s="4">
        <f t="shared" si="33"/>
        <v>11.300763070235536</v>
      </c>
      <c r="N127" s="4">
        <f t="shared" si="33"/>
        <v>0.20546841945882793</v>
      </c>
      <c r="O127" s="4">
        <f t="shared" si="33"/>
        <v>0.41093683891765587</v>
      </c>
      <c r="P127" s="4">
        <f t="shared" si="33"/>
        <v>392.52686853414485</v>
      </c>
      <c r="Q127" s="4">
        <f t="shared" si="33"/>
        <v>0.69859262616001494</v>
      </c>
      <c r="R127" s="4">
        <f t="shared" si="33"/>
        <v>4.1915557569600894</v>
      </c>
      <c r="S127" s="32"/>
      <c r="T127" s="32"/>
      <c r="U127" s="47">
        <f t="shared" si="27"/>
        <v>0</v>
      </c>
      <c r="V127" s="59"/>
    </row>
    <row r="128" spans="1:22" x14ac:dyDescent="0.2">
      <c r="A128" s="45">
        <v>915</v>
      </c>
      <c r="B128" s="45" t="s">
        <v>190</v>
      </c>
      <c r="C128" s="56"/>
      <c r="D128" s="57"/>
      <c r="E128" s="56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4"/>
      <c r="R128" s="4"/>
      <c r="S128" s="32"/>
      <c r="T128" s="32"/>
      <c r="U128" s="47">
        <f t="shared" si="27"/>
        <v>0</v>
      </c>
      <c r="V128" s="59"/>
    </row>
    <row r="129" spans="1:22" x14ac:dyDescent="0.2">
      <c r="A129" s="45">
        <v>916</v>
      </c>
      <c r="B129" s="45" t="s">
        <v>191</v>
      </c>
      <c r="C129" s="56"/>
      <c r="D129" s="57"/>
      <c r="E129" s="56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4"/>
      <c r="R129" s="4"/>
      <c r="S129" s="32"/>
      <c r="T129" s="32"/>
      <c r="U129" s="47">
        <f t="shared" si="27"/>
        <v>0</v>
      </c>
      <c r="V129" s="59"/>
    </row>
    <row r="130" spans="1:22" x14ac:dyDescent="0.2">
      <c r="A130" s="56"/>
      <c r="B130" s="51" t="s">
        <v>26</v>
      </c>
      <c r="C130" s="51"/>
      <c r="D130" s="52"/>
      <c r="E130" s="51"/>
      <c r="F130" s="53">
        <f t="shared" ref="F130:R130" si="34">SUM(F119:F129)</f>
        <v>11477721</v>
      </c>
      <c r="G130" s="53">
        <f t="shared" si="34"/>
        <v>8572664.6774487309</v>
      </c>
      <c r="H130" s="53">
        <f t="shared" si="34"/>
        <v>2133842.1341139432</v>
      </c>
      <c r="I130" s="53">
        <f t="shared" si="34"/>
        <v>10476.444099145438</v>
      </c>
      <c r="J130" s="53">
        <f t="shared" si="34"/>
        <v>358664.14504133211</v>
      </c>
      <c r="K130" s="53">
        <f t="shared" si="34"/>
        <v>56696.050418904728</v>
      </c>
      <c r="L130" s="53">
        <f t="shared" si="34"/>
        <v>99834.349650680073</v>
      </c>
      <c r="M130" s="53">
        <f t="shared" si="34"/>
        <v>6778.8755935646977</v>
      </c>
      <c r="N130" s="53">
        <f t="shared" si="34"/>
        <v>123.2522835193581</v>
      </c>
      <c r="O130" s="53">
        <f t="shared" si="34"/>
        <v>246.5045670387162</v>
      </c>
      <c r="P130" s="53">
        <f t="shared" si="34"/>
        <v>235461.16243538173</v>
      </c>
      <c r="Q130" s="53">
        <f t="shared" si="34"/>
        <v>419.05776396581751</v>
      </c>
      <c r="R130" s="53">
        <f t="shared" si="34"/>
        <v>2514.3465837949047</v>
      </c>
      <c r="S130" s="62"/>
      <c r="T130" s="62"/>
      <c r="U130" s="47">
        <f t="shared" si="27"/>
        <v>0</v>
      </c>
      <c r="V130" s="59"/>
    </row>
    <row r="131" spans="1:22" x14ac:dyDescent="0.2">
      <c r="A131" s="56"/>
      <c r="B131" s="56"/>
      <c r="C131" s="56"/>
      <c r="D131" s="57"/>
      <c r="E131" s="56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47"/>
      <c r="U131" s="47">
        <f t="shared" si="27"/>
        <v>0</v>
      </c>
      <c r="V131" s="59"/>
    </row>
    <row r="132" spans="1:22" x14ac:dyDescent="0.2">
      <c r="A132" s="56"/>
      <c r="B132" s="55" t="s">
        <v>192</v>
      </c>
      <c r="C132" s="56"/>
      <c r="D132" s="57"/>
      <c r="E132" s="56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47"/>
      <c r="U132" s="47">
        <f t="shared" si="27"/>
        <v>0</v>
      </c>
      <c r="V132" s="59"/>
    </row>
    <row r="133" spans="1:22" x14ac:dyDescent="0.2">
      <c r="A133" s="45">
        <v>920</v>
      </c>
      <c r="B133" s="45" t="s">
        <v>193</v>
      </c>
      <c r="C133" s="56"/>
      <c r="D133" s="57">
        <v>66</v>
      </c>
      <c r="E133" s="56"/>
      <c r="F133" s="58">
        <v>16456591</v>
      </c>
      <c r="G133" s="4">
        <f t="shared" ref="G133:R145" si="35">INDEX(ALLOC,($D133)+1,(G$1)+1)*$F133</f>
        <v>7470111.1399521036</v>
      </c>
      <c r="H133" s="4">
        <f t="shared" si="35"/>
        <v>2204246.0704277819</v>
      </c>
      <c r="I133" s="4">
        <f t="shared" si="35"/>
        <v>257755.88530129133</v>
      </c>
      <c r="J133" s="4">
        <f t="shared" si="35"/>
        <v>2772969.7191396495</v>
      </c>
      <c r="K133" s="4">
        <f t="shared" si="35"/>
        <v>2043765.8585888941</v>
      </c>
      <c r="L133" s="4">
        <f t="shared" si="35"/>
        <v>718200.31932228641</v>
      </c>
      <c r="M133" s="4">
        <f t="shared" si="35"/>
        <v>490801.16497837187</v>
      </c>
      <c r="N133" s="4">
        <f t="shared" si="35"/>
        <v>250539.59305641623</v>
      </c>
      <c r="O133" s="4">
        <f t="shared" si="35"/>
        <v>64640.747502987841</v>
      </c>
      <c r="P133" s="4">
        <f t="shared" si="35"/>
        <v>173932.86267110464</v>
      </c>
      <c r="Q133" s="4">
        <f t="shared" si="35"/>
        <v>4243.8137082088615</v>
      </c>
      <c r="R133" s="4">
        <f t="shared" si="35"/>
        <v>5383.8253509039159</v>
      </c>
      <c r="S133" s="32"/>
      <c r="T133" s="32"/>
      <c r="U133" s="47">
        <f t="shared" si="27"/>
        <v>0</v>
      </c>
      <c r="V133" s="59"/>
    </row>
    <row r="134" spans="1:22" x14ac:dyDescent="0.2">
      <c r="A134" s="45">
        <v>921</v>
      </c>
      <c r="B134" s="45" t="s">
        <v>194</v>
      </c>
      <c r="C134" s="56"/>
      <c r="D134" s="57">
        <v>66</v>
      </c>
      <c r="E134" s="56"/>
      <c r="F134" s="58">
        <v>5348737</v>
      </c>
      <c r="G134" s="4">
        <f t="shared" si="35"/>
        <v>2427942.6916773953</v>
      </c>
      <c r="H134" s="4">
        <f t="shared" si="35"/>
        <v>716426.17319721216</v>
      </c>
      <c r="I134" s="4">
        <f t="shared" si="35"/>
        <v>83776.065205653649</v>
      </c>
      <c r="J134" s="4">
        <f t="shared" si="35"/>
        <v>901273.27929835848</v>
      </c>
      <c r="K134" s="4">
        <f t="shared" si="35"/>
        <v>664266.74073452922</v>
      </c>
      <c r="L134" s="4">
        <f t="shared" si="35"/>
        <v>233430.15703379444</v>
      </c>
      <c r="M134" s="4">
        <f t="shared" si="35"/>
        <v>159520.66565687401</v>
      </c>
      <c r="N134" s="4">
        <f t="shared" si="35"/>
        <v>81430.618974840938</v>
      </c>
      <c r="O134" s="4">
        <f t="shared" si="35"/>
        <v>21009.597788320112</v>
      </c>
      <c r="P134" s="4">
        <f t="shared" si="35"/>
        <v>56531.825946507161</v>
      </c>
      <c r="Q134" s="4">
        <f t="shared" si="35"/>
        <v>1379.3284041758068</v>
      </c>
      <c r="R134" s="4">
        <f t="shared" si="35"/>
        <v>1749.8560823391526</v>
      </c>
      <c r="S134" s="32"/>
      <c r="T134" s="32"/>
      <c r="U134" s="47">
        <f t="shared" si="27"/>
        <v>0</v>
      </c>
      <c r="V134" s="59"/>
    </row>
    <row r="135" spans="1:22" x14ac:dyDescent="0.2">
      <c r="A135" s="45">
        <v>922</v>
      </c>
      <c r="B135" s="45" t="s">
        <v>195</v>
      </c>
      <c r="C135" s="56"/>
      <c r="D135" s="57">
        <v>66</v>
      </c>
      <c r="E135" s="56"/>
      <c r="F135" s="58">
        <v>-2107022</v>
      </c>
      <c r="G135" s="4">
        <f t="shared" si="35"/>
        <v>-956436.75621057616</v>
      </c>
      <c r="H135" s="4">
        <f t="shared" si="35"/>
        <v>-282220.96324839612</v>
      </c>
      <c r="I135" s="4">
        <f t="shared" si="35"/>
        <v>-33001.811915924598</v>
      </c>
      <c r="J135" s="4">
        <f t="shared" si="35"/>
        <v>-355037.57756154134</v>
      </c>
      <c r="K135" s="4">
        <f t="shared" si="35"/>
        <v>-261673.8562011834</v>
      </c>
      <c r="L135" s="4">
        <f t="shared" si="35"/>
        <v>-91954.881373613927</v>
      </c>
      <c r="M135" s="4">
        <f t="shared" si="35"/>
        <v>-62839.797880074861</v>
      </c>
      <c r="N135" s="4">
        <f t="shared" si="35"/>
        <v>-32077.872898519276</v>
      </c>
      <c r="O135" s="4">
        <f t="shared" si="35"/>
        <v>-8276.2874209634574</v>
      </c>
      <c r="P135" s="4">
        <f t="shared" si="35"/>
        <v>-22269.519134977363</v>
      </c>
      <c r="Q135" s="4">
        <f t="shared" si="35"/>
        <v>-543.35729964350776</v>
      </c>
      <c r="R135" s="4">
        <f t="shared" si="35"/>
        <v>-689.31885458612112</v>
      </c>
      <c r="S135" s="32"/>
      <c r="T135" s="32"/>
      <c r="U135" s="47">
        <f t="shared" si="27"/>
        <v>0</v>
      </c>
      <c r="V135" s="59"/>
    </row>
    <row r="136" spans="1:22" x14ac:dyDescent="0.2">
      <c r="A136" s="45">
        <v>923</v>
      </c>
      <c r="B136" s="45" t="s">
        <v>196</v>
      </c>
      <c r="C136" s="56"/>
      <c r="D136" s="57">
        <v>66</v>
      </c>
      <c r="E136" s="56"/>
      <c r="F136" s="58">
        <v>5267224</v>
      </c>
      <c r="G136" s="4">
        <f t="shared" si="35"/>
        <v>2390941.6402840102</v>
      </c>
      <c r="H136" s="4">
        <f t="shared" si="35"/>
        <v>705508.0729698455</v>
      </c>
      <c r="I136" s="4">
        <f t="shared" si="35"/>
        <v>82499.345411222108</v>
      </c>
      <c r="J136" s="4">
        <f t="shared" si="35"/>
        <v>887538.16971726541</v>
      </c>
      <c r="K136" s="4">
        <f t="shared" si="35"/>
        <v>654143.53317403526</v>
      </c>
      <c r="L136" s="4">
        <f t="shared" si="35"/>
        <v>229872.75789633533</v>
      </c>
      <c r="M136" s="4">
        <f t="shared" si="35"/>
        <v>157089.62296031055</v>
      </c>
      <c r="N136" s="4">
        <f t="shared" si="35"/>
        <v>80189.643012759378</v>
      </c>
      <c r="O136" s="4">
        <f t="shared" si="35"/>
        <v>20689.418399331771</v>
      </c>
      <c r="P136" s="4">
        <f t="shared" si="35"/>
        <v>55670.299435037698</v>
      </c>
      <c r="Q136" s="4">
        <f t="shared" si="35"/>
        <v>1358.3078910697066</v>
      </c>
      <c r="R136" s="4">
        <f t="shared" si="35"/>
        <v>1723.1888487773394</v>
      </c>
      <c r="S136" s="32"/>
      <c r="T136" s="32"/>
      <c r="U136" s="47">
        <f t="shared" si="27"/>
        <v>0</v>
      </c>
      <c r="V136" s="59"/>
    </row>
    <row r="137" spans="1:22" x14ac:dyDescent="0.2">
      <c r="A137" s="45">
        <v>924</v>
      </c>
      <c r="B137" s="45" t="s">
        <v>197</v>
      </c>
      <c r="C137" s="56"/>
      <c r="D137" s="57">
        <v>23</v>
      </c>
      <c r="E137" s="56"/>
      <c r="F137" s="58">
        <v>4471918</v>
      </c>
      <c r="G137" s="4">
        <f t="shared" si="35"/>
        <v>1932567.9322350335</v>
      </c>
      <c r="H137" s="4">
        <f t="shared" si="35"/>
        <v>552923.38058336847</v>
      </c>
      <c r="I137" s="4">
        <f t="shared" si="35"/>
        <v>70378.995531831766</v>
      </c>
      <c r="J137" s="4">
        <f t="shared" si="35"/>
        <v>788094.57367164351</v>
      </c>
      <c r="K137" s="4">
        <f t="shared" si="35"/>
        <v>570373.53873731929</v>
      </c>
      <c r="L137" s="4">
        <f t="shared" si="35"/>
        <v>202998.8450820104</v>
      </c>
      <c r="M137" s="4">
        <f t="shared" si="35"/>
        <v>129640.08802819373</v>
      </c>
      <c r="N137" s="4">
        <f t="shared" si="35"/>
        <v>72906.3274482017</v>
      </c>
      <c r="O137" s="4">
        <f t="shared" si="35"/>
        <v>17954.411914288481</v>
      </c>
      <c r="P137" s="4">
        <f t="shared" si="35"/>
        <v>131923.68198899206</v>
      </c>
      <c r="Q137" s="4">
        <f t="shared" si="35"/>
        <v>1088.7863877118903</v>
      </c>
      <c r="R137" s="4">
        <f t="shared" si="35"/>
        <v>1067.4383914050088</v>
      </c>
      <c r="S137" s="32"/>
      <c r="T137" s="32"/>
      <c r="U137" s="47">
        <f t="shared" si="27"/>
        <v>0</v>
      </c>
      <c r="V137" s="59"/>
    </row>
    <row r="138" spans="1:22" x14ac:dyDescent="0.2">
      <c r="A138" s="45">
        <v>925</v>
      </c>
      <c r="B138" s="45" t="s">
        <v>198</v>
      </c>
      <c r="C138" s="56"/>
      <c r="D138" s="57">
        <v>66</v>
      </c>
      <c r="E138" s="56"/>
      <c r="F138" s="58">
        <v>2448360</v>
      </c>
      <c r="G138" s="4">
        <f t="shared" si="35"/>
        <v>1111379.7086293956</v>
      </c>
      <c r="H138" s="4">
        <f t="shared" si="35"/>
        <v>327940.81769380817</v>
      </c>
      <c r="I138" s="4">
        <f t="shared" si="35"/>
        <v>38348.112275274369</v>
      </c>
      <c r="J138" s="4">
        <f t="shared" si="35"/>
        <v>412553.73859341542</v>
      </c>
      <c r="K138" s="4">
        <f t="shared" si="35"/>
        <v>304065.07505319326</v>
      </c>
      <c r="L138" s="4">
        <f t="shared" si="35"/>
        <v>106851.5911840984</v>
      </c>
      <c r="M138" s="4">
        <f t="shared" si="35"/>
        <v>73019.858139905555</v>
      </c>
      <c r="N138" s="4">
        <f t="shared" si="35"/>
        <v>37274.494945861341</v>
      </c>
      <c r="O138" s="4">
        <f t="shared" si="35"/>
        <v>9617.0476957478804</v>
      </c>
      <c r="P138" s="4">
        <f t="shared" si="35"/>
        <v>25877.185843011215</v>
      </c>
      <c r="Q138" s="4">
        <f t="shared" si="35"/>
        <v>631.38129462111863</v>
      </c>
      <c r="R138" s="4">
        <f t="shared" si="35"/>
        <v>800.98865166784003</v>
      </c>
      <c r="S138" s="32"/>
      <c r="T138" s="32"/>
      <c r="U138" s="47">
        <f t="shared" si="27"/>
        <v>0</v>
      </c>
      <c r="V138" s="59"/>
    </row>
    <row r="139" spans="1:22" x14ac:dyDescent="0.2">
      <c r="A139" s="45">
        <v>926</v>
      </c>
      <c r="B139" s="45" t="s">
        <v>199</v>
      </c>
      <c r="C139" s="56"/>
      <c r="D139" s="57">
        <v>66</v>
      </c>
      <c r="E139" s="56"/>
      <c r="F139" s="58">
        <v>37074584</v>
      </c>
      <c r="G139" s="4">
        <f t="shared" si="35"/>
        <v>16829200.102712039</v>
      </c>
      <c r="H139" s="4">
        <f t="shared" si="35"/>
        <v>4965883.0370606352</v>
      </c>
      <c r="I139" s="4">
        <f t="shared" si="35"/>
        <v>580690.87462264148</v>
      </c>
      <c r="J139" s="4">
        <f t="shared" si="35"/>
        <v>6247144.3072079355</v>
      </c>
      <c r="K139" s="4">
        <f t="shared" si="35"/>
        <v>4604341.7497941144</v>
      </c>
      <c r="L139" s="4">
        <f t="shared" si="35"/>
        <v>1618012.9935501788</v>
      </c>
      <c r="M139" s="4">
        <f t="shared" si="35"/>
        <v>1105711.9313646737</v>
      </c>
      <c r="N139" s="4">
        <f t="shared" si="35"/>
        <v>564433.49586168362</v>
      </c>
      <c r="O139" s="4">
        <f t="shared" si="35"/>
        <v>145627.2944452659</v>
      </c>
      <c r="P139" s="4">
        <f t="shared" si="35"/>
        <v>391848.38023016637</v>
      </c>
      <c r="Q139" s="4">
        <f t="shared" si="35"/>
        <v>9560.7667350632291</v>
      </c>
      <c r="R139" s="4">
        <f t="shared" si="35"/>
        <v>12129.066415603129</v>
      </c>
      <c r="S139" s="32"/>
      <c r="T139" s="32"/>
      <c r="U139" s="47">
        <f t="shared" si="27"/>
        <v>0</v>
      </c>
      <c r="V139" s="59"/>
    </row>
    <row r="140" spans="1:22" x14ac:dyDescent="0.2">
      <c r="A140" s="45">
        <v>927</v>
      </c>
      <c r="B140" s="45" t="s">
        <v>200</v>
      </c>
      <c r="D140" s="46">
        <v>23</v>
      </c>
      <c r="F140" s="47">
        <v>30731</v>
      </c>
      <c r="G140" s="4">
        <f t="shared" si="35"/>
        <v>13280.597972841813</v>
      </c>
      <c r="H140" s="4">
        <f t="shared" si="35"/>
        <v>3799.6869371727066</v>
      </c>
      <c r="I140" s="4">
        <f t="shared" si="35"/>
        <v>483.64413472892886</v>
      </c>
      <c r="J140" s="4">
        <f t="shared" si="35"/>
        <v>5415.7822982226589</v>
      </c>
      <c r="K140" s="4">
        <f t="shared" si="35"/>
        <v>3919.6043440279</v>
      </c>
      <c r="L140" s="4">
        <f t="shared" si="35"/>
        <v>1395.0071330054043</v>
      </c>
      <c r="M140" s="4">
        <f t="shared" si="35"/>
        <v>890.88609075444174</v>
      </c>
      <c r="N140" s="4">
        <f t="shared" si="35"/>
        <v>501.01194807478282</v>
      </c>
      <c r="O140" s="4">
        <f t="shared" si="35"/>
        <v>123.38263638510351</v>
      </c>
      <c r="P140" s="4">
        <f t="shared" si="35"/>
        <v>906.57893798672399</v>
      </c>
      <c r="Q140" s="4">
        <f t="shared" si="35"/>
        <v>7.4821350661559762</v>
      </c>
      <c r="R140" s="4">
        <f t="shared" si="35"/>
        <v>7.3354317333786812</v>
      </c>
      <c r="S140" s="32"/>
      <c r="T140" s="32"/>
      <c r="U140" s="47">
        <f t="shared" si="27"/>
        <v>0</v>
      </c>
      <c r="V140" s="59"/>
    </row>
    <row r="141" spans="1:22" x14ac:dyDescent="0.2">
      <c r="A141" s="45">
        <v>928</v>
      </c>
      <c r="B141" s="45" t="s">
        <v>201</v>
      </c>
      <c r="C141" s="56"/>
      <c r="D141" s="57">
        <v>23</v>
      </c>
      <c r="E141" s="56"/>
      <c r="F141" s="58">
        <v>1173366</v>
      </c>
      <c r="G141" s="4">
        <f t="shared" si="35"/>
        <v>507077.61286653561</v>
      </c>
      <c r="H141" s="4">
        <f t="shared" si="35"/>
        <v>145079.02322484105</v>
      </c>
      <c r="I141" s="4">
        <f t="shared" si="35"/>
        <v>18466.42100128028</v>
      </c>
      <c r="J141" s="4">
        <f t="shared" si="35"/>
        <v>206784.51114953397</v>
      </c>
      <c r="K141" s="4">
        <f t="shared" si="35"/>
        <v>149657.68997867435</v>
      </c>
      <c r="L141" s="4">
        <f t="shared" si="35"/>
        <v>53263.933475188547</v>
      </c>
      <c r="M141" s="4">
        <f t="shared" si="35"/>
        <v>34015.666550524751</v>
      </c>
      <c r="N141" s="4">
        <f t="shared" si="35"/>
        <v>19129.556000934419</v>
      </c>
      <c r="O141" s="4">
        <f t="shared" si="35"/>
        <v>4710.975579208075</v>
      </c>
      <c r="P141" s="4">
        <f t="shared" si="35"/>
        <v>34614.848268840273</v>
      </c>
      <c r="Q141" s="4">
        <f t="shared" si="35"/>
        <v>285.6816535106301</v>
      </c>
      <c r="R141" s="4">
        <f t="shared" si="35"/>
        <v>280.08025092797533</v>
      </c>
      <c r="S141" s="32"/>
      <c r="T141" s="32"/>
      <c r="U141" s="47">
        <f t="shared" si="27"/>
        <v>0</v>
      </c>
      <c r="V141" s="59"/>
    </row>
    <row r="142" spans="1:22" x14ac:dyDescent="0.2">
      <c r="A142" s="45">
        <v>929</v>
      </c>
      <c r="B142" s="45" t="s">
        <v>145</v>
      </c>
      <c r="C142" s="56"/>
      <c r="D142" s="57">
        <v>66</v>
      </c>
      <c r="E142" s="56"/>
      <c r="F142" s="58">
        <v>-153701</v>
      </c>
      <c r="G142" s="4">
        <f t="shared" si="35"/>
        <v>-69769.222089907824</v>
      </c>
      <c r="H142" s="4">
        <f t="shared" si="35"/>
        <v>-20587.181468556915</v>
      </c>
      <c r="I142" s="4">
        <f t="shared" si="35"/>
        <v>-2407.3842101741352</v>
      </c>
      <c r="J142" s="4">
        <f t="shared" si="35"/>
        <v>-25898.937319490004</v>
      </c>
      <c r="K142" s="4">
        <f t="shared" si="35"/>
        <v>-19088.331005551005</v>
      </c>
      <c r="L142" s="4">
        <f t="shared" si="35"/>
        <v>-6707.8356191847233</v>
      </c>
      <c r="M142" s="4">
        <f t="shared" si="35"/>
        <v>-4583.9767092917809</v>
      </c>
      <c r="N142" s="4">
        <f t="shared" si="35"/>
        <v>-2339.9856016573681</v>
      </c>
      <c r="O142" s="4">
        <f t="shared" si="35"/>
        <v>-603.7305983940862</v>
      </c>
      <c r="P142" s="4">
        <f t="shared" si="35"/>
        <v>-1624.4953116603224</v>
      </c>
      <c r="Q142" s="4">
        <f t="shared" si="35"/>
        <v>-39.636301999934872</v>
      </c>
      <c r="R142" s="4">
        <f t="shared" si="35"/>
        <v>-50.283764131908164</v>
      </c>
      <c r="S142" s="32"/>
      <c r="T142" s="32"/>
      <c r="U142" s="47">
        <f t="shared" ref="U142:U157" si="36">SUM(G142:R142)-F142</f>
        <v>0</v>
      </c>
      <c r="V142" s="59"/>
    </row>
    <row r="143" spans="1:22" x14ac:dyDescent="0.2">
      <c r="A143" s="45">
        <v>930</v>
      </c>
      <c r="B143" s="45" t="s">
        <v>202</v>
      </c>
      <c r="C143" s="56"/>
      <c r="D143" s="57">
        <v>66</v>
      </c>
      <c r="E143" s="56"/>
      <c r="F143" s="58">
        <v>2884284</v>
      </c>
      <c r="G143" s="4">
        <f t="shared" si="35"/>
        <v>1309257.9161252542</v>
      </c>
      <c r="H143" s="4">
        <f t="shared" si="35"/>
        <v>386329.80992222048</v>
      </c>
      <c r="I143" s="4">
        <f t="shared" si="35"/>
        <v>45175.891889173756</v>
      </c>
      <c r="J143" s="4">
        <f t="shared" si="35"/>
        <v>486007.83682349435</v>
      </c>
      <c r="K143" s="4">
        <f t="shared" si="35"/>
        <v>358203.05467117764</v>
      </c>
      <c r="L143" s="4">
        <f t="shared" si="35"/>
        <v>125876.23340801029</v>
      </c>
      <c r="M143" s="4">
        <f t="shared" si="35"/>
        <v>86020.85008544469</v>
      </c>
      <c r="N143" s="4">
        <f t="shared" si="35"/>
        <v>43911.119843662178</v>
      </c>
      <c r="O143" s="4">
        <f t="shared" si="35"/>
        <v>11329.337514124752</v>
      </c>
      <c r="P143" s="4">
        <f t="shared" si="35"/>
        <v>30484.550103752619</v>
      </c>
      <c r="Q143" s="4">
        <f t="shared" si="35"/>
        <v>743.79705842889871</v>
      </c>
      <c r="R143" s="4">
        <f t="shared" si="35"/>
        <v>943.60255525622222</v>
      </c>
      <c r="S143" s="32"/>
      <c r="T143" s="32"/>
      <c r="U143" s="47">
        <f t="shared" si="36"/>
        <v>0</v>
      </c>
      <c r="V143" s="59"/>
    </row>
    <row r="144" spans="1:22" x14ac:dyDescent="0.2">
      <c r="A144" s="45">
        <v>931</v>
      </c>
      <c r="B144" s="45" t="s">
        <v>203</v>
      </c>
      <c r="C144" s="56"/>
      <c r="D144" s="57">
        <v>59</v>
      </c>
      <c r="E144" s="56"/>
      <c r="F144" s="58">
        <v>1598925</v>
      </c>
      <c r="G144" s="4">
        <f t="shared" si="35"/>
        <v>691757.9747399193</v>
      </c>
      <c r="H144" s="4">
        <f t="shared" si="35"/>
        <v>197707.19308680529</v>
      </c>
      <c r="I144" s="4">
        <f t="shared" si="35"/>
        <v>25104.723475477556</v>
      </c>
      <c r="J144" s="4">
        <f t="shared" si="35"/>
        <v>281384.65821419004</v>
      </c>
      <c r="K144" s="4">
        <f t="shared" si="35"/>
        <v>203514.78067560086</v>
      </c>
      <c r="L144" s="4">
        <f t="shared" si="35"/>
        <v>72463.926576540965</v>
      </c>
      <c r="M144" s="4">
        <f t="shared" si="35"/>
        <v>46126.167571227204</v>
      </c>
      <c r="N144" s="4">
        <f t="shared" si="35"/>
        <v>26020.685691661962</v>
      </c>
      <c r="O144" s="4">
        <f t="shared" si="35"/>
        <v>6406.8168497612496</v>
      </c>
      <c r="P144" s="4">
        <f t="shared" si="35"/>
        <v>47667.076189726773</v>
      </c>
      <c r="Q144" s="4">
        <f t="shared" si="35"/>
        <v>389.25577037369675</v>
      </c>
      <c r="R144" s="4">
        <f t="shared" si="35"/>
        <v>381.74115871547463</v>
      </c>
      <c r="S144" s="32"/>
      <c r="T144" s="32"/>
      <c r="U144" s="47">
        <f t="shared" si="36"/>
        <v>0</v>
      </c>
      <c r="V144" s="59"/>
    </row>
    <row r="145" spans="1:22" x14ac:dyDescent="0.2">
      <c r="A145" s="45">
        <v>935</v>
      </c>
      <c r="B145" s="45" t="s">
        <v>204</v>
      </c>
      <c r="C145" s="56"/>
      <c r="D145" s="57">
        <v>59</v>
      </c>
      <c r="E145" s="56"/>
      <c r="F145" s="58">
        <v>8999458</v>
      </c>
      <c r="G145" s="4">
        <f t="shared" si="35"/>
        <v>3893520.2338051908</v>
      </c>
      <c r="H145" s="4">
        <f t="shared" si="35"/>
        <v>1112783.6393092824</v>
      </c>
      <c r="I145" s="4">
        <f t="shared" si="35"/>
        <v>141300.50159899576</v>
      </c>
      <c r="J145" s="4">
        <f t="shared" si="35"/>
        <v>1583757.4704523091</v>
      </c>
      <c r="K145" s="4">
        <f t="shared" si="35"/>
        <v>1145471.3142075343</v>
      </c>
      <c r="L145" s="4">
        <f t="shared" si="35"/>
        <v>407859.07015067257</v>
      </c>
      <c r="M145" s="4">
        <f t="shared" si="35"/>
        <v>259618.49852758649</v>
      </c>
      <c r="N145" s="4">
        <f t="shared" si="35"/>
        <v>146455.94259475134</v>
      </c>
      <c r="O145" s="4">
        <f t="shared" si="35"/>
        <v>36060.402553664921</v>
      </c>
      <c r="P145" s="4">
        <f t="shared" si="35"/>
        <v>268291.4146393647</v>
      </c>
      <c r="Q145" s="4">
        <f t="shared" si="35"/>
        <v>2190.9038614917699</v>
      </c>
      <c r="R145" s="4">
        <f t="shared" si="35"/>
        <v>2148.6082991580265</v>
      </c>
      <c r="S145" s="32"/>
      <c r="T145" s="32"/>
      <c r="U145" s="47">
        <f t="shared" si="36"/>
        <v>0</v>
      </c>
      <c r="V145" s="59"/>
    </row>
    <row r="146" spans="1:22" x14ac:dyDescent="0.2">
      <c r="A146" s="56"/>
      <c r="B146" s="51" t="s">
        <v>26</v>
      </c>
      <c r="C146" s="51"/>
      <c r="D146" s="52"/>
      <c r="E146" s="51"/>
      <c r="F146" s="53">
        <f t="shared" ref="F146:R146" si="37">SUM(F133:F145)</f>
        <v>83493455</v>
      </c>
      <c r="G146" s="53">
        <f t="shared" si="37"/>
        <v>37550831.572699234</v>
      </c>
      <c r="H146" s="53">
        <f t="shared" si="37"/>
        <v>11015818.759696018</v>
      </c>
      <c r="I146" s="53">
        <f t="shared" si="37"/>
        <v>1308571.264321472</v>
      </c>
      <c r="J146" s="53">
        <f t="shared" si="37"/>
        <v>14191987.531684987</v>
      </c>
      <c r="K146" s="53">
        <f t="shared" si="37"/>
        <v>10420960.752752367</v>
      </c>
      <c r="L146" s="53">
        <f t="shared" si="37"/>
        <v>3671562.1178193223</v>
      </c>
      <c r="M146" s="53">
        <f t="shared" si="37"/>
        <v>2475031.6253645001</v>
      </c>
      <c r="N146" s="53">
        <f t="shared" si="37"/>
        <v>1288374.6308786711</v>
      </c>
      <c r="O146" s="53">
        <f t="shared" si="37"/>
        <v>329289.41485972854</v>
      </c>
      <c r="P146" s="53">
        <f t="shared" si="37"/>
        <v>1193854.6898078525</v>
      </c>
      <c r="Q146" s="53">
        <f t="shared" si="37"/>
        <v>21296.511298078323</v>
      </c>
      <c r="R146" s="53">
        <f t="shared" si="37"/>
        <v>25876.12881776943</v>
      </c>
      <c r="S146" s="62"/>
      <c r="T146" s="62"/>
      <c r="U146" s="47">
        <f t="shared" si="36"/>
        <v>0</v>
      </c>
      <c r="V146" s="59"/>
    </row>
    <row r="147" spans="1:22" x14ac:dyDescent="0.2">
      <c r="A147" s="56"/>
      <c r="B147" s="56"/>
      <c r="C147" s="56"/>
      <c r="D147" s="57"/>
      <c r="E147" s="56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6"/>
      <c r="T147" s="56"/>
      <c r="U147" s="47">
        <f t="shared" si="36"/>
        <v>0</v>
      </c>
      <c r="V147" s="59"/>
    </row>
    <row r="148" spans="1:22" x14ac:dyDescent="0.2">
      <c r="A148" s="56"/>
      <c r="B148" s="64" t="s">
        <v>205</v>
      </c>
      <c r="C148" s="51"/>
      <c r="D148" s="52"/>
      <c r="E148" s="51"/>
      <c r="F148" s="65">
        <f>SUM(F146,F130,F116,F108,F84,F67,F55,F43,F29)</f>
        <v>728886236</v>
      </c>
      <c r="G148" s="65">
        <f t="shared" ref="G148:R148" si="38">SUM(G146,G130,G116,G108,G84,G67,G55,G43,G29)</f>
        <v>294423782.18812406</v>
      </c>
      <c r="H148" s="65">
        <f t="shared" si="38"/>
        <v>92443765.348094493</v>
      </c>
      <c r="I148" s="65">
        <f t="shared" si="38"/>
        <v>13148531.201645771</v>
      </c>
      <c r="J148" s="65">
        <f t="shared" si="38"/>
        <v>136571158.51700193</v>
      </c>
      <c r="K148" s="65">
        <f t="shared" si="38"/>
        <v>106016192.38509125</v>
      </c>
      <c r="L148" s="65">
        <f t="shared" si="38"/>
        <v>35347330.514240056</v>
      </c>
      <c r="M148" s="65">
        <f t="shared" si="38"/>
        <v>27403942.456066355</v>
      </c>
      <c r="N148" s="65">
        <f t="shared" si="38"/>
        <v>12429245.992049592</v>
      </c>
      <c r="O148" s="65">
        <f t="shared" si="38"/>
        <v>3276378.2170878658</v>
      </c>
      <c r="P148" s="65">
        <f t="shared" si="38"/>
        <v>7411805.4832907692</v>
      </c>
      <c r="Q148" s="65">
        <f t="shared" si="38"/>
        <v>212605.390911753</v>
      </c>
      <c r="R148" s="65">
        <f t="shared" si="38"/>
        <v>201498.30639611342</v>
      </c>
      <c r="S148" s="66"/>
      <c r="T148" s="66"/>
      <c r="U148" s="47">
        <f t="shared" si="36"/>
        <v>0</v>
      </c>
      <c r="V148" s="59"/>
    </row>
    <row r="149" spans="1:22" x14ac:dyDescent="0.2">
      <c r="A149" s="56"/>
      <c r="B149" s="56"/>
      <c r="C149" s="55"/>
      <c r="D149" s="67"/>
      <c r="E149" s="55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9"/>
      <c r="T149" s="69"/>
      <c r="U149" s="47">
        <f t="shared" si="36"/>
        <v>0</v>
      </c>
      <c r="V149" s="59"/>
    </row>
    <row r="150" spans="1:22" x14ac:dyDescent="0.2">
      <c r="A150" s="56"/>
      <c r="B150" s="64" t="s">
        <v>206</v>
      </c>
      <c r="C150" s="64"/>
      <c r="D150" s="70"/>
      <c r="E150" s="64"/>
      <c r="F150" s="65">
        <f t="shared" ref="F150:R150" si="39">F148-F59-F60</f>
        <v>659819057</v>
      </c>
      <c r="G150" s="65">
        <f t="shared" si="39"/>
        <v>268525213.29052943</v>
      </c>
      <c r="H150" s="65">
        <f t="shared" si="39"/>
        <v>84062164.921332732</v>
      </c>
      <c r="I150" s="65">
        <f t="shared" si="39"/>
        <v>11812360.439044191</v>
      </c>
      <c r="J150" s="65">
        <f t="shared" si="39"/>
        <v>122823573.34885091</v>
      </c>
      <c r="K150" s="65">
        <f t="shared" si="39"/>
        <v>95158308.900855377</v>
      </c>
      <c r="L150" s="65">
        <f t="shared" si="39"/>
        <v>31652374.555875607</v>
      </c>
      <c r="M150" s="65">
        <f t="shared" si="39"/>
        <v>24472748.565141335</v>
      </c>
      <c r="N150" s="65">
        <f t="shared" si="39"/>
        <v>11158730.533113386</v>
      </c>
      <c r="O150" s="65">
        <f t="shared" si="39"/>
        <v>2942402.2676614202</v>
      </c>
      <c r="P150" s="65">
        <f t="shared" si="39"/>
        <v>6835722.3660561293</v>
      </c>
      <c r="Q150" s="65">
        <f t="shared" si="39"/>
        <v>191756.85050132102</v>
      </c>
      <c r="R150" s="65">
        <f t="shared" si="39"/>
        <v>183700.96103812539</v>
      </c>
      <c r="S150" s="66"/>
      <c r="T150" s="66"/>
      <c r="U150" s="47">
        <f t="shared" si="36"/>
        <v>0</v>
      </c>
      <c r="V150" s="59"/>
    </row>
    <row r="151" spans="1:22" x14ac:dyDescent="0.2">
      <c r="A151" s="56"/>
      <c r="B151" s="56"/>
      <c r="C151" s="55"/>
      <c r="D151" s="67"/>
      <c r="E151" s="55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58"/>
      <c r="Q151" s="58"/>
      <c r="R151" s="47"/>
      <c r="U151" s="47">
        <f t="shared" si="36"/>
        <v>0</v>
      </c>
      <c r="V151" s="59"/>
    </row>
    <row r="152" spans="1:22" x14ac:dyDescent="0.2">
      <c r="A152" s="56"/>
      <c r="B152" s="56"/>
      <c r="C152" s="55"/>
      <c r="D152" s="67"/>
      <c r="E152" s="55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58"/>
      <c r="Q152" s="58"/>
      <c r="R152" s="47"/>
      <c r="U152" s="47">
        <f t="shared" si="36"/>
        <v>0</v>
      </c>
      <c r="V152" s="59"/>
    </row>
    <row r="153" spans="1:22" x14ac:dyDescent="0.2">
      <c r="A153" s="56"/>
      <c r="B153" s="55" t="s">
        <v>207</v>
      </c>
      <c r="C153" s="56"/>
      <c r="D153" s="57"/>
      <c r="E153" s="56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47"/>
      <c r="U153" s="47">
        <f t="shared" si="36"/>
        <v>0</v>
      </c>
      <c r="V153" s="59"/>
    </row>
    <row r="154" spans="1:22" x14ac:dyDescent="0.2">
      <c r="A154" s="56"/>
      <c r="B154" s="56" t="s">
        <v>208</v>
      </c>
      <c r="C154" s="56"/>
      <c r="D154" s="57">
        <v>51</v>
      </c>
      <c r="E154" s="56"/>
      <c r="F154" s="58">
        <v>74399456</v>
      </c>
      <c r="G154" s="4">
        <f t="shared" ref="G154:R157" si="40">INDEX(ALLOC,($D154)+1,(G$1)+1)*$F154</f>
        <v>29525181.861047555</v>
      </c>
      <c r="H154" s="4">
        <f t="shared" si="40"/>
        <v>9162998.1728233043</v>
      </c>
      <c r="I154" s="4">
        <f t="shared" si="40"/>
        <v>1372061.0751800351</v>
      </c>
      <c r="J154" s="4">
        <f t="shared" si="40"/>
        <v>14461666.922766803</v>
      </c>
      <c r="K154" s="4">
        <f t="shared" si="40"/>
        <v>10921659.082680671</v>
      </c>
      <c r="L154" s="4">
        <f t="shared" si="40"/>
        <v>3778293.9318393818</v>
      </c>
      <c r="M154" s="4">
        <f t="shared" si="40"/>
        <v>2926837.9224974876</v>
      </c>
      <c r="N154" s="4">
        <f t="shared" si="40"/>
        <v>1372202.6499910452</v>
      </c>
      <c r="O154" s="4">
        <f t="shared" si="40"/>
        <v>342062.70736918336</v>
      </c>
      <c r="P154" s="4">
        <f t="shared" si="40"/>
        <v>500765.54641665646</v>
      </c>
      <c r="Q154" s="4">
        <f t="shared" si="40"/>
        <v>18241.877799846759</v>
      </c>
      <c r="R154" s="4">
        <f t="shared" si="40"/>
        <v>17484.249588033646</v>
      </c>
      <c r="S154" s="32"/>
      <c r="T154" s="32"/>
      <c r="U154" s="47">
        <f t="shared" si="36"/>
        <v>0</v>
      </c>
      <c r="V154" s="59"/>
    </row>
    <row r="155" spans="1:22" x14ac:dyDescent="0.2">
      <c r="A155" s="56"/>
      <c r="B155" s="56" t="s">
        <v>209</v>
      </c>
      <c r="C155" s="56"/>
      <c r="D155" s="57">
        <v>51</v>
      </c>
      <c r="E155" s="56"/>
      <c r="F155" s="58">
        <v>611031</v>
      </c>
      <c r="G155" s="4">
        <f t="shared" si="40"/>
        <v>242485.66276798784</v>
      </c>
      <c r="H155" s="4">
        <f t="shared" si="40"/>
        <v>75254.259070636166</v>
      </c>
      <c r="I155" s="4">
        <f t="shared" si="40"/>
        <v>11268.521248708215</v>
      </c>
      <c r="J155" s="4">
        <f t="shared" si="40"/>
        <v>118771.38996130727</v>
      </c>
      <c r="K155" s="4">
        <f t="shared" si="40"/>
        <v>89697.863798217179</v>
      </c>
      <c r="L155" s="4">
        <f t="shared" si="40"/>
        <v>31030.53225907659</v>
      </c>
      <c r="M155" s="4">
        <f t="shared" si="40"/>
        <v>24037.65832133991</v>
      </c>
      <c r="N155" s="4">
        <f t="shared" si="40"/>
        <v>11269.683980305963</v>
      </c>
      <c r="O155" s="4">
        <f t="shared" si="40"/>
        <v>2809.3070753971574</v>
      </c>
      <c r="P155" s="4">
        <f t="shared" si="40"/>
        <v>4112.7084664774429</v>
      </c>
      <c r="Q155" s="4">
        <f t="shared" si="40"/>
        <v>149.81766578935961</v>
      </c>
      <c r="R155" s="4">
        <f t="shared" si="40"/>
        <v>143.59538475692332</v>
      </c>
      <c r="S155" s="32"/>
      <c r="T155" s="32"/>
      <c r="U155" s="47">
        <f t="shared" si="36"/>
        <v>0</v>
      </c>
      <c r="V155" s="59"/>
    </row>
    <row r="156" spans="1:22" x14ac:dyDescent="0.2">
      <c r="A156" s="56"/>
      <c r="B156" s="56" t="s">
        <v>210</v>
      </c>
      <c r="C156" s="56"/>
      <c r="D156" s="57">
        <v>51</v>
      </c>
      <c r="E156" s="56"/>
      <c r="F156" s="58">
        <v>8549263</v>
      </c>
      <c r="G156" s="4">
        <f t="shared" si="40"/>
        <v>3392747.1842391565</v>
      </c>
      <c r="H156" s="4">
        <f t="shared" si="40"/>
        <v>1052922.7693275858</v>
      </c>
      <c r="I156" s="4">
        <f t="shared" si="40"/>
        <v>157663.93485157864</v>
      </c>
      <c r="J156" s="4">
        <f t="shared" si="40"/>
        <v>1661794.327382368</v>
      </c>
      <c r="K156" s="4">
        <f t="shared" si="40"/>
        <v>1255011.0029591585</v>
      </c>
      <c r="L156" s="4">
        <f t="shared" si="40"/>
        <v>434164.84812199365</v>
      </c>
      <c r="M156" s="4">
        <f t="shared" si="40"/>
        <v>336323.79190789565</v>
      </c>
      <c r="N156" s="4">
        <f t="shared" si="40"/>
        <v>157680.20325404522</v>
      </c>
      <c r="O156" s="4">
        <f t="shared" si="40"/>
        <v>39306.524604039936</v>
      </c>
      <c r="P156" s="4">
        <f t="shared" si="40"/>
        <v>57543.113724577554</v>
      </c>
      <c r="Q156" s="4">
        <f t="shared" si="40"/>
        <v>2096.1794522362006</v>
      </c>
      <c r="R156" s="4">
        <f t="shared" si="40"/>
        <v>2009.1201753644716</v>
      </c>
      <c r="S156" s="32"/>
      <c r="T156" s="32"/>
      <c r="U156" s="47">
        <f t="shared" si="36"/>
        <v>0</v>
      </c>
      <c r="V156" s="59"/>
    </row>
    <row r="157" spans="1:22" x14ac:dyDescent="0.2">
      <c r="A157" s="56"/>
      <c r="B157" s="56" t="s">
        <v>211</v>
      </c>
      <c r="C157" s="56"/>
      <c r="D157" s="57">
        <v>52</v>
      </c>
      <c r="E157" s="56"/>
      <c r="F157" s="58">
        <v>5608413</v>
      </c>
      <c r="G157" s="4">
        <f t="shared" si="40"/>
        <v>2225680.4374599634</v>
      </c>
      <c r="H157" s="4">
        <f t="shared" si="40"/>
        <v>690729.21812006878</v>
      </c>
      <c r="I157" s="4">
        <f t="shared" si="40"/>
        <v>103429.32038150499</v>
      </c>
      <c r="J157" s="4">
        <f t="shared" si="40"/>
        <v>1090155.8308613885</v>
      </c>
      <c r="K157" s="4">
        <f t="shared" si="40"/>
        <v>823301.37979603431</v>
      </c>
      <c r="L157" s="4">
        <f t="shared" si="40"/>
        <v>284817.03959164838</v>
      </c>
      <c r="M157" s="4">
        <f t="shared" si="40"/>
        <v>220632.20265250193</v>
      </c>
      <c r="N157" s="4">
        <f t="shared" si="40"/>
        <v>103439.99263709977</v>
      </c>
      <c r="O157" s="4">
        <f t="shared" si="40"/>
        <v>25785.523684803869</v>
      </c>
      <c r="P157" s="4">
        <f t="shared" si="40"/>
        <v>37748.931934062515</v>
      </c>
      <c r="Q157" s="4">
        <f t="shared" si="40"/>
        <v>1375.1173744747805</v>
      </c>
      <c r="R157" s="4">
        <f t="shared" si="40"/>
        <v>1318.0055064484952</v>
      </c>
      <c r="S157" s="32"/>
      <c r="T157" s="32"/>
      <c r="U157" s="47">
        <f t="shared" si="36"/>
        <v>0</v>
      </c>
      <c r="V157" s="59"/>
    </row>
    <row r="158" spans="1:22" x14ac:dyDescent="0.2">
      <c r="A158" s="56"/>
      <c r="B158" s="56" t="s">
        <v>212</v>
      </c>
      <c r="C158" s="56"/>
      <c r="D158" s="57"/>
      <c r="E158" s="56"/>
      <c r="F158" s="5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32"/>
      <c r="T158" s="32"/>
      <c r="U158" s="47"/>
      <c r="V158" s="59"/>
    </row>
    <row r="159" spans="1:22" x14ac:dyDescent="0.2">
      <c r="A159" s="56"/>
      <c r="B159" s="56" t="s">
        <v>213</v>
      </c>
      <c r="C159" s="56"/>
      <c r="D159" s="57">
        <v>53</v>
      </c>
      <c r="E159" s="56"/>
      <c r="F159" s="58">
        <v>23284454</v>
      </c>
      <c r="G159" s="4">
        <f t="shared" ref="G159:R160" si="41">INDEX(ALLOC,($D159)+1,(G$1)+1)*$F159</f>
        <v>12336375.25695377</v>
      </c>
      <c r="H159" s="4">
        <f t="shared" si="41"/>
        <v>2910136.9753462235</v>
      </c>
      <c r="I159" s="4">
        <f t="shared" si="41"/>
        <v>192331.00849558922</v>
      </c>
      <c r="J159" s="4">
        <f t="shared" si="41"/>
        <v>2934858.2555583632</v>
      </c>
      <c r="K159" s="4">
        <f t="shared" si="41"/>
        <v>1730054.3093345205</v>
      </c>
      <c r="L159" s="4">
        <f t="shared" si="41"/>
        <v>709891.16973381676</v>
      </c>
      <c r="M159" s="4">
        <f t="shared" si="41"/>
        <v>8518.8823109954992</v>
      </c>
      <c r="N159" s="4">
        <f t="shared" si="41"/>
        <v>241762.41127187162</v>
      </c>
      <c r="O159" s="4">
        <f t="shared" si="41"/>
        <v>55959.245000170427</v>
      </c>
      <c r="P159" s="4">
        <f t="shared" si="41"/>
        <v>2153212.1310747494</v>
      </c>
      <c r="Q159" s="4">
        <f t="shared" si="41"/>
        <v>5558.5774059278247</v>
      </c>
      <c r="R159" s="4">
        <f t="shared" si="41"/>
        <v>5795.7775140012545</v>
      </c>
      <c r="S159" s="32"/>
      <c r="T159" s="32"/>
      <c r="U159" s="47">
        <f>SUM(G159:R159)-F159</f>
        <v>0</v>
      </c>
      <c r="V159" s="59"/>
    </row>
    <row r="160" spans="1:22" x14ac:dyDescent="0.2">
      <c r="A160" s="56"/>
      <c r="B160" s="56" t="s">
        <v>214</v>
      </c>
      <c r="C160" s="56"/>
      <c r="D160" s="57">
        <v>59</v>
      </c>
      <c r="E160" s="56"/>
      <c r="F160" s="58">
        <v>9517748</v>
      </c>
      <c r="G160" s="4">
        <f t="shared" si="41"/>
        <v>4117752.9155932376</v>
      </c>
      <c r="H160" s="4">
        <f t="shared" si="41"/>
        <v>1176870.2356818204</v>
      </c>
      <c r="I160" s="4">
        <f t="shared" si="41"/>
        <v>149438.17355365609</v>
      </c>
      <c r="J160" s="4">
        <f t="shared" si="41"/>
        <v>1674968.0366175966</v>
      </c>
      <c r="K160" s="4">
        <f t="shared" si="41"/>
        <v>1211440.4345079593</v>
      </c>
      <c r="L160" s="4">
        <f t="shared" si="41"/>
        <v>431348.18221368705</v>
      </c>
      <c r="M160" s="4">
        <f t="shared" si="41"/>
        <v>274570.25135557487</v>
      </c>
      <c r="N160" s="4">
        <f t="shared" si="41"/>
        <v>154890.52282029754</v>
      </c>
      <c r="O160" s="4">
        <f t="shared" si="41"/>
        <v>38137.166069816558</v>
      </c>
      <c r="P160" s="4">
        <f t="shared" si="41"/>
        <v>283742.65151312266</v>
      </c>
      <c r="Q160" s="4">
        <f t="shared" si="41"/>
        <v>2317.0807448521423</v>
      </c>
      <c r="R160" s="4">
        <f t="shared" si="41"/>
        <v>2272.3493283811881</v>
      </c>
      <c r="S160" s="32"/>
      <c r="T160" s="32"/>
      <c r="U160" s="47">
        <f>SUM(G160:R160)-F160</f>
        <v>0</v>
      </c>
      <c r="V160" s="59"/>
    </row>
    <row r="161" spans="1:22" x14ac:dyDescent="0.2">
      <c r="A161" s="56"/>
      <c r="B161" s="56" t="s">
        <v>20</v>
      </c>
      <c r="C161" s="56"/>
      <c r="D161" s="57"/>
      <c r="E161" s="56"/>
      <c r="F161" s="5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32"/>
      <c r="T161" s="32"/>
      <c r="U161" s="47"/>
      <c r="V161" s="59"/>
    </row>
    <row r="162" spans="1:22" x14ac:dyDescent="0.2">
      <c r="A162" s="55"/>
      <c r="B162" s="64" t="s">
        <v>215</v>
      </c>
      <c r="C162" s="51"/>
      <c r="D162" s="52"/>
      <c r="E162" s="51"/>
      <c r="F162" s="53">
        <f t="shared" ref="F162:R162" si="42">SUM(F154:F160)</f>
        <v>121970365</v>
      </c>
      <c r="G162" s="53">
        <f t="shared" si="42"/>
        <v>51840223.318061665</v>
      </c>
      <c r="H162" s="53">
        <f t="shared" si="42"/>
        <v>15068911.630369641</v>
      </c>
      <c r="I162" s="53">
        <f t="shared" si="42"/>
        <v>1986192.0337110723</v>
      </c>
      <c r="J162" s="53">
        <f t="shared" si="42"/>
        <v>21942214.763147827</v>
      </c>
      <c r="K162" s="53">
        <f t="shared" si="42"/>
        <v>16031164.073076559</v>
      </c>
      <c r="L162" s="53">
        <f t="shared" si="42"/>
        <v>5669545.7037596041</v>
      </c>
      <c r="M162" s="53">
        <f t="shared" si="42"/>
        <v>3790920.7090457957</v>
      </c>
      <c r="N162" s="53">
        <f t="shared" si="42"/>
        <v>2041245.4639546652</v>
      </c>
      <c r="O162" s="53">
        <f t="shared" si="42"/>
        <v>504060.47380341135</v>
      </c>
      <c r="P162" s="53">
        <f t="shared" si="42"/>
        <v>3037125.0831296458</v>
      </c>
      <c r="Q162" s="53">
        <f t="shared" si="42"/>
        <v>29738.650443127062</v>
      </c>
      <c r="R162" s="53">
        <f t="shared" si="42"/>
        <v>29023.097496985978</v>
      </c>
      <c r="S162" s="71"/>
      <c r="T162" s="71"/>
      <c r="U162" s="47">
        <f t="shared" ref="U162:U188" si="43">SUM(G162:R162)-F162</f>
        <v>0</v>
      </c>
      <c r="V162" s="59"/>
    </row>
    <row r="163" spans="1:22" x14ac:dyDescent="0.2">
      <c r="A163" s="55"/>
      <c r="B163" s="55"/>
      <c r="C163" s="56"/>
      <c r="D163" s="57"/>
      <c r="E163" s="56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47"/>
      <c r="U163" s="47">
        <f t="shared" si="43"/>
        <v>0</v>
      </c>
      <c r="V163" s="59"/>
    </row>
    <row r="164" spans="1:22" x14ac:dyDescent="0.2">
      <c r="A164" s="56"/>
      <c r="B164" s="55" t="s">
        <v>216</v>
      </c>
      <c r="C164" s="56"/>
      <c r="D164" s="57"/>
      <c r="E164" s="56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47"/>
      <c r="U164" s="47">
        <f t="shared" si="43"/>
        <v>0</v>
      </c>
      <c r="V164" s="59"/>
    </row>
    <row r="165" spans="1:22" x14ac:dyDescent="0.2">
      <c r="A165" s="55"/>
      <c r="B165" s="56" t="s">
        <v>217</v>
      </c>
      <c r="C165" s="56"/>
      <c r="D165" s="57"/>
      <c r="E165" s="56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47"/>
      <c r="U165" s="47">
        <f t="shared" si="43"/>
        <v>0</v>
      </c>
      <c r="V165" s="59"/>
    </row>
    <row r="166" spans="1:22" x14ac:dyDescent="0.2">
      <c r="A166" s="55"/>
      <c r="B166" s="56" t="s">
        <v>218</v>
      </c>
      <c r="C166" s="56"/>
      <c r="D166" s="57">
        <v>51</v>
      </c>
      <c r="E166" s="56"/>
      <c r="F166" s="58">
        <v>-3808582</v>
      </c>
      <c r="G166" s="4">
        <f t="shared" ref="G166:R169" si="44">INDEX(ALLOC,($D166)+1,(G$1)+1)*$F166</f>
        <v>-1511423.3655513856</v>
      </c>
      <c r="H166" s="4">
        <f t="shared" si="44"/>
        <v>-469062.97146914247</v>
      </c>
      <c r="I166" s="4">
        <f t="shared" si="44"/>
        <v>-70237.16831788834</v>
      </c>
      <c r="J166" s="4">
        <f t="shared" si="44"/>
        <v>-740307.08412767202</v>
      </c>
      <c r="K166" s="4">
        <f t="shared" si="44"/>
        <v>-559090.5690551569</v>
      </c>
      <c r="L166" s="4">
        <f t="shared" si="44"/>
        <v>-193414.61662720621</v>
      </c>
      <c r="M166" s="4">
        <f t="shared" si="44"/>
        <v>-149827.73837138442</v>
      </c>
      <c r="N166" s="4">
        <f t="shared" si="44"/>
        <v>-70244.415672988194</v>
      </c>
      <c r="O166" s="4">
        <f t="shared" si="44"/>
        <v>-17510.529514591333</v>
      </c>
      <c r="P166" s="4">
        <f t="shared" si="44"/>
        <v>-25634.685370584462</v>
      </c>
      <c r="Q166" s="4">
        <f t="shared" si="44"/>
        <v>-933.81983108446354</v>
      </c>
      <c r="R166" s="4">
        <f t="shared" si="44"/>
        <v>-895.03609091566955</v>
      </c>
      <c r="S166" s="32"/>
      <c r="T166" s="32"/>
      <c r="U166" s="47">
        <f t="shared" si="43"/>
        <v>0</v>
      </c>
      <c r="V166" s="59"/>
    </row>
    <row r="167" spans="1:22" x14ac:dyDescent="0.2">
      <c r="A167" s="55"/>
      <c r="B167" s="56" t="s">
        <v>219</v>
      </c>
      <c r="C167" s="56"/>
      <c r="D167" s="57">
        <v>52</v>
      </c>
      <c r="E167" s="56"/>
      <c r="F167" s="58">
        <v>-6882</v>
      </c>
      <c r="G167" s="4">
        <f t="shared" si="44"/>
        <v>-2731.0992914750514</v>
      </c>
      <c r="H167" s="4">
        <f t="shared" si="44"/>
        <v>-847.58352837109408</v>
      </c>
      <c r="I167" s="4">
        <f t="shared" si="44"/>
        <v>-126.9165774463324</v>
      </c>
      <c r="J167" s="4">
        <f t="shared" si="44"/>
        <v>-1337.7139714903442</v>
      </c>
      <c r="K167" s="4">
        <f t="shared" si="44"/>
        <v>-1010.2608520015035</v>
      </c>
      <c r="L167" s="4">
        <f t="shared" si="44"/>
        <v>-349.4947441405838</v>
      </c>
      <c r="M167" s="4">
        <f t="shared" si="44"/>
        <v>-270.7344873950114</v>
      </c>
      <c r="N167" s="4">
        <f t="shared" si="44"/>
        <v>-126.92967321210486</v>
      </c>
      <c r="O167" s="4">
        <f t="shared" si="44"/>
        <v>-31.641031785430254</v>
      </c>
      <c r="P167" s="4">
        <f t="shared" si="44"/>
        <v>-46.321151735832977</v>
      </c>
      <c r="Q167" s="4">
        <f t="shared" si="44"/>
        <v>-1.6873860343622054</v>
      </c>
      <c r="R167" s="4">
        <f t="shared" si="44"/>
        <v>-1.6173049123483851</v>
      </c>
      <c r="S167" s="32"/>
      <c r="T167" s="32"/>
      <c r="U167" s="47">
        <f t="shared" si="43"/>
        <v>0</v>
      </c>
      <c r="V167" s="59"/>
    </row>
    <row r="168" spans="1:22" x14ac:dyDescent="0.2">
      <c r="A168" s="55"/>
      <c r="B168" s="56" t="s">
        <v>220</v>
      </c>
      <c r="C168" s="56"/>
      <c r="D168" s="57">
        <v>53</v>
      </c>
      <c r="E168" s="56"/>
      <c r="F168" s="58">
        <v>-37081</v>
      </c>
      <c r="G168" s="4">
        <f t="shared" si="44"/>
        <v>-19645.946213860232</v>
      </c>
      <c r="H168" s="4">
        <f t="shared" si="44"/>
        <v>-4634.4564997235202</v>
      </c>
      <c r="I168" s="4">
        <f t="shared" si="44"/>
        <v>-306.29131892141186</v>
      </c>
      <c r="J168" s="4">
        <f t="shared" si="44"/>
        <v>-4673.8256767523808</v>
      </c>
      <c r="K168" s="4">
        <f t="shared" si="44"/>
        <v>-2755.1491585086496</v>
      </c>
      <c r="L168" s="4">
        <f t="shared" si="44"/>
        <v>-1130.5171452549266</v>
      </c>
      <c r="M168" s="4">
        <f t="shared" si="44"/>
        <v>-13.566505573805772</v>
      </c>
      <c r="N168" s="4">
        <f t="shared" si="44"/>
        <v>-385.01190418174599</v>
      </c>
      <c r="O168" s="4">
        <f t="shared" si="44"/>
        <v>-89.116316141719267</v>
      </c>
      <c r="P168" s="4">
        <f t="shared" si="44"/>
        <v>-3429.0372036373615</v>
      </c>
      <c r="Q168" s="4">
        <f t="shared" si="44"/>
        <v>-8.8521555536243053</v>
      </c>
      <c r="R168" s="4">
        <f t="shared" si="44"/>
        <v>-9.2299018906211217</v>
      </c>
      <c r="S168" s="32"/>
      <c r="T168" s="32"/>
      <c r="U168" s="47">
        <f t="shared" si="43"/>
        <v>0</v>
      </c>
      <c r="V168" s="59"/>
    </row>
    <row r="169" spans="1:22" x14ac:dyDescent="0.2">
      <c r="A169" s="55"/>
      <c r="B169" s="56" t="s">
        <v>221</v>
      </c>
      <c r="C169" s="56"/>
      <c r="D169" s="57">
        <v>54</v>
      </c>
      <c r="E169" s="56"/>
      <c r="F169" s="58">
        <v>-5617</v>
      </c>
      <c r="G169" s="4">
        <f t="shared" si="44"/>
        <v>-2430.1355874191258</v>
      </c>
      <c r="H169" s="4">
        <f t="shared" si="44"/>
        <v>-694.54246044597767</v>
      </c>
      <c r="I169" s="4">
        <f t="shared" si="44"/>
        <v>-88.192524203297467</v>
      </c>
      <c r="J169" s="4">
        <f t="shared" si="44"/>
        <v>-988.5001642910737</v>
      </c>
      <c r="K169" s="4">
        <f t="shared" si="44"/>
        <v>-714.94443019832045</v>
      </c>
      <c r="L169" s="4">
        <f t="shared" si="44"/>
        <v>-254.56470790088994</v>
      </c>
      <c r="M169" s="4">
        <f t="shared" si="44"/>
        <v>-162.04054802294235</v>
      </c>
      <c r="N169" s="4">
        <f t="shared" si="44"/>
        <v>-91.41028599219176</v>
      </c>
      <c r="O169" s="4">
        <f t="shared" si="44"/>
        <v>-22.507053329648937</v>
      </c>
      <c r="P169" s="4">
        <f t="shared" si="44"/>
        <v>-167.45373732832698</v>
      </c>
      <c r="Q169" s="4">
        <f t="shared" si="44"/>
        <v>-1.3674497941986359</v>
      </c>
      <c r="R169" s="4">
        <f t="shared" si="44"/>
        <v>-1.3410510740058603</v>
      </c>
      <c r="S169" s="32"/>
      <c r="T169" s="32"/>
      <c r="U169" s="47">
        <f t="shared" si="43"/>
        <v>0</v>
      </c>
      <c r="V169" s="59"/>
    </row>
    <row r="170" spans="1:22" x14ac:dyDescent="0.2">
      <c r="A170" s="55"/>
      <c r="B170" s="56" t="s">
        <v>222</v>
      </c>
      <c r="C170" s="56"/>
      <c r="D170" s="57"/>
      <c r="E170" s="56"/>
      <c r="F170" s="5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7"/>
      <c r="U170" s="47">
        <f t="shared" si="43"/>
        <v>0</v>
      </c>
      <c r="V170" s="59"/>
    </row>
    <row r="171" spans="1:22" x14ac:dyDescent="0.2">
      <c r="A171" s="55"/>
      <c r="B171" s="56" t="s">
        <v>218</v>
      </c>
      <c r="C171" s="56"/>
      <c r="D171" s="57">
        <v>51</v>
      </c>
      <c r="E171" s="56"/>
      <c r="F171" s="58">
        <v>1613619</v>
      </c>
      <c r="G171" s="4">
        <f t="shared" ref="G171:R178" si="45">INDEX(ALLOC,($D171)+1,(G$1)+1)*$F171</f>
        <v>640359.44603468198</v>
      </c>
      <c r="H171" s="4">
        <f t="shared" si="45"/>
        <v>198732.47391261795</v>
      </c>
      <c r="I171" s="4">
        <f t="shared" si="45"/>
        <v>29758.06462981306</v>
      </c>
      <c r="J171" s="4">
        <f t="shared" si="45"/>
        <v>313653.10679486749</v>
      </c>
      <c r="K171" s="4">
        <f t="shared" si="45"/>
        <v>236875.34230540745</v>
      </c>
      <c r="L171" s="4">
        <f t="shared" si="45"/>
        <v>81945.852883665328</v>
      </c>
      <c r="M171" s="4">
        <f t="shared" si="45"/>
        <v>63478.975997653448</v>
      </c>
      <c r="N171" s="4">
        <f t="shared" si="45"/>
        <v>29761.13518727745</v>
      </c>
      <c r="O171" s="4">
        <f t="shared" si="45"/>
        <v>7418.8564470465253</v>
      </c>
      <c r="P171" s="4">
        <f t="shared" si="45"/>
        <v>10860.896620578769</v>
      </c>
      <c r="Q171" s="4">
        <f t="shared" si="45"/>
        <v>395.64053551024529</v>
      </c>
      <c r="R171" s="4">
        <f t="shared" si="45"/>
        <v>379.20865088036749</v>
      </c>
      <c r="S171" s="32"/>
      <c r="T171" s="32"/>
      <c r="U171" s="47">
        <f t="shared" si="43"/>
        <v>0</v>
      </c>
      <c r="V171" s="59"/>
    </row>
    <row r="172" spans="1:22" x14ac:dyDescent="0.2">
      <c r="A172" s="55"/>
      <c r="B172" s="56" t="s">
        <v>219</v>
      </c>
      <c r="C172" s="56"/>
      <c r="D172" s="57">
        <v>52</v>
      </c>
      <c r="E172" s="56"/>
      <c r="F172" s="58">
        <v>4031</v>
      </c>
      <c r="G172" s="4">
        <f t="shared" si="45"/>
        <v>1599.6892246346893</v>
      </c>
      <c r="H172" s="4">
        <f t="shared" si="45"/>
        <v>496.45585627199654</v>
      </c>
      <c r="I172" s="4">
        <f t="shared" si="45"/>
        <v>74.33896014039027</v>
      </c>
      <c r="J172" s="4">
        <f t="shared" si="45"/>
        <v>783.54039800604153</v>
      </c>
      <c r="K172" s="4">
        <f t="shared" si="45"/>
        <v>591.7409901798984</v>
      </c>
      <c r="L172" s="4">
        <f t="shared" si="45"/>
        <v>204.70986829856051</v>
      </c>
      <c r="M172" s="4">
        <f t="shared" si="45"/>
        <v>158.57755284645322</v>
      </c>
      <c r="N172" s="4">
        <f t="shared" si="45"/>
        <v>74.346630734959987</v>
      </c>
      <c r="O172" s="4">
        <f t="shared" si="45"/>
        <v>18.533129777255063</v>
      </c>
      <c r="P172" s="4">
        <f t="shared" si="45"/>
        <v>27.131729533150644</v>
      </c>
      <c r="Q172" s="4">
        <f t="shared" si="45"/>
        <v>0.98835412736327366</v>
      </c>
      <c r="R172" s="4">
        <f t="shared" si="45"/>
        <v>0.94730544924096782</v>
      </c>
      <c r="S172" s="32"/>
      <c r="T172" s="32"/>
      <c r="U172" s="47">
        <f t="shared" si="43"/>
        <v>0</v>
      </c>
      <c r="V172" s="59"/>
    </row>
    <row r="173" spans="1:22" x14ac:dyDescent="0.2">
      <c r="A173" s="55"/>
      <c r="B173" s="56" t="s">
        <v>220</v>
      </c>
      <c r="C173" s="56"/>
      <c r="D173" s="57">
        <v>53</v>
      </c>
      <c r="E173" s="56"/>
      <c r="F173" s="58">
        <v>29705</v>
      </c>
      <c r="G173" s="4">
        <f t="shared" si="45"/>
        <v>15738.055399873741</v>
      </c>
      <c r="H173" s="4">
        <f t="shared" si="45"/>
        <v>3712.5894750488706</v>
      </c>
      <c r="I173" s="4">
        <f t="shared" si="45"/>
        <v>245.36510958605592</v>
      </c>
      <c r="J173" s="4">
        <f t="shared" si="45"/>
        <v>3744.1274973147829</v>
      </c>
      <c r="K173" s="4">
        <f t="shared" si="45"/>
        <v>2207.1062202610347</v>
      </c>
      <c r="L173" s="4">
        <f t="shared" si="45"/>
        <v>905.63932471609712</v>
      </c>
      <c r="M173" s="4">
        <f t="shared" si="45"/>
        <v>10.867912086240946</v>
      </c>
      <c r="N173" s="4">
        <f t="shared" si="45"/>
        <v>308.42691981658436</v>
      </c>
      <c r="O173" s="4">
        <f t="shared" si="45"/>
        <v>71.389665084268785</v>
      </c>
      <c r="P173" s="4">
        <f t="shared" si="45"/>
        <v>2746.9472272605331</v>
      </c>
      <c r="Q173" s="4">
        <f t="shared" si="45"/>
        <v>7.0913211812089738</v>
      </c>
      <c r="R173" s="4">
        <f t="shared" si="45"/>
        <v>7.3939277705806319</v>
      </c>
      <c r="S173" s="32"/>
      <c r="T173" s="32"/>
      <c r="U173" s="47">
        <f t="shared" si="43"/>
        <v>0</v>
      </c>
      <c r="V173" s="59"/>
    </row>
    <row r="174" spans="1:22" x14ac:dyDescent="0.2">
      <c r="A174" s="55"/>
      <c r="B174" s="56" t="s">
        <v>221</v>
      </c>
      <c r="C174" s="56"/>
      <c r="D174" s="57">
        <v>54</v>
      </c>
      <c r="E174" s="56"/>
      <c r="F174" s="58">
        <v>4155</v>
      </c>
      <c r="G174" s="4">
        <f t="shared" si="45"/>
        <v>1797.6167644163197</v>
      </c>
      <c r="H174" s="4">
        <f t="shared" si="45"/>
        <v>513.76605361456961</v>
      </c>
      <c r="I174" s="4">
        <f t="shared" si="45"/>
        <v>65.237660328413909</v>
      </c>
      <c r="J174" s="4">
        <f t="shared" si="45"/>
        <v>731.21206740776415</v>
      </c>
      <c r="K174" s="4">
        <f t="shared" si="45"/>
        <v>528.85777238277046</v>
      </c>
      <c r="L174" s="4">
        <f t="shared" si="45"/>
        <v>188.30627760872312</v>
      </c>
      <c r="M174" s="4">
        <f t="shared" si="45"/>
        <v>119.86442532229401</v>
      </c>
      <c r="N174" s="4">
        <f t="shared" si="45"/>
        <v>67.617898931379173</v>
      </c>
      <c r="O174" s="4">
        <f t="shared" si="45"/>
        <v>16.648888478670344</v>
      </c>
      <c r="P174" s="4">
        <f t="shared" si="45"/>
        <v>123.86866273797375</v>
      </c>
      <c r="Q174" s="4">
        <f t="shared" si="45"/>
        <v>1.0115281991980296</v>
      </c>
      <c r="R174" s="4">
        <f t="shared" si="45"/>
        <v>0.99200057192350888</v>
      </c>
      <c r="S174" s="32"/>
      <c r="T174" s="32"/>
      <c r="U174" s="47">
        <f t="shared" si="43"/>
        <v>0</v>
      </c>
      <c r="V174" s="59"/>
    </row>
    <row r="175" spans="1:22" x14ac:dyDescent="0.2">
      <c r="A175" s="55"/>
      <c r="B175" s="45" t="s">
        <v>223</v>
      </c>
      <c r="C175" s="56"/>
      <c r="D175" s="57">
        <v>23</v>
      </c>
      <c r="E175" s="56"/>
      <c r="F175" s="58">
        <v>21920601</v>
      </c>
      <c r="G175" s="4">
        <f t="shared" si="45"/>
        <v>9473127.7603746764</v>
      </c>
      <c r="H175" s="4">
        <f t="shared" si="45"/>
        <v>2710338.787370244</v>
      </c>
      <c r="I175" s="4">
        <f t="shared" si="45"/>
        <v>344986.17368074885</v>
      </c>
      <c r="J175" s="4">
        <f t="shared" si="45"/>
        <v>3863109.0059614694</v>
      </c>
      <c r="K175" s="4">
        <f t="shared" si="45"/>
        <v>2795876.5709967893</v>
      </c>
      <c r="L175" s="4">
        <f t="shared" si="45"/>
        <v>995066.69990450679</v>
      </c>
      <c r="M175" s="4">
        <f t="shared" si="45"/>
        <v>635474.22901558375</v>
      </c>
      <c r="N175" s="4">
        <f t="shared" si="45"/>
        <v>357374.73593374871</v>
      </c>
      <c r="O175" s="4">
        <f t="shared" si="45"/>
        <v>88009.552000453492</v>
      </c>
      <c r="P175" s="4">
        <f t="shared" si="45"/>
        <v>646668.02819988679</v>
      </c>
      <c r="Q175" s="4">
        <f t="shared" si="45"/>
        <v>5337.0504511182116</v>
      </c>
      <c r="R175" s="4">
        <f t="shared" si="45"/>
        <v>5232.406110771939</v>
      </c>
      <c r="S175" s="32"/>
      <c r="T175" s="32"/>
      <c r="U175" s="47">
        <f t="shared" si="43"/>
        <v>0</v>
      </c>
      <c r="V175" s="59"/>
    </row>
    <row r="176" spans="1:22" x14ac:dyDescent="0.2">
      <c r="A176" s="55"/>
      <c r="B176" s="45" t="s">
        <v>224</v>
      </c>
      <c r="C176" s="56"/>
      <c r="D176" s="57">
        <v>23</v>
      </c>
      <c r="E176" s="56"/>
      <c r="F176" s="58">
        <v>-2661472</v>
      </c>
      <c r="G176" s="4">
        <f t="shared" si="45"/>
        <v>-1150172.1274275242</v>
      </c>
      <c r="H176" s="4">
        <f t="shared" si="45"/>
        <v>-329073.58667309617</v>
      </c>
      <c r="I176" s="4">
        <f t="shared" si="45"/>
        <v>-41886.216606855349</v>
      </c>
      <c r="J176" s="4">
        <f t="shared" si="45"/>
        <v>-469036.24824494013</v>
      </c>
      <c r="K176" s="4">
        <f t="shared" si="45"/>
        <v>-339459.08732903656</v>
      </c>
      <c r="L176" s="4">
        <f t="shared" si="45"/>
        <v>-120815.21669630533</v>
      </c>
      <c r="M176" s="4">
        <f t="shared" si="45"/>
        <v>-77155.588354834064</v>
      </c>
      <c r="N176" s="4">
        <f t="shared" si="45"/>
        <v>-43390.363849744179</v>
      </c>
      <c r="O176" s="4">
        <f t="shared" si="45"/>
        <v>-10685.608409265373</v>
      </c>
      <c r="P176" s="4">
        <f t="shared" si="45"/>
        <v>-78514.674408297884</v>
      </c>
      <c r="Q176" s="4">
        <f t="shared" si="45"/>
        <v>-647.9936539257518</v>
      </c>
      <c r="R176" s="4">
        <f t="shared" si="45"/>
        <v>-635.28834617483403</v>
      </c>
      <c r="S176" s="32"/>
      <c r="T176" s="32"/>
      <c r="U176" s="47">
        <f t="shared" si="43"/>
        <v>0</v>
      </c>
      <c r="V176" s="59"/>
    </row>
    <row r="177" spans="1:22" x14ac:dyDescent="0.2">
      <c r="A177" s="55"/>
      <c r="B177" s="45" t="s">
        <v>225</v>
      </c>
      <c r="C177" s="56"/>
      <c r="D177" s="57">
        <v>23</v>
      </c>
      <c r="E177" s="56"/>
      <c r="F177" s="58">
        <v>-694</v>
      </c>
      <c r="G177" s="4">
        <f t="shared" si="45"/>
        <v>-299.91653357040832</v>
      </c>
      <c r="H177" s="4">
        <f t="shared" si="45"/>
        <v>-85.808555998758848</v>
      </c>
      <c r="I177" s="4">
        <f t="shared" si="45"/>
        <v>-10.922164247888992</v>
      </c>
      <c r="J177" s="4">
        <f t="shared" si="45"/>
        <v>-122.30493361643049</v>
      </c>
      <c r="K177" s="4">
        <f t="shared" si="45"/>
        <v>-88.516657927023616</v>
      </c>
      <c r="L177" s="4">
        <f t="shared" si="45"/>
        <v>-31.503529019743926</v>
      </c>
      <c r="M177" s="4">
        <f t="shared" si="45"/>
        <v>-20.118933551904675</v>
      </c>
      <c r="N177" s="4">
        <f t="shared" si="45"/>
        <v>-11.314382609218681</v>
      </c>
      <c r="O177" s="4">
        <f t="shared" si="45"/>
        <v>-2.7863574127513533</v>
      </c>
      <c r="P177" s="4">
        <f t="shared" si="45"/>
        <v>-20.473326053912547</v>
      </c>
      <c r="Q177" s="4">
        <f t="shared" si="45"/>
        <v>-0.16896950102216809</v>
      </c>
      <c r="R177" s="4">
        <f t="shared" si="45"/>
        <v>-0.16565649093634457</v>
      </c>
      <c r="S177" s="32"/>
      <c r="T177" s="32"/>
      <c r="U177" s="47">
        <f t="shared" si="43"/>
        <v>0</v>
      </c>
      <c r="V177" s="59"/>
    </row>
    <row r="178" spans="1:22" x14ac:dyDescent="0.2">
      <c r="A178" s="55"/>
      <c r="B178" s="45" t="s">
        <v>226</v>
      </c>
      <c r="C178" s="56"/>
      <c r="D178" s="57">
        <v>23</v>
      </c>
      <c r="E178" s="56"/>
      <c r="F178" s="58">
        <v>34922373</v>
      </c>
      <c r="G178" s="4">
        <f t="shared" si="45"/>
        <v>15091926.591084756</v>
      </c>
      <c r="H178" s="4">
        <f t="shared" si="45"/>
        <v>4317922.7653891128</v>
      </c>
      <c r="I178" s="4">
        <f t="shared" si="45"/>
        <v>549607.91618450126</v>
      </c>
      <c r="J178" s="4">
        <f t="shared" si="45"/>
        <v>6154435.8955233777</v>
      </c>
      <c r="K178" s="4">
        <f t="shared" si="45"/>
        <v>4454195.597753495</v>
      </c>
      <c r="L178" s="4">
        <f t="shared" si="45"/>
        <v>1585270.8807547863</v>
      </c>
      <c r="M178" s="4">
        <f t="shared" si="45"/>
        <v>1012393.230348458</v>
      </c>
      <c r="N178" s="4">
        <f t="shared" si="45"/>
        <v>569344.50971736026</v>
      </c>
      <c r="O178" s="4">
        <f t="shared" si="45"/>
        <v>140210.68138244626</v>
      </c>
      <c r="P178" s="4">
        <f t="shared" si="45"/>
        <v>1030226.4106705361</v>
      </c>
      <c r="Q178" s="4">
        <f t="shared" si="45"/>
        <v>8502.6166287032211</v>
      </c>
      <c r="R178" s="4">
        <f t="shared" si="45"/>
        <v>8335.904562464184</v>
      </c>
      <c r="S178" s="32"/>
      <c r="T178" s="32"/>
      <c r="U178" s="47">
        <f t="shared" si="43"/>
        <v>0</v>
      </c>
      <c r="V178" s="59"/>
    </row>
    <row r="179" spans="1:22" x14ac:dyDescent="0.2">
      <c r="A179" s="55"/>
      <c r="B179" s="45" t="s">
        <v>216</v>
      </c>
      <c r="C179" s="56"/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47"/>
      <c r="U179" s="47">
        <f t="shared" si="43"/>
        <v>0</v>
      </c>
      <c r="V179" s="59"/>
    </row>
    <row r="180" spans="1:22" x14ac:dyDescent="0.2">
      <c r="A180" s="55"/>
      <c r="B180" s="64" t="s">
        <v>227</v>
      </c>
      <c r="C180" s="51"/>
      <c r="D180" s="52"/>
      <c r="E180" s="51"/>
      <c r="F180" s="53">
        <f>SUM(F166:F178)</f>
        <v>51974156</v>
      </c>
      <c r="G180" s="53">
        <f t="shared" ref="G180:R180" si="46">SUM(G166:G179)</f>
        <v>22537846.568277806</v>
      </c>
      <c r="H180" s="53">
        <f t="shared" si="46"/>
        <v>6427317.8888701322</v>
      </c>
      <c r="I180" s="53">
        <f t="shared" si="46"/>
        <v>812081.38871555543</v>
      </c>
      <c r="J180" s="53">
        <f t="shared" si="46"/>
        <v>9119991.2111236807</v>
      </c>
      <c r="K180" s="53">
        <f t="shared" si="46"/>
        <v>6587156.6885556858</v>
      </c>
      <c r="L180" s="53">
        <f t="shared" si="46"/>
        <v>2347586.175563754</v>
      </c>
      <c r="M180" s="53">
        <f t="shared" si="46"/>
        <v>1484185.9580511879</v>
      </c>
      <c r="N180" s="53">
        <f t="shared" si="46"/>
        <v>842681.32651914167</v>
      </c>
      <c r="O180" s="53">
        <f t="shared" si="46"/>
        <v>207403.47283076021</v>
      </c>
      <c r="P180" s="53">
        <f t="shared" si="46"/>
        <v>1582840.6379128955</v>
      </c>
      <c r="Q180" s="53">
        <f t="shared" si="46"/>
        <v>12650.509372946026</v>
      </c>
      <c r="R180" s="53">
        <f t="shared" si="46"/>
        <v>12414.174206449821</v>
      </c>
      <c r="S180" s="72"/>
      <c r="T180" s="72"/>
      <c r="U180" s="47">
        <f t="shared" si="43"/>
        <v>0</v>
      </c>
      <c r="V180" s="59"/>
    </row>
    <row r="181" spans="1:22" x14ac:dyDescent="0.2">
      <c r="A181" s="55"/>
      <c r="B181" s="55"/>
      <c r="C181" s="56"/>
      <c r="D181" s="57"/>
      <c r="E181" s="56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6"/>
      <c r="T181" s="56"/>
      <c r="U181" s="47">
        <f t="shared" si="43"/>
        <v>0</v>
      </c>
      <c r="V181" s="59"/>
    </row>
    <row r="182" spans="1:22" x14ac:dyDescent="0.2">
      <c r="A182" s="73" t="s">
        <v>105</v>
      </c>
      <c r="B182" s="73"/>
      <c r="C182" s="74"/>
      <c r="D182" s="75"/>
      <c r="E182" s="74"/>
      <c r="F182" s="76"/>
      <c r="G182" s="76">
        <f t="shared" ref="G182:R182" si="47">SUM(G180,G148,G162)</f>
        <v>368801852.07446355</v>
      </c>
      <c r="H182" s="76">
        <f t="shared" si="47"/>
        <v>113939994.86733428</v>
      </c>
      <c r="I182" s="76">
        <f t="shared" si="47"/>
        <v>15946804.624072399</v>
      </c>
      <c r="J182" s="76">
        <f t="shared" si="47"/>
        <v>167633364.49127343</v>
      </c>
      <c r="K182" s="76">
        <f t="shared" si="47"/>
        <v>128634513.14672349</v>
      </c>
      <c r="L182" s="76">
        <f t="shared" si="47"/>
        <v>43364462.393563412</v>
      </c>
      <c r="M182" s="76">
        <f t="shared" si="47"/>
        <v>32679049.123163342</v>
      </c>
      <c r="N182" s="76">
        <f t="shared" si="47"/>
        <v>15313172.782523397</v>
      </c>
      <c r="O182" s="76">
        <f t="shared" si="47"/>
        <v>3987842.1637220373</v>
      </c>
      <c r="P182" s="76">
        <f t="shared" si="47"/>
        <v>12031771.204333311</v>
      </c>
      <c r="Q182" s="76">
        <f t="shared" si="47"/>
        <v>254994.55072782608</v>
      </c>
      <c r="R182" s="76">
        <f t="shared" si="47"/>
        <v>242935.57809954922</v>
      </c>
      <c r="S182" s="77"/>
      <c r="T182" s="77"/>
      <c r="U182" s="47">
        <f t="shared" si="43"/>
        <v>902830757.00000012</v>
      </c>
      <c r="V182" s="59"/>
    </row>
    <row r="183" spans="1:22" x14ac:dyDescent="0.2">
      <c r="A183" s="55"/>
      <c r="B183" s="55"/>
      <c r="C183" s="56"/>
      <c r="D183" s="57"/>
      <c r="E183" s="56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6"/>
      <c r="T183" s="56"/>
      <c r="U183" s="47">
        <f t="shared" si="43"/>
        <v>0</v>
      </c>
      <c r="V183" s="59"/>
    </row>
    <row r="184" spans="1:22" x14ac:dyDescent="0.2">
      <c r="A184" s="55"/>
      <c r="B184" s="55"/>
      <c r="C184" s="56"/>
      <c r="D184" s="57"/>
      <c r="E184" s="56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6"/>
      <c r="T184" s="56"/>
      <c r="U184" s="47">
        <f t="shared" si="43"/>
        <v>0</v>
      </c>
      <c r="V184" s="59"/>
    </row>
    <row r="185" spans="1:22" x14ac:dyDescent="0.2">
      <c r="A185" s="55" t="s">
        <v>106</v>
      </c>
      <c r="B185" s="55"/>
      <c r="C185" s="56"/>
      <c r="D185" s="57"/>
      <c r="E185" s="56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6"/>
      <c r="T185" s="56"/>
      <c r="U185" s="47">
        <f t="shared" si="43"/>
        <v>0</v>
      </c>
      <c r="V185" s="59"/>
    </row>
    <row r="186" spans="1:22" x14ac:dyDescent="0.2">
      <c r="A186" s="55"/>
      <c r="B186" s="55"/>
      <c r="C186" s="56"/>
      <c r="D186" s="57"/>
      <c r="E186" s="56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6"/>
      <c r="T186" s="56"/>
      <c r="U186" s="47">
        <f t="shared" si="43"/>
        <v>0</v>
      </c>
      <c r="V186" s="59"/>
    </row>
    <row r="187" spans="1:22" x14ac:dyDescent="0.2">
      <c r="A187" s="55"/>
      <c r="B187" s="56" t="s">
        <v>228</v>
      </c>
      <c r="C187" s="56"/>
      <c r="D187" s="57"/>
      <c r="E187" s="56"/>
      <c r="F187" s="58">
        <f>Revenues!F23</f>
        <v>1047904226</v>
      </c>
      <c r="G187" s="58">
        <f>Revenues!G23</f>
        <v>420593152.70387053</v>
      </c>
      <c r="H187" s="58">
        <f>Revenues!H23</f>
        <v>154276976.08459198</v>
      </c>
      <c r="I187" s="58">
        <f>Revenues!I23</f>
        <v>19956739.914540064</v>
      </c>
      <c r="J187" s="58">
        <f>Revenues!J23</f>
        <v>204478419.07819083</v>
      </c>
      <c r="K187" s="58">
        <f>Revenues!K23</f>
        <v>132817984.44470766</v>
      </c>
      <c r="L187" s="58">
        <f>Revenues!L23</f>
        <v>44224959.22376328</v>
      </c>
      <c r="M187" s="58">
        <f>Revenues!M23</f>
        <v>34618863.320583768</v>
      </c>
      <c r="N187" s="58">
        <f>Revenues!N23</f>
        <v>14402568.248556277</v>
      </c>
      <c r="O187" s="58">
        <f>Revenues!O23</f>
        <v>3479302.0847641937</v>
      </c>
      <c r="P187" s="58">
        <f>Revenues!P23</f>
        <v>18509064.155115426</v>
      </c>
      <c r="Q187" s="58">
        <f>Revenues!Q23</f>
        <v>255099.50302362742</v>
      </c>
      <c r="R187" s="58">
        <f>Revenues!R23</f>
        <v>291097.23829239479</v>
      </c>
      <c r="S187" s="78"/>
      <c r="T187" s="78"/>
      <c r="U187" s="47">
        <f t="shared" si="43"/>
        <v>0</v>
      </c>
      <c r="V187" s="59"/>
    </row>
    <row r="188" spans="1:22" x14ac:dyDescent="0.2">
      <c r="A188" s="56"/>
      <c r="C188" s="56"/>
      <c r="D188" s="57"/>
      <c r="E188" s="56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78"/>
      <c r="T188" s="78"/>
      <c r="U188" s="47">
        <f t="shared" si="43"/>
        <v>0</v>
      </c>
      <c r="V188" s="59"/>
    </row>
    <row r="189" spans="1:22" x14ac:dyDescent="0.2">
      <c r="A189" s="56"/>
      <c r="B189" s="56" t="s">
        <v>229</v>
      </c>
      <c r="C189" s="56"/>
      <c r="D189" s="57"/>
      <c r="E189" s="56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78"/>
      <c r="T189" s="78"/>
      <c r="U189" s="47"/>
      <c r="V189" s="59"/>
    </row>
    <row r="190" spans="1:22" x14ac:dyDescent="0.2">
      <c r="A190" s="56"/>
      <c r="B190" s="56" t="s">
        <v>230</v>
      </c>
      <c r="C190" s="56"/>
      <c r="D190" s="57"/>
      <c r="E190" s="56"/>
      <c r="F190" s="58">
        <f t="shared" ref="F190:R190" si="48">F148</f>
        <v>728886236</v>
      </c>
      <c r="G190" s="58">
        <f t="shared" si="48"/>
        <v>294423782.18812406</v>
      </c>
      <c r="H190" s="58">
        <f t="shared" si="48"/>
        <v>92443765.348094493</v>
      </c>
      <c r="I190" s="58">
        <f t="shared" si="48"/>
        <v>13148531.201645771</v>
      </c>
      <c r="J190" s="58">
        <f t="shared" si="48"/>
        <v>136571158.51700193</v>
      </c>
      <c r="K190" s="58">
        <f t="shared" si="48"/>
        <v>106016192.38509125</v>
      </c>
      <c r="L190" s="58">
        <f t="shared" si="48"/>
        <v>35347330.514240056</v>
      </c>
      <c r="M190" s="58">
        <f t="shared" si="48"/>
        <v>27403942.456066355</v>
      </c>
      <c r="N190" s="58">
        <f t="shared" si="48"/>
        <v>12429245.992049592</v>
      </c>
      <c r="O190" s="58">
        <f t="shared" si="48"/>
        <v>3276378.2170878658</v>
      </c>
      <c r="P190" s="58">
        <f t="shared" si="48"/>
        <v>7411805.4832907692</v>
      </c>
      <c r="Q190" s="58">
        <f t="shared" si="48"/>
        <v>212605.390911753</v>
      </c>
      <c r="R190" s="58">
        <f t="shared" si="48"/>
        <v>201498.30639611342</v>
      </c>
      <c r="S190" s="78"/>
      <c r="T190" s="78"/>
      <c r="U190" s="47"/>
      <c r="V190" s="59"/>
    </row>
    <row r="191" spans="1:22" x14ac:dyDescent="0.2">
      <c r="A191" s="56"/>
      <c r="B191" s="56" t="s">
        <v>207</v>
      </c>
      <c r="C191" s="56"/>
      <c r="D191" s="57"/>
      <c r="E191" s="56"/>
      <c r="F191" s="58">
        <f t="shared" ref="F191:R191" si="49">F162</f>
        <v>121970365</v>
      </c>
      <c r="G191" s="58">
        <f t="shared" si="49"/>
        <v>51840223.318061665</v>
      </c>
      <c r="H191" s="58">
        <f t="shared" si="49"/>
        <v>15068911.630369641</v>
      </c>
      <c r="I191" s="58">
        <f t="shared" si="49"/>
        <v>1986192.0337110723</v>
      </c>
      <c r="J191" s="58">
        <f t="shared" si="49"/>
        <v>21942214.763147827</v>
      </c>
      <c r="K191" s="58">
        <f t="shared" si="49"/>
        <v>16031164.073076559</v>
      </c>
      <c r="L191" s="58">
        <f t="shared" si="49"/>
        <v>5669545.7037596041</v>
      </c>
      <c r="M191" s="58">
        <f t="shared" si="49"/>
        <v>3790920.7090457957</v>
      </c>
      <c r="N191" s="58">
        <f t="shared" si="49"/>
        <v>2041245.4639546652</v>
      </c>
      <c r="O191" s="58">
        <f t="shared" si="49"/>
        <v>504060.47380341135</v>
      </c>
      <c r="P191" s="58">
        <f t="shared" si="49"/>
        <v>3037125.0831296458</v>
      </c>
      <c r="Q191" s="58">
        <f t="shared" si="49"/>
        <v>29738.650443127062</v>
      </c>
      <c r="R191" s="58">
        <f t="shared" si="49"/>
        <v>29023.097496985978</v>
      </c>
      <c r="S191" s="78"/>
      <c r="T191" s="78"/>
      <c r="U191" s="47"/>
      <c r="V191" s="59"/>
    </row>
    <row r="192" spans="1:22" x14ac:dyDescent="0.2">
      <c r="A192" s="56"/>
      <c r="B192" s="56" t="s">
        <v>231</v>
      </c>
      <c r="C192" s="56"/>
      <c r="D192" s="57"/>
      <c r="E192" s="56"/>
      <c r="F192" s="58">
        <f t="shared" ref="F192:R192" si="50">SUM(F166:F169)</f>
        <v>-3858162</v>
      </c>
      <c r="G192" s="58">
        <f t="shared" si="50"/>
        <v>-1536230.54664414</v>
      </c>
      <c r="H192" s="58">
        <f t="shared" si="50"/>
        <v>-475239.55395768309</v>
      </c>
      <c r="I192" s="58">
        <f t="shared" si="50"/>
        <v>-70758.568738459391</v>
      </c>
      <c r="J192" s="58">
        <f t="shared" si="50"/>
        <v>-747307.1239402059</v>
      </c>
      <c r="K192" s="58">
        <f t="shared" si="50"/>
        <v>-563570.92349586531</v>
      </c>
      <c r="L192" s="58">
        <f t="shared" si="50"/>
        <v>-195149.19322450264</v>
      </c>
      <c r="M192" s="58">
        <f t="shared" si="50"/>
        <v>-150274.07991237618</v>
      </c>
      <c r="N192" s="58">
        <f t="shared" si="50"/>
        <v>-70847.767536374246</v>
      </c>
      <c r="O192" s="58">
        <f t="shared" si="50"/>
        <v>-17653.793915848135</v>
      </c>
      <c r="P192" s="58">
        <f t="shared" si="50"/>
        <v>-29277.497463285985</v>
      </c>
      <c r="Q192" s="58">
        <f t="shared" si="50"/>
        <v>-945.72682246664874</v>
      </c>
      <c r="R192" s="58">
        <f t="shared" si="50"/>
        <v>-907.22434879264483</v>
      </c>
      <c r="S192" s="78"/>
      <c r="T192" s="78"/>
      <c r="U192" s="47"/>
      <c r="V192" s="59"/>
    </row>
    <row r="193" spans="1:22" x14ac:dyDescent="0.2">
      <c r="A193" s="56"/>
      <c r="B193" s="56" t="s">
        <v>232</v>
      </c>
      <c r="C193" s="56"/>
      <c r="D193" s="57"/>
      <c r="E193" s="56"/>
      <c r="F193" s="58">
        <f t="shared" ref="F193:R193" si="51">SUM(F171:F174)</f>
        <v>1651510</v>
      </c>
      <c r="G193" s="58">
        <f t="shared" si="51"/>
        <v>659494.80742360675</v>
      </c>
      <c r="H193" s="58">
        <f t="shared" si="51"/>
        <v>203455.28529755338</v>
      </c>
      <c r="I193" s="58">
        <f t="shared" si="51"/>
        <v>30143.006359867919</v>
      </c>
      <c r="J193" s="58">
        <f t="shared" si="51"/>
        <v>318911.98675759608</v>
      </c>
      <c r="K193" s="58">
        <f t="shared" si="51"/>
        <v>240203.04728823117</v>
      </c>
      <c r="L193" s="58">
        <f t="shared" si="51"/>
        <v>83244.508354288715</v>
      </c>
      <c r="M193" s="58">
        <f t="shared" si="51"/>
        <v>63768.285887908438</v>
      </c>
      <c r="N193" s="58">
        <f t="shared" si="51"/>
        <v>30211.526636760373</v>
      </c>
      <c r="O193" s="58">
        <f t="shared" si="51"/>
        <v>7525.4281303867201</v>
      </c>
      <c r="P193" s="58">
        <f t="shared" si="51"/>
        <v>13758.844240110426</v>
      </c>
      <c r="Q193" s="58">
        <f t="shared" si="51"/>
        <v>404.73173901801556</v>
      </c>
      <c r="R193" s="58">
        <f t="shared" si="51"/>
        <v>388.54188467211253</v>
      </c>
      <c r="S193" s="78"/>
      <c r="T193" s="78"/>
      <c r="U193" s="47"/>
      <c r="V193" s="59"/>
    </row>
    <row r="194" spans="1:22" x14ac:dyDescent="0.2">
      <c r="A194" s="56"/>
      <c r="B194" s="56" t="s">
        <v>233</v>
      </c>
      <c r="C194" s="56"/>
      <c r="D194" s="57">
        <v>71</v>
      </c>
      <c r="E194" s="56"/>
      <c r="F194" s="58">
        <v>5925055</v>
      </c>
      <c r="G194" s="4">
        <f t="shared" ref="G194:R194" si="52">INDEX(ALLOC,($D194)+1,(G$1)+1)*$F194</f>
        <v>2518285.2766882991</v>
      </c>
      <c r="H194" s="4">
        <f t="shared" si="52"/>
        <v>732014.94641817117</v>
      </c>
      <c r="I194" s="4">
        <f t="shared" si="52"/>
        <v>96484.888278394152</v>
      </c>
      <c r="J194" s="4">
        <f t="shared" si="52"/>
        <v>1065905.0605732207</v>
      </c>
      <c r="K194" s="4">
        <f t="shared" si="52"/>
        <v>778759.07682167401</v>
      </c>
      <c r="L194" s="4">
        <f t="shared" si="52"/>
        <v>275414.19688126177</v>
      </c>
      <c r="M194" s="4">
        <f t="shared" si="52"/>
        <v>184154.68135833926</v>
      </c>
      <c r="N194" s="4">
        <f t="shared" si="52"/>
        <v>99159.264157583748</v>
      </c>
      <c r="O194" s="4">
        <f t="shared" si="52"/>
        <v>24486.161295092221</v>
      </c>
      <c r="P194" s="4">
        <f t="shared" si="52"/>
        <v>147536.92964207102</v>
      </c>
      <c r="Q194" s="4">
        <f t="shared" si="52"/>
        <v>1444.6389457086743</v>
      </c>
      <c r="R194" s="4">
        <f t="shared" si="52"/>
        <v>1409.8789401835784</v>
      </c>
      <c r="S194" s="32"/>
      <c r="T194" s="32"/>
      <c r="U194" s="47">
        <f>SUM(G194:R194)-F194</f>
        <v>0</v>
      </c>
      <c r="V194" s="59"/>
    </row>
    <row r="195" spans="1:22" x14ac:dyDescent="0.2">
      <c r="A195" s="56"/>
      <c r="B195" s="55" t="s">
        <v>234</v>
      </c>
      <c r="C195" s="55"/>
      <c r="D195" s="67"/>
      <c r="E195" s="55"/>
      <c r="F195" s="68">
        <f t="shared" ref="F195:R195" si="53">F175</f>
        <v>21920601</v>
      </c>
      <c r="G195" s="68">
        <f t="shared" si="53"/>
        <v>9473127.7603746764</v>
      </c>
      <c r="H195" s="68">
        <f t="shared" si="53"/>
        <v>2710338.787370244</v>
      </c>
      <c r="I195" s="68">
        <f t="shared" si="53"/>
        <v>344986.17368074885</v>
      </c>
      <c r="J195" s="68">
        <f t="shared" si="53"/>
        <v>3863109.0059614694</v>
      </c>
      <c r="K195" s="68">
        <f t="shared" si="53"/>
        <v>2795876.5709967893</v>
      </c>
      <c r="L195" s="68">
        <f t="shared" si="53"/>
        <v>995066.69990450679</v>
      </c>
      <c r="M195" s="68">
        <f t="shared" si="53"/>
        <v>635474.22901558375</v>
      </c>
      <c r="N195" s="68">
        <f t="shared" si="53"/>
        <v>357374.73593374871</v>
      </c>
      <c r="O195" s="68">
        <f t="shared" si="53"/>
        <v>88009.552000453492</v>
      </c>
      <c r="P195" s="68">
        <f t="shared" si="53"/>
        <v>646668.02819988679</v>
      </c>
      <c r="Q195" s="68">
        <f t="shared" si="53"/>
        <v>5337.0504511182116</v>
      </c>
      <c r="R195" s="68">
        <f t="shared" si="53"/>
        <v>5232.406110771939</v>
      </c>
      <c r="S195" s="79"/>
      <c r="T195" s="79"/>
      <c r="U195" s="47"/>
      <c r="V195" s="59"/>
    </row>
    <row r="196" spans="1:22" x14ac:dyDescent="0.2">
      <c r="A196" s="56"/>
      <c r="B196" s="55" t="s">
        <v>235</v>
      </c>
      <c r="C196" s="55"/>
      <c r="D196" s="67"/>
      <c r="E196" s="55"/>
      <c r="F196" s="68">
        <f t="shared" ref="F196:R196" si="54">F176</f>
        <v>-2661472</v>
      </c>
      <c r="G196" s="68">
        <f t="shared" si="54"/>
        <v>-1150172.1274275242</v>
      </c>
      <c r="H196" s="68">
        <f t="shared" si="54"/>
        <v>-329073.58667309617</v>
      </c>
      <c r="I196" s="68">
        <f t="shared" si="54"/>
        <v>-41886.216606855349</v>
      </c>
      <c r="J196" s="68">
        <f t="shared" si="54"/>
        <v>-469036.24824494013</v>
      </c>
      <c r="K196" s="68">
        <f t="shared" si="54"/>
        <v>-339459.08732903656</v>
      </c>
      <c r="L196" s="68">
        <f t="shared" si="54"/>
        <v>-120815.21669630533</v>
      </c>
      <c r="M196" s="68">
        <f t="shared" si="54"/>
        <v>-77155.588354834064</v>
      </c>
      <c r="N196" s="68">
        <f t="shared" si="54"/>
        <v>-43390.363849744179</v>
      </c>
      <c r="O196" s="68">
        <f t="shared" si="54"/>
        <v>-10685.608409265373</v>
      </c>
      <c r="P196" s="68">
        <f t="shared" si="54"/>
        <v>-78514.674408297884</v>
      </c>
      <c r="Q196" s="68">
        <f t="shared" si="54"/>
        <v>-647.9936539257518</v>
      </c>
      <c r="R196" s="68">
        <f t="shared" si="54"/>
        <v>-635.28834617483403</v>
      </c>
      <c r="S196" s="79"/>
      <c r="T196" s="79"/>
      <c r="U196" s="47"/>
      <c r="V196" s="59"/>
    </row>
    <row r="197" spans="1:22" x14ac:dyDescent="0.2">
      <c r="A197" s="56"/>
      <c r="B197" s="56" t="s">
        <v>236</v>
      </c>
      <c r="C197" s="56"/>
      <c r="D197" s="57"/>
      <c r="E197" s="56"/>
      <c r="F197" s="58">
        <f t="shared" ref="F197:R197" si="55">F177</f>
        <v>-694</v>
      </c>
      <c r="G197" s="58">
        <f t="shared" si="55"/>
        <v>-299.91653357040832</v>
      </c>
      <c r="H197" s="58">
        <f t="shared" si="55"/>
        <v>-85.808555998758848</v>
      </c>
      <c r="I197" s="58">
        <f t="shared" si="55"/>
        <v>-10.922164247888992</v>
      </c>
      <c r="J197" s="58">
        <f t="shared" si="55"/>
        <v>-122.30493361643049</v>
      </c>
      <c r="K197" s="58">
        <f t="shared" si="55"/>
        <v>-88.516657927023616</v>
      </c>
      <c r="L197" s="58">
        <f t="shared" si="55"/>
        <v>-31.503529019743926</v>
      </c>
      <c r="M197" s="58">
        <f t="shared" si="55"/>
        <v>-20.118933551904675</v>
      </c>
      <c r="N197" s="58">
        <f t="shared" si="55"/>
        <v>-11.314382609218681</v>
      </c>
      <c r="O197" s="58">
        <f t="shared" si="55"/>
        <v>-2.7863574127513533</v>
      </c>
      <c r="P197" s="58">
        <f t="shared" si="55"/>
        <v>-20.473326053912547</v>
      </c>
      <c r="Q197" s="58">
        <f t="shared" si="55"/>
        <v>-0.16896950102216809</v>
      </c>
      <c r="R197" s="58">
        <f t="shared" si="55"/>
        <v>-0.16565649093634457</v>
      </c>
      <c r="S197" s="56"/>
      <c r="T197" s="56"/>
      <c r="U197" s="47"/>
      <c r="V197" s="59"/>
    </row>
    <row r="198" spans="1:22" x14ac:dyDescent="0.2">
      <c r="A198" s="56"/>
      <c r="B198" s="56" t="s">
        <v>237</v>
      </c>
      <c r="C198" s="56"/>
      <c r="D198" s="57" t="s">
        <v>280</v>
      </c>
      <c r="E198" s="56"/>
      <c r="F198" s="58">
        <f>SUM(G198:R198)</f>
        <v>-472778</v>
      </c>
      <c r="G198" s="58"/>
      <c r="H198" s="58"/>
      <c r="I198" s="58"/>
      <c r="J198" s="58"/>
      <c r="K198" s="58">
        <v>-102021</v>
      </c>
      <c r="L198" s="58"/>
      <c r="M198" s="58">
        <v>-370757</v>
      </c>
      <c r="N198" s="58"/>
      <c r="O198" s="58"/>
      <c r="P198" s="58"/>
      <c r="Q198" s="58"/>
      <c r="R198" s="58"/>
      <c r="S198" s="56"/>
      <c r="T198" s="56"/>
      <c r="U198" s="47"/>
      <c r="V198" s="59"/>
    </row>
    <row r="199" spans="1:22" x14ac:dyDescent="0.2">
      <c r="A199" s="55"/>
      <c r="B199" s="56" t="s">
        <v>238</v>
      </c>
      <c r="C199" s="56"/>
      <c r="D199" s="57">
        <v>88</v>
      </c>
      <c r="E199" s="56"/>
      <c r="F199" s="58">
        <f>-F198</f>
        <v>472778</v>
      </c>
      <c r="G199" s="4">
        <f t="shared" ref="G199:R199" si="56">INDEX(ALLOC,($D199)+1,(G$1)+1)*$F199</f>
        <v>230843.09133089066</v>
      </c>
      <c r="H199" s="4">
        <f t="shared" si="56"/>
        <v>61794.671455219184</v>
      </c>
      <c r="I199" s="4">
        <f t="shared" si="56"/>
        <v>6932.0071696368032</v>
      </c>
      <c r="J199" s="4">
        <f t="shared" si="56"/>
        <v>82672.663178212315</v>
      </c>
      <c r="K199" s="4">
        <f t="shared" si="56"/>
        <v>48829.121940739489</v>
      </c>
      <c r="L199" s="4">
        <f t="shared" si="56"/>
        <v>18645.55076206131</v>
      </c>
      <c r="M199" s="4">
        <f t="shared" si="56"/>
        <v>12471.768072689911</v>
      </c>
      <c r="N199" s="4">
        <f t="shared" si="56"/>
        <v>8815.3619362466943</v>
      </c>
      <c r="O199" s="4">
        <f t="shared" si="56"/>
        <v>1703.5548839805617</v>
      </c>
      <c r="P199" s="4">
        <f t="shared" si="56"/>
        <v>0</v>
      </c>
      <c r="Q199" s="4">
        <f t="shared" si="56"/>
        <v>3.9203145865661471</v>
      </c>
      <c r="R199" s="4">
        <f t="shared" si="56"/>
        <v>66.288955736482109</v>
      </c>
      <c r="S199" s="32"/>
      <c r="T199" s="32"/>
      <c r="U199" s="47">
        <f>SUM(G199:R199)-F199</f>
        <v>0</v>
      </c>
      <c r="V199" s="59"/>
    </row>
    <row r="200" spans="1:22" x14ac:dyDescent="0.2">
      <c r="A200" s="56"/>
      <c r="B200" s="51" t="s">
        <v>239</v>
      </c>
      <c r="C200" s="51"/>
      <c r="D200" s="52"/>
      <c r="E200" s="51"/>
      <c r="F200" s="53">
        <f t="shared" ref="F200:R200" si="57">SUM(F190:F199)</f>
        <v>873833439</v>
      </c>
      <c r="G200" s="53">
        <f t="shared" si="57"/>
        <v>356459053.85139787</v>
      </c>
      <c r="H200" s="53">
        <f t="shared" si="57"/>
        <v>110415881.71981853</v>
      </c>
      <c r="I200" s="53">
        <f t="shared" si="57"/>
        <v>15500613.603335928</v>
      </c>
      <c r="J200" s="53">
        <f t="shared" si="57"/>
        <v>162627506.31950152</v>
      </c>
      <c r="K200" s="53">
        <f t="shared" si="57"/>
        <v>124905884.74773242</v>
      </c>
      <c r="L200" s="53">
        <f t="shared" si="57"/>
        <v>42073251.260451958</v>
      </c>
      <c r="M200" s="53">
        <f t="shared" si="57"/>
        <v>31492525.342245914</v>
      </c>
      <c r="N200" s="53">
        <f t="shared" si="57"/>
        <v>14851802.89889987</v>
      </c>
      <c r="O200" s="53">
        <f t="shared" si="57"/>
        <v>3873821.1985186641</v>
      </c>
      <c r="P200" s="53">
        <f t="shared" si="57"/>
        <v>11149081.723304847</v>
      </c>
      <c r="Q200" s="53">
        <f t="shared" si="57"/>
        <v>247940.49335941812</v>
      </c>
      <c r="R200" s="53">
        <f t="shared" si="57"/>
        <v>236075.84143300506</v>
      </c>
      <c r="S200" s="56"/>
      <c r="T200" s="56"/>
      <c r="U200" s="47"/>
      <c r="V200" s="59"/>
    </row>
    <row r="201" spans="1:22" x14ac:dyDescent="0.2">
      <c r="A201" s="56"/>
      <c r="B201" s="56"/>
      <c r="C201" s="56"/>
      <c r="D201" s="57"/>
      <c r="E201" s="56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6"/>
      <c r="T201" s="56"/>
      <c r="U201" s="47"/>
      <c r="V201" s="59"/>
    </row>
    <row r="202" spans="1:22" x14ac:dyDescent="0.2">
      <c r="B202" s="45" t="s">
        <v>226</v>
      </c>
      <c r="D202" s="46">
        <v>23</v>
      </c>
      <c r="F202" s="47">
        <v>34922373</v>
      </c>
      <c r="G202" s="4">
        <f t="shared" ref="G202:R202" si="58">INDEX(ALLOC,($D202)+1,(G$1)+1)*$F202</f>
        <v>15091926.591084756</v>
      </c>
      <c r="H202" s="4">
        <f t="shared" si="58"/>
        <v>4317922.7653891128</v>
      </c>
      <c r="I202" s="4">
        <f t="shared" si="58"/>
        <v>549607.91618450126</v>
      </c>
      <c r="J202" s="4">
        <f t="shared" si="58"/>
        <v>6154435.8955233777</v>
      </c>
      <c r="K202" s="4">
        <f t="shared" si="58"/>
        <v>4454195.597753495</v>
      </c>
      <c r="L202" s="4">
        <f t="shared" si="58"/>
        <v>1585270.8807547863</v>
      </c>
      <c r="M202" s="4">
        <f t="shared" si="58"/>
        <v>1012393.230348458</v>
      </c>
      <c r="N202" s="4">
        <f t="shared" si="58"/>
        <v>569344.50971736026</v>
      </c>
      <c r="O202" s="4">
        <f t="shared" si="58"/>
        <v>140210.68138244626</v>
      </c>
      <c r="P202" s="4">
        <f t="shared" si="58"/>
        <v>1030226.4106705361</v>
      </c>
      <c r="Q202" s="4">
        <f t="shared" si="58"/>
        <v>8502.6166287032211</v>
      </c>
      <c r="R202" s="4">
        <f t="shared" si="58"/>
        <v>8335.904562464184</v>
      </c>
      <c r="S202" s="32"/>
      <c r="T202" s="32"/>
      <c r="U202" s="47">
        <f>SUM(G202:R202)-F202</f>
        <v>0</v>
      </c>
      <c r="V202" s="59"/>
    </row>
    <row r="203" spans="1:22" x14ac:dyDescent="0.2"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6"/>
      <c r="T203" s="56"/>
      <c r="U203" s="47"/>
      <c r="V203" s="59"/>
    </row>
    <row r="204" spans="1:22" x14ac:dyDescent="0.2">
      <c r="B204" s="45" t="s">
        <v>240</v>
      </c>
      <c r="D204" s="46" t="s">
        <v>281</v>
      </c>
      <c r="F204" s="47">
        <f t="shared" ref="F204:R204" si="59">F187-F200-F202</f>
        <v>139148414</v>
      </c>
      <c r="G204" s="47">
        <f t="shared" si="59"/>
        <v>49042172.261387907</v>
      </c>
      <c r="H204" s="47">
        <f t="shared" si="59"/>
        <v>39543171.599384338</v>
      </c>
      <c r="I204" s="47">
        <f t="shared" si="59"/>
        <v>3906518.3950196342</v>
      </c>
      <c r="J204" s="47">
        <f t="shared" si="59"/>
        <v>35696476.863165937</v>
      </c>
      <c r="K204" s="47">
        <f t="shared" si="59"/>
        <v>3457904.0992217511</v>
      </c>
      <c r="L204" s="47">
        <f t="shared" si="59"/>
        <v>566437.08255653572</v>
      </c>
      <c r="M204" s="47">
        <f t="shared" si="59"/>
        <v>2113944.7479893961</v>
      </c>
      <c r="N204" s="47">
        <f t="shared" si="59"/>
        <v>-1018579.1600609535</v>
      </c>
      <c r="O204" s="47">
        <f t="shared" si="59"/>
        <v>-534729.79513691668</v>
      </c>
      <c r="P204" s="47">
        <f t="shared" si="59"/>
        <v>6329756.0211400427</v>
      </c>
      <c r="Q204" s="47">
        <f t="shared" si="59"/>
        <v>-1343.6069644939234</v>
      </c>
      <c r="R204" s="47">
        <f t="shared" si="59"/>
        <v>46685.492296925542</v>
      </c>
      <c r="U204" s="47"/>
      <c r="V204" s="59"/>
    </row>
    <row r="205" spans="1:22" x14ac:dyDescent="0.2"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47"/>
      <c r="U205" s="47"/>
      <c r="V205" s="59"/>
    </row>
    <row r="206" spans="1:22" x14ac:dyDescent="0.2">
      <c r="B206" s="45" t="s">
        <v>241</v>
      </c>
      <c r="F206" s="47">
        <v>51825304</v>
      </c>
      <c r="G206" s="58">
        <f t="shared" ref="G206:R206" si="60">G204/$F204*$F206</f>
        <v>18265572.802481212</v>
      </c>
      <c r="H206" s="58">
        <f t="shared" si="60"/>
        <v>14727705.694599289</v>
      </c>
      <c r="I206" s="58">
        <f t="shared" si="60"/>
        <v>1454968.0990505908</v>
      </c>
      <c r="J206" s="58">
        <f t="shared" si="60"/>
        <v>13295018.692505836</v>
      </c>
      <c r="K206" s="58">
        <f t="shared" si="60"/>
        <v>1287883.3900687753</v>
      </c>
      <c r="L206" s="58">
        <f t="shared" si="60"/>
        <v>210967.36323825837</v>
      </c>
      <c r="M206" s="58">
        <f t="shared" si="60"/>
        <v>787330.7790899711</v>
      </c>
      <c r="N206" s="58">
        <f t="shared" si="60"/>
        <v>-379365.98126244952</v>
      </c>
      <c r="O206" s="58">
        <f t="shared" si="60"/>
        <v>-199158.10316622388</v>
      </c>
      <c r="P206" s="58">
        <f t="shared" si="60"/>
        <v>2357493.8485566434</v>
      </c>
      <c r="Q206" s="58">
        <f t="shared" si="60"/>
        <v>-500.4213658620269</v>
      </c>
      <c r="R206" s="58">
        <f t="shared" si="60"/>
        <v>17387.836203996005</v>
      </c>
      <c r="U206" s="47"/>
      <c r="V206" s="59"/>
    </row>
    <row r="207" spans="1:22" x14ac:dyDescent="0.2"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47"/>
      <c r="U207" s="47"/>
      <c r="V207" s="59"/>
    </row>
    <row r="208" spans="1:22" x14ac:dyDescent="0.2">
      <c r="A208" s="61" t="s">
        <v>107</v>
      </c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47"/>
      <c r="U208" s="47"/>
    </row>
    <row r="209" spans="2:22" x14ac:dyDescent="0.2">
      <c r="B209" s="45" t="s">
        <v>242</v>
      </c>
      <c r="F209" s="47">
        <f>SUM(G209:R209)</f>
        <v>-64637979.999999993</v>
      </c>
      <c r="G209" s="58">
        <f>Revenues!G41</f>
        <v>-28478313.690998599</v>
      </c>
      <c r="H209" s="58">
        <f>Revenues!H41</f>
        <v>-10913356.559061479</v>
      </c>
      <c r="I209" s="58">
        <f>Revenues!I41</f>
        <v>-1463805.7541300897</v>
      </c>
      <c r="J209" s="58">
        <f>Revenues!J41</f>
        <v>-12859229.248555508</v>
      </c>
      <c r="K209" s="58">
        <f>Revenues!K41</f>
        <v>-7724565.9630529769</v>
      </c>
      <c r="L209" s="58">
        <f>Revenues!L41</f>
        <v>206465.2932384898</v>
      </c>
      <c r="M209" s="58">
        <f>Revenues!M41</f>
        <v>-2163206.4057033062</v>
      </c>
      <c r="N209" s="58">
        <f>Revenues!N41</f>
        <v>-916812.04643409117</v>
      </c>
      <c r="O209" s="58">
        <f>Revenues!O41</f>
        <v>-17801.015851217471</v>
      </c>
      <c r="P209" s="58">
        <f>Revenues!P41</f>
        <v>-282342.18977669021</v>
      </c>
      <c r="Q209" s="58">
        <f>Revenues!Q41</f>
        <v>-14037.857496744282</v>
      </c>
      <c r="R209" s="58">
        <f>Revenues!R41</f>
        <v>-10974.56217778949</v>
      </c>
      <c r="U209" s="47"/>
    </row>
    <row r="210" spans="2:22" x14ac:dyDescent="0.2"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47"/>
      <c r="U210" s="47"/>
    </row>
    <row r="211" spans="2:22" x14ac:dyDescent="0.2">
      <c r="B211" s="45" t="s">
        <v>243</v>
      </c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47"/>
      <c r="U211" s="47"/>
    </row>
    <row r="212" spans="2:22" x14ac:dyDescent="0.2">
      <c r="B212" s="45" t="s">
        <v>244</v>
      </c>
      <c r="D212" s="46">
        <v>2</v>
      </c>
      <c r="F212" s="47">
        <v>-39096200</v>
      </c>
      <c r="G212" s="4">
        <f t="shared" ref="G212:R221" si="61">INDEX(ALLOC,($D212)+1,(G$1)+1)*$F212</f>
        <v>-14338292.681155786</v>
      </c>
      <c r="H212" s="4">
        <f t="shared" si="61"/>
        <v>-4787659.745295316</v>
      </c>
      <c r="I212" s="4">
        <f t="shared" si="61"/>
        <v>-780925.81332254235</v>
      </c>
      <c r="J212" s="4">
        <f t="shared" si="61"/>
        <v>-7870784.9287442109</v>
      </c>
      <c r="K212" s="4">
        <f t="shared" si="61"/>
        <v>-6303924.6445477763</v>
      </c>
      <c r="L212" s="4">
        <f t="shared" si="61"/>
        <v>-2015710.2800494418</v>
      </c>
      <c r="M212" s="4">
        <f t="shared" si="61"/>
        <v>-1711327.0536604885</v>
      </c>
      <c r="N212" s="4">
        <f t="shared" si="61"/>
        <v>-718382.9211109319</v>
      </c>
      <c r="O212" s="4">
        <f t="shared" si="61"/>
        <v>-193057.68873501805</v>
      </c>
      <c r="P212" s="4">
        <f t="shared" si="61"/>
        <v>-353157.25897635677</v>
      </c>
      <c r="Q212" s="4">
        <f t="shared" si="61"/>
        <v>-12517.161938863881</v>
      </c>
      <c r="R212" s="4">
        <f t="shared" si="61"/>
        <v>-10459.822463266461</v>
      </c>
      <c r="S212" s="32"/>
      <c r="T212" s="32"/>
      <c r="U212" s="47">
        <f t="shared" ref="U212:U237" si="62">SUM(G212:R212)-F212</f>
        <v>0</v>
      </c>
      <c r="V212" s="59"/>
    </row>
    <row r="213" spans="2:22" x14ac:dyDescent="0.2">
      <c r="B213" s="45" t="s">
        <v>245</v>
      </c>
      <c r="D213" s="46">
        <v>49</v>
      </c>
      <c r="F213" s="47">
        <v>-801360</v>
      </c>
      <c r="G213" s="4">
        <f t="shared" si="61"/>
        <v>-320084.69225455879</v>
      </c>
      <c r="H213" s="4">
        <f t="shared" si="61"/>
        <v>-120754.51256620948</v>
      </c>
      <c r="I213" s="4">
        <f t="shared" si="61"/>
        <v>-16024.841139095488</v>
      </c>
      <c r="J213" s="4">
        <f t="shared" si="61"/>
        <v>-158122.62202695041</v>
      </c>
      <c r="K213" s="4">
        <f t="shared" si="61"/>
        <v>-98564.064711755724</v>
      </c>
      <c r="L213" s="4">
        <f t="shared" si="61"/>
        <v>-32158.645568836939</v>
      </c>
      <c r="M213" s="4">
        <f t="shared" si="61"/>
        <v>-26278.380607212086</v>
      </c>
      <c r="N213" s="4">
        <f t="shared" si="61"/>
        <v>-11564.449610562071</v>
      </c>
      <c r="O213" s="4">
        <f t="shared" si="61"/>
        <v>-2523.9811678287642</v>
      </c>
      <c r="P213" s="4">
        <f t="shared" si="61"/>
        <v>-14891.649721615018</v>
      </c>
      <c r="Q213" s="4">
        <f t="shared" si="61"/>
        <v>-173.29586076904164</v>
      </c>
      <c r="R213" s="4">
        <f t="shared" si="61"/>
        <v>-218.86476460622197</v>
      </c>
      <c r="S213" s="32"/>
      <c r="T213" s="32"/>
      <c r="U213" s="47">
        <f t="shared" si="62"/>
        <v>0</v>
      </c>
      <c r="V213" s="59"/>
    </row>
    <row r="214" spans="2:22" x14ac:dyDescent="0.2">
      <c r="B214" s="45" t="s">
        <v>246</v>
      </c>
      <c r="D214" s="46">
        <v>2</v>
      </c>
      <c r="F214" s="47">
        <v>-67301</v>
      </c>
      <c r="G214" s="4">
        <f t="shared" si="61"/>
        <v>-24682.230900559785</v>
      </c>
      <c r="H214" s="4">
        <f t="shared" si="61"/>
        <v>-8241.5756139502064</v>
      </c>
      <c r="I214" s="4">
        <f t="shared" si="61"/>
        <v>-1344.3017009944811</v>
      </c>
      <c r="J214" s="4">
        <f t="shared" si="61"/>
        <v>-13548.930496810794</v>
      </c>
      <c r="K214" s="4">
        <f t="shared" si="61"/>
        <v>-10851.705089054945</v>
      </c>
      <c r="L214" s="4">
        <f t="shared" si="61"/>
        <v>-3469.8849902959232</v>
      </c>
      <c r="M214" s="4">
        <f t="shared" si="61"/>
        <v>-2945.913465718012</v>
      </c>
      <c r="N214" s="4">
        <f t="shared" si="61"/>
        <v>-1236.6390844554414</v>
      </c>
      <c r="O214" s="4">
        <f t="shared" si="61"/>
        <v>-332.33346232000679</v>
      </c>
      <c r="P214" s="4">
        <f t="shared" si="61"/>
        <v>-607.93214395178529</v>
      </c>
      <c r="Q214" s="4">
        <f t="shared" si="61"/>
        <v>-21.54729911468322</v>
      </c>
      <c r="R214" s="4">
        <f t="shared" si="61"/>
        <v>-18.00575277393445</v>
      </c>
      <c r="S214" s="32"/>
      <c r="T214" s="32"/>
      <c r="U214" s="47">
        <f t="shared" si="62"/>
        <v>0</v>
      </c>
      <c r="V214" s="59"/>
    </row>
    <row r="215" spans="2:22" x14ac:dyDescent="0.2">
      <c r="B215" s="45" t="s">
        <v>247</v>
      </c>
      <c r="D215" s="46">
        <v>43</v>
      </c>
      <c r="F215" s="47">
        <v>-2735848</v>
      </c>
      <c r="G215" s="4">
        <f t="shared" si="61"/>
        <v>-1049968.7054931989</v>
      </c>
      <c r="H215" s="4">
        <f t="shared" si="61"/>
        <v>-335520.71604034159</v>
      </c>
      <c r="I215" s="4">
        <f t="shared" si="61"/>
        <v>-60221.472258113419</v>
      </c>
      <c r="J215" s="4">
        <f t="shared" si="61"/>
        <v>-537796.29035924643</v>
      </c>
      <c r="K215" s="4">
        <f t="shared" si="61"/>
        <v>-426450.22602254496</v>
      </c>
      <c r="L215" s="4">
        <f t="shared" si="61"/>
        <v>-120981.47348333531</v>
      </c>
      <c r="M215" s="4">
        <f t="shared" si="61"/>
        <v>-120421.15241823225</v>
      </c>
      <c r="N215" s="4">
        <f t="shared" si="61"/>
        <v>-50378.377813925094</v>
      </c>
      <c r="O215" s="4">
        <f t="shared" si="61"/>
        <v>-13419.970165025998</v>
      </c>
      <c r="P215" s="4">
        <f t="shared" si="61"/>
        <v>-19357.656501943191</v>
      </c>
      <c r="Q215" s="4">
        <f t="shared" si="61"/>
        <v>-667.63063856122835</v>
      </c>
      <c r="R215" s="4">
        <f t="shared" si="61"/>
        <v>-664.32880553174653</v>
      </c>
      <c r="S215" s="32"/>
      <c r="T215" s="32"/>
      <c r="U215" s="47">
        <f t="shared" si="62"/>
        <v>0</v>
      </c>
      <c r="V215" s="59"/>
    </row>
    <row r="216" spans="2:22" x14ac:dyDescent="0.2">
      <c r="B216" s="45" t="s">
        <v>248</v>
      </c>
      <c r="D216" s="46">
        <v>48</v>
      </c>
      <c r="F216" s="47">
        <v>-10616312</v>
      </c>
      <c r="G216" s="4">
        <f t="shared" si="61"/>
        <v>-7359138.3006867496</v>
      </c>
      <c r="H216" s="4">
        <f t="shared" si="61"/>
        <v>-1749391.7617014218</v>
      </c>
      <c r="I216" s="4">
        <f t="shared" si="61"/>
        <v>-98989.193032003575</v>
      </c>
      <c r="J216" s="4">
        <f t="shared" si="61"/>
        <v>-1007436.5083938533</v>
      </c>
      <c r="K216" s="4">
        <f t="shared" si="61"/>
        <v>-187543.05326497267</v>
      </c>
      <c r="L216" s="4">
        <f t="shared" si="61"/>
        <v>-213813.18292099884</v>
      </c>
      <c r="M216" s="4">
        <f t="shared" si="61"/>
        <v>0</v>
      </c>
      <c r="N216" s="4">
        <f t="shared" si="61"/>
        <v>0</v>
      </c>
      <c r="O216" s="4">
        <f t="shared" si="61"/>
        <v>0</v>
      </c>
      <c r="P216" s="4">
        <f t="shared" si="61"/>
        <v>0</v>
      </c>
      <c r="Q216" s="4">
        <f t="shared" si="61"/>
        <v>0</v>
      </c>
      <c r="R216" s="4">
        <f t="shared" si="61"/>
        <v>0</v>
      </c>
      <c r="S216" s="32"/>
      <c r="T216" s="32"/>
      <c r="U216" s="47">
        <f t="shared" si="62"/>
        <v>0</v>
      </c>
      <c r="V216" s="59"/>
    </row>
    <row r="217" spans="2:22" x14ac:dyDescent="0.2">
      <c r="B217" s="45" t="s">
        <v>249</v>
      </c>
      <c r="D217" s="46">
        <v>16</v>
      </c>
      <c r="F217" s="47">
        <v>803321</v>
      </c>
      <c r="G217" s="4">
        <f t="shared" si="61"/>
        <v>579959.61067986418</v>
      </c>
      <c r="H217" s="4">
        <f t="shared" si="61"/>
        <v>72910.90007514687</v>
      </c>
      <c r="I217" s="4">
        <f t="shared" si="61"/>
        <v>139.81470257608365</v>
      </c>
      <c r="J217" s="4">
        <f t="shared" si="61"/>
        <v>4768.5037972713699</v>
      </c>
      <c r="K217" s="4">
        <f t="shared" si="61"/>
        <v>154.61861226061015</v>
      </c>
      <c r="L217" s="4">
        <f t="shared" si="61"/>
        <v>258.24598005229569</v>
      </c>
      <c r="M217" s="4">
        <f t="shared" si="61"/>
        <v>18.093667392199059</v>
      </c>
      <c r="N217" s="4">
        <f t="shared" si="61"/>
        <v>1.6448788538362782</v>
      </c>
      <c r="O217" s="4">
        <f t="shared" si="61"/>
        <v>3.2897577076725564</v>
      </c>
      <c r="P217" s="4">
        <f t="shared" si="61"/>
        <v>143147.22713395592</v>
      </c>
      <c r="Q217" s="4">
        <f t="shared" si="61"/>
        <v>284.56404171367615</v>
      </c>
      <c r="R217" s="4">
        <f t="shared" si="61"/>
        <v>1674.4866732053313</v>
      </c>
      <c r="S217" s="32"/>
      <c r="T217" s="32"/>
      <c r="U217" s="47">
        <f t="shared" si="62"/>
        <v>0</v>
      </c>
      <c r="V217" s="59"/>
    </row>
    <row r="218" spans="2:22" x14ac:dyDescent="0.2">
      <c r="B218" s="45" t="s">
        <v>250</v>
      </c>
      <c r="D218" s="46">
        <v>71</v>
      </c>
      <c r="F218" s="47">
        <v>696536</v>
      </c>
      <c r="G218" s="4">
        <f t="shared" si="61"/>
        <v>296043.89385134168</v>
      </c>
      <c r="H218" s="4">
        <f t="shared" si="61"/>
        <v>86054.013459508351</v>
      </c>
      <c r="I218" s="4">
        <f t="shared" si="61"/>
        <v>11342.544185983008</v>
      </c>
      <c r="J218" s="4">
        <f t="shared" si="61"/>
        <v>125305.37645159899</v>
      </c>
      <c r="K218" s="4">
        <f t="shared" si="61"/>
        <v>91549.147194930949</v>
      </c>
      <c r="L218" s="4">
        <f t="shared" si="61"/>
        <v>32377.067054885825</v>
      </c>
      <c r="M218" s="4">
        <f t="shared" si="61"/>
        <v>21648.805814395342</v>
      </c>
      <c r="N218" s="4">
        <f t="shared" si="61"/>
        <v>11656.937736319198</v>
      </c>
      <c r="O218" s="4">
        <f t="shared" si="61"/>
        <v>2878.537472451877</v>
      </c>
      <c r="P218" s="4">
        <f t="shared" si="61"/>
        <v>17344.106143347119</v>
      </c>
      <c r="Q218" s="4">
        <f t="shared" si="61"/>
        <v>169.82847124425635</v>
      </c>
      <c r="R218" s="4">
        <f t="shared" si="61"/>
        <v>165.7421639933653</v>
      </c>
      <c r="S218" s="32"/>
      <c r="T218" s="32"/>
      <c r="U218" s="47">
        <f t="shared" si="62"/>
        <v>0</v>
      </c>
      <c r="V218" s="59"/>
    </row>
    <row r="219" spans="2:22" x14ac:dyDescent="0.2">
      <c r="B219" s="45" t="s">
        <v>251</v>
      </c>
      <c r="D219" s="46">
        <v>72</v>
      </c>
      <c r="F219" s="47">
        <v>3272923</v>
      </c>
      <c r="G219" s="4">
        <f t="shared" si="61"/>
        <v>1484308.9858020917</v>
      </c>
      <c r="H219" s="4">
        <f t="shared" si="61"/>
        <v>437726.23593074764</v>
      </c>
      <c r="I219" s="4">
        <f t="shared" si="61"/>
        <v>51265.504828765741</v>
      </c>
      <c r="J219" s="4">
        <f t="shared" si="61"/>
        <v>551973.36651438917</v>
      </c>
      <c r="K219" s="4">
        <f t="shared" si="61"/>
        <v>406666.56243957044</v>
      </c>
      <c r="L219" s="4">
        <f t="shared" si="61"/>
        <v>142944.72135725329</v>
      </c>
      <c r="M219" s="4">
        <f t="shared" si="61"/>
        <v>97549.136604800893</v>
      </c>
      <c r="N219" s="4">
        <f t="shared" si="61"/>
        <v>49895.071432680859</v>
      </c>
      <c r="O219" s="4">
        <f t="shared" si="61"/>
        <v>12860.952283679073</v>
      </c>
      <c r="P219" s="4">
        <f t="shared" si="61"/>
        <v>35824.281422312037</v>
      </c>
      <c r="Q219" s="4">
        <f t="shared" si="61"/>
        <v>843.09498064264085</v>
      </c>
      <c r="R219" s="4">
        <f t="shared" si="61"/>
        <v>1065.0864030666708</v>
      </c>
      <c r="S219" s="32"/>
      <c r="T219" s="32"/>
      <c r="U219" s="47">
        <f t="shared" si="62"/>
        <v>0</v>
      </c>
      <c r="V219" s="59"/>
    </row>
    <row r="220" spans="2:22" x14ac:dyDescent="0.2">
      <c r="B220" s="45" t="s">
        <v>252</v>
      </c>
      <c r="D220" s="46">
        <v>72</v>
      </c>
      <c r="F220" s="47">
        <v>-3600003</v>
      </c>
      <c r="G220" s="4">
        <f t="shared" si="61"/>
        <v>-1632643.6038411192</v>
      </c>
      <c r="H220" s="4">
        <f t="shared" si="61"/>
        <v>-481470.46616415941</v>
      </c>
      <c r="I220" s="4">
        <f t="shared" si="61"/>
        <v>-56388.729945700266</v>
      </c>
      <c r="J220" s="4">
        <f t="shared" si="61"/>
        <v>-607134.89910147607</v>
      </c>
      <c r="K220" s="4">
        <f t="shared" si="61"/>
        <v>-447306.84002713813</v>
      </c>
      <c r="L220" s="4">
        <f t="shared" si="61"/>
        <v>-157229.9213028464</v>
      </c>
      <c r="M220" s="4">
        <f t="shared" si="61"/>
        <v>-107297.72268540782</v>
      </c>
      <c r="N220" s="4">
        <f t="shared" si="61"/>
        <v>-54881.3421039436</v>
      </c>
      <c r="O220" s="4">
        <f t="shared" si="61"/>
        <v>-14146.213279109075</v>
      </c>
      <c r="P220" s="4">
        <f t="shared" si="61"/>
        <v>-39404.385802283643</v>
      </c>
      <c r="Q220" s="4">
        <f t="shared" si="61"/>
        <v>-927.34979087453291</v>
      </c>
      <c r="R220" s="4">
        <f t="shared" si="61"/>
        <v>-1171.5259559418978</v>
      </c>
      <c r="S220" s="32"/>
      <c r="T220" s="32"/>
      <c r="U220" s="47">
        <f t="shared" si="62"/>
        <v>0</v>
      </c>
      <c r="V220" s="59"/>
    </row>
    <row r="221" spans="2:22" x14ac:dyDescent="0.2">
      <c r="B221" s="45" t="s">
        <v>253</v>
      </c>
      <c r="D221" s="46">
        <v>22</v>
      </c>
      <c r="F221" s="47">
        <v>245960</v>
      </c>
      <c r="G221" s="4">
        <f t="shared" si="61"/>
        <v>107175.96076760716</v>
      </c>
      <c r="H221" s="4">
        <f t="shared" si="61"/>
        <v>30423.443393337166</v>
      </c>
      <c r="I221" s="4">
        <f t="shared" si="61"/>
        <v>3803.3174234920352</v>
      </c>
      <c r="J221" s="4">
        <f t="shared" si="61"/>
        <v>42892.309400389611</v>
      </c>
      <c r="K221" s="4">
        <f t="shared" si="61"/>
        <v>30889.80238442032</v>
      </c>
      <c r="L221" s="4">
        <f t="shared" si="61"/>
        <v>11030.392015918023</v>
      </c>
      <c r="M221" s="4">
        <f t="shared" si="61"/>
        <v>6871.5832846278627</v>
      </c>
      <c r="N221" s="4">
        <f t="shared" si="61"/>
        <v>3956.4051067638989</v>
      </c>
      <c r="O221" s="4">
        <f t="shared" si="61"/>
        <v>972.94203495932004</v>
      </c>
      <c r="P221" s="4">
        <f t="shared" si="61"/>
        <v>7825.2002335758325</v>
      </c>
      <c r="Q221" s="4">
        <f t="shared" si="61"/>
        <v>59.84143724106643</v>
      </c>
      <c r="R221" s="4">
        <f t="shared" si="61"/>
        <v>58.802517667727734</v>
      </c>
      <c r="S221" s="32"/>
      <c r="T221" s="32"/>
      <c r="U221" s="47">
        <f t="shared" si="62"/>
        <v>0</v>
      </c>
      <c r="V221" s="59"/>
    </row>
    <row r="222" spans="2:22" x14ac:dyDescent="0.2">
      <c r="B222" s="45" t="s">
        <v>254</v>
      </c>
      <c r="D222" s="46">
        <v>52</v>
      </c>
      <c r="F222" s="47">
        <v>-1504636</v>
      </c>
      <c r="G222" s="4">
        <f t="shared" ref="G222:R232" si="63">INDEX(ALLOC,($D222)+1,(G$1)+1)*$F222</f>
        <v>-597109.89734493685</v>
      </c>
      <c r="H222" s="4">
        <f t="shared" si="63"/>
        <v>-185310.18450946957</v>
      </c>
      <c r="I222" s="4">
        <f t="shared" si="63"/>
        <v>-27748.220200892152</v>
      </c>
      <c r="J222" s="4">
        <f t="shared" si="63"/>
        <v>-292469.13676363637</v>
      </c>
      <c r="K222" s="4">
        <f t="shared" si="63"/>
        <v>-220876.90312585502</v>
      </c>
      <c r="L222" s="4">
        <f t="shared" si="63"/>
        <v>-76411.271991384987</v>
      </c>
      <c r="M222" s="4">
        <f t="shared" si="63"/>
        <v>-59191.638502772512</v>
      </c>
      <c r="N222" s="4">
        <f t="shared" si="63"/>
        <v>-27751.0833744796</v>
      </c>
      <c r="O222" s="4">
        <f t="shared" si="63"/>
        <v>-6917.7906860654803</v>
      </c>
      <c r="P222" s="4">
        <f t="shared" si="63"/>
        <v>-10127.357230920778</v>
      </c>
      <c r="Q222" s="4">
        <f t="shared" si="63"/>
        <v>-368.91917657637475</v>
      </c>
      <c r="R222" s="4">
        <f t="shared" si="63"/>
        <v>-353.59709301020416</v>
      </c>
      <c r="S222" s="32"/>
      <c r="T222" s="32"/>
      <c r="U222" s="47">
        <f t="shared" si="62"/>
        <v>0</v>
      </c>
      <c r="V222" s="59"/>
    </row>
    <row r="223" spans="2:22" x14ac:dyDescent="0.2">
      <c r="B223" s="45" t="s">
        <v>255</v>
      </c>
      <c r="D223" s="46">
        <v>73</v>
      </c>
      <c r="F223" s="47">
        <v>-1795723</v>
      </c>
      <c r="G223" s="4">
        <f t="shared" si="63"/>
        <v>-996450.90773965325</v>
      </c>
      <c r="H223" s="4">
        <f t="shared" si="63"/>
        <v>-262047.65735041816</v>
      </c>
      <c r="I223" s="4">
        <f t="shared" si="63"/>
        <v>-18773.67338206893</v>
      </c>
      <c r="J223" s="4">
        <f t="shared" si="63"/>
        <v>-247490.48646047572</v>
      </c>
      <c r="K223" s="4">
        <f t="shared" si="63"/>
        <v>-152322.4870207918</v>
      </c>
      <c r="L223" s="4">
        <f t="shared" si="63"/>
        <v>-57636.432217605339</v>
      </c>
      <c r="M223" s="4">
        <f t="shared" si="63"/>
        <v>-2829.9501493077364</v>
      </c>
      <c r="N223" s="4">
        <f t="shared" si="63"/>
        <v>-21145.383035631614</v>
      </c>
      <c r="O223" s="4">
        <f t="shared" si="63"/>
        <v>-5230.6617118916611</v>
      </c>
      <c r="P223" s="4">
        <f t="shared" si="63"/>
        <v>-30505.294786120896</v>
      </c>
      <c r="Q223" s="4">
        <f t="shared" si="63"/>
        <v>-505.8637136831133</v>
      </c>
      <c r="R223" s="4">
        <f t="shared" si="63"/>
        <v>-784.20243235167993</v>
      </c>
      <c r="S223" s="32"/>
      <c r="T223" s="32"/>
      <c r="U223" s="47">
        <f t="shared" si="62"/>
        <v>0</v>
      </c>
      <c r="V223" s="59"/>
    </row>
    <row r="224" spans="2:22" x14ac:dyDescent="0.2">
      <c r="B224" s="45" t="s">
        <v>256</v>
      </c>
      <c r="D224" s="46">
        <v>74</v>
      </c>
      <c r="F224" s="47">
        <v>-539988</v>
      </c>
      <c r="G224" s="4">
        <f t="shared" si="63"/>
        <v>-216888.1742679009</v>
      </c>
      <c r="H224" s="4">
        <f t="shared" si="63"/>
        <v>-81198.727559904873</v>
      </c>
      <c r="I224" s="4">
        <f t="shared" si="63"/>
        <v>-10343.071319081466</v>
      </c>
      <c r="J224" s="4">
        <f t="shared" si="63"/>
        <v>-105887.97897460431</v>
      </c>
      <c r="K224" s="4">
        <f t="shared" si="63"/>
        <v>-66760.200779558363</v>
      </c>
      <c r="L224" s="4">
        <f t="shared" si="63"/>
        <v>-22293.086038683938</v>
      </c>
      <c r="M224" s="4">
        <f t="shared" si="63"/>
        <v>-17282.649220605279</v>
      </c>
      <c r="N224" s="4">
        <f t="shared" si="63"/>
        <v>-7128.9282109125779</v>
      </c>
      <c r="O224" s="4">
        <f t="shared" si="63"/>
        <v>-1695.0690458376002</v>
      </c>
      <c r="P224" s="4">
        <f t="shared" si="63"/>
        <v>-10228.292705970523</v>
      </c>
      <c r="Q224" s="4">
        <f t="shared" si="63"/>
        <v>-129.06461336359331</v>
      </c>
      <c r="R224" s="4">
        <f t="shared" si="63"/>
        <v>-152.75726357655236</v>
      </c>
      <c r="S224" s="32"/>
      <c r="T224" s="32"/>
      <c r="U224" s="47">
        <f t="shared" si="62"/>
        <v>0</v>
      </c>
      <c r="V224" s="59"/>
    </row>
    <row r="225" spans="2:22" x14ac:dyDescent="0.2">
      <c r="B225" s="45" t="s">
        <v>257</v>
      </c>
      <c r="D225" s="46">
        <v>69</v>
      </c>
      <c r="F225" s="47">
        <v>944620</v>
      </c>
      <c r="G225" s="4">
        <f t="shared" si="63"/>
        <v>410957.17891945341</v>
      </c>
      <c r="H225" s="4">
        <f t="shared" si="63"/>
        <v>116995.05933752202</v>
      </c>
      <c r="I225" s="4">
        <f t="shared" si="63"/>
        <v>14665.416707564111</v>
      </c>
      <c r="J225" s="4">
        <f t="shared" si="63"/>
        <v>164928.70593823859</v>
      </c>
      <c r="K225" s="4">
        <f t="shared" si="63"/>
        <v>119098.17716422433</v>
      </c>
      <c r="L225" s="4">
        <f t="shared" si="63"/>
        <v>42407.400077220424</v>
      </c>
      <c r="M225" s="4">
        <f t="shared" si="63"/>
        <v>26611.948903387784</v>
      </c>
      <c r="N225" s="4">
        <f t="shared" si="63"/>
        <v>15195.53956203521</v>
      </c>
      <c r="O225" s="4">
        <f t="shared" si="63"/>
        <v>3748.2553177648701</v>
      </c>
      <c r="P225" s="4">
        <f t="shared" si="63"/>
        <v>29553.068643286108</v>
      </c>
      <c r="Q225" s="4">
        <f t="shared" si="63"/>
        <v>231.70191921410654</v>
      </c>
      <c r="R225" s="4">
        <f t="shared" si="63"/>
        <v>227.54751008903236</v>
      </c>
      <c r="S225" s="32"/>
      <c r="T225" s="32"/>
      <c r="U225" s="47">
        <f t="shared" si="62"/>
        <v>0</v>
      </c>
      <c r="V225" s="59"/>
    </row>
    <row r="226" spans="2:22" x14ac:dyDescent="0.2">
      <c r="B226" s="45" t="s">
        <v>258</v>
      </c>
      <c r="D226" s="46">
        <v>52</v>
      </c>
      <c r="F226" s="47">
        <v>-1044188</v>
      </c>
      <c r="G226" s="4">
        <f t="shared" si="63"/>
        <v>-414382.6078126636</v>
      </c>
      <c r="H226" s="4">
        <f t="shared" si="63"/>
        <v>-128601.64913146701</v>
      </c>
      <c r="I226" s="4">
        <f t="shared" si="63"/>
        <v>-19256.722925098944</v>
      </c>
      <c r="J226" s="4">
        <f t="shared" si="63"/>
        <v>-202967.86929127571</v>
      </c>
      <c r="K226" s="4">
        <f t="shared" si="63"/>
        <v>-153284.25726965212</v>
      </c>
      <c r="L226" s="4">
        <f t="shared" si="63"/>
        <v>-53027.930528141231</v>
      </c>
      <c r="M226" s="4">
        <f t="shared" si="63"/>
        <v>-41077.841168849489</v>
      </c>
      <c r="N226" s="4">
        <f t="shared" si="63"/>
        <v>-19258.709911653783</v>
      </c>
      <c r="O226" s="4">
        <f t="shared" si="63"/>
        <v>-4800.8116387626915</v>
      </c>
      <c r="P226" s="4">
        <f t="shared" si="63"/>
        <v>-7028.1881413449528</v>
      </c>
      <c r="Q226" s="4">
        <f t="shared" si="63"/>
        <v>-256.02270393034036</v>
      </c>
      <c r="R226" s="4">
        <f t="shared" si="63"/>
        <v>-245.38947716001681</v>
      </c>
      <c r="S226" s="32"/>
      <c r="T226" s="32"/>
      <c r="U226" s="47">
        <f t="shared" si="62"/>
        <v>0</v>
      </c>
      <c r="V226" s="59"/>
    </row>
    <row r="227" spans="2:22" x14ac:dyDescent="0.2">
      <c r="B227" s="45" t="s">
        <v>259</v>
      </c>
      <c r="D227" s="46">
        <v>78</v>
      </c>
      <c r="F227" s="47">
        <v>-47037</v>
      </c>
      <c r="G227" s="4">
        <f t="shared" si="63"/>
        <v>-18999.962900634051</v>
      </c>
      <c r="H227" s="4">
        <f t="shared" si="63"/>
        <v>-5965.6461816879773</v>
      </c>
      <c r="I227" s="4">
        <f t="shared" si="63"/>
        <v>-848.5102771673304</v>
      </c>
      <c r="J227" s="4">
        <f t="shared" si="63"/>
        <v>-8813.3062004537842</v>
      </c>
      <c r="K227" s="4">
        <f t="shared" si="63"/>
        <v>-6841.5116034891589</v>
      </c>
      <c r="L227" s="4">
        <f t="shared" si="63"/>
        <v>-2281.0588309672921</v>
      </c>
      <c r="M227" s="4">
        <f t="shared" si="63"/>
        <v>-1768.4505175729419</v>
      </c>
      <c r="N227" s="4">
        <f t="shared" si="63"/>
        <v>-802.09285736606603</v>
      </c>
      <c r="O227" s="4">
        <f t="shared" si="63"/>
        <v>-211.43354694540008</v>
      </c>
      <c r="P227" s="4">
        <f t="shared" si="63"/>
        <v>-478.3038522318152</v>
      </c>
      <c r="Q227" s="4">
        <f t="shared" si="63"/>
        <v>-13.720000842924584</v>
      </c>
      <c r="R227" s="4">
        <f t="shared" si="63"/>
        <v>-13.003230641268397</v>
      </c>
      <c r="S227" s="32"/>
      <c r="T227" s="32"/>
      <c r="U227" s="47">
        <f t="shared" si="62"/>
        <v>0</v>
      </c>
      <c r="V227" s="59"/>
    </row>
    <row r="228" spans="2:22" x14ac:dyDescent="0.2">
      <c r="B228" s="45" t="s">
        <v>260</v>
      </c>
      <c r="D228" s="46">
        <v>22</v>
      </c>
      <c r="F228" s="47">
        <v>102858</v>
      </c>
      <c r="G228" s="4">
        <f t="shared" si="63"/>
        <v>44819.909630161557</v>
      </c>
      <c r="H228" s="4">
        <f t="shared" si="63"/>
        <v>12722.778258870849</v>
      </c>
      <c r="I228" s="4">
        <f t="shared" si="63"/>
        <v>1590.5091215870214</v>
      </c>
      <c r="J228" s="4">
        <f t="shared" si="63"/>
        <v>17937.132705745953</v>
      </c>
      <c r="K228" s="4">
        <f t="shared" si="63"/>
        <v>12917.804901840564</v>
      </c>
      <c r="L228" s="4">
        <f t="shared" si="63"/>
        <v>4612.7990810428364</v>
      </c>
      <c r="M228" s="4">
        <f t="shared" si="63"/>
        <v>2873.6270673697049</v>
      </c>
      <c r="N228" s="4">
        <f t="shared" si="63"/>
        <v>1654.5288521366119</v>
      </c>
      <c r="O228" s="4">
        <f t="shared" si="63"/>
        <v>406.87458054905574</v>
      </c>
      <c r="P228" s="4">
        <f t="shared" si="63"/>
        <v>3272.4200911739431</v>
      </c>
      <c r="Q228" s="4">
        <f t="shared" si="63"/>
        <v>25.025087622953372</v>
      </c>
      <c r="R228" s="4">
        <f t="shared" si="63"/>
        <v>24.590621898955678</v>
      </c>
      <c r="S228" s="32"/>
      <c r="T228" s="32"/>
      <c r="U228" s="47">
        <f t="shared" si="62"/>
        <v>0</v>
      </c>
      <c r="V228" s="59"/>
    </row>
    <row r="229" spans="2:22" x14ac:dyDescent="0.2">
      <c r="B229" s="45" t="s">
        <v>261</v>
      </c>
      <c r="D229" s="46">
        <v>69</v>
      </c>
      <c r="F229" s="47">
        <v>1610425</v>
      </c>
      <c r="G229" s="4">
        <f t="shared" si="63"/>
        <v>700615.81891274871</v>
      </c>
      <c r="H229" s="4">
        <f t="shared" si="63"/>
        <v>199457.73796196238</v>
      </c>
      <c r="I229" s="4">
        <f t="shared" si="63"/>
        <v>25002.174103109115</v>
      </c>
      <c r="J229" s="4">
        <f t="shared" si="63"/>
        <v>281176.88727804605</v>
      </c>
      <c r="K229" s="4">
        <f t="shared" si="63"/>
        <v>203043.21521849628</v>
      </c>
      <c r="L229" s="4">
        <f t="shared" si="63"/>
        <v>72297.788813869804</v>
      </c>
      <c r="M229" s="4">
        <f t="shared" si="63"/>
        <v>45369.087900677812</v>
      </c>
      <c r="N229" s="4">
        <f t="shared" si="63"/>
        <v>25905.948211122515</v>
      </c>
      <c r="O229" s="4">
        <f t="shared" si="63"/>
        <v>6390.1717834806495</v>
      </c>
      <c r="P229" s="4">
        <f t="shared" si="63"/>
        <v>50383.223486549119</v>
      </c>
      <c r="Q229" s="4">
        <f t="shared" si="63"/>
        <v>395.01446428233311</v>
      </c>
      <c r="R229" s="4">
        <f t="shared" si="63"/>
        <v>387.9318656551099</v>
      </c>
      <c r="S229" s="32"/>
      <c r="T229" s="32"/>
      <c r="U229" s="47">
        <f t="shared" si="62"/>
        <v>0</v>
      </c>
      <c r="V229" s="59"/>
    </row>
    <row r="230" spans="2:22" x14ac:dyDescent="0.2">
      <c r="B230" s="45" t="s">
        <v>262</v>
      </c>
      <c r="D230" s="46">
        <v>22</v>
      </c>
      <c r="F230" s="47">
        <v>-379162</v>
      </c>
      <c r="G230" s="4">
        <f t="shared" si="63"/>
        <v>-165218.13155215263</v>
      </c>
      <c r="H230" s="4">
        <f t="shared" si="63"/>
        <v>-46899.551325030516</v>
      </c>
      <c r="I230" s="4">
        <f t="shared" si="63"/>
        <v>-5863.0404981545253</v>
      </c>
      <c r="J230" s="4">
        <f t="shared" si="63"/>
        <v>-66121.051459060516</v>
      </c>
      <c r="K230" s="4">
        <f t="shared" si="63"/>
        <v>-47618.47150626759</v>
      </c>
      <c r="L230" s="4">
        <f t="shared" si="63"/>
        <v>-17004.006739061268</v>
      </c>
      <c r="M230" s="4">
        <f t="shared" si="63"/>
        <v>-10592.955201520856</v>
      </c>
      <c r="N230" s="4">
        <f t="shared" si="63"/>
        <v>-6099.0342864319946</v>
      </c>
      <c r="O230" s="4">
        <f t="shared" si="63"/>
        <v>-1499.8481373363381</v>
      </c>
      <c r="P230" s="4">
        <f t="shared" si="63"/>
        <v>-12063.012566933972</v>
      </c>
      <c r="Q230" s="4">
        <f t="shared" si="63"/>
        <v>-92.249142247508658</v>
      </c>
      <c r="R230" s="4">
        <f t="shared" si="63"/>
        <v>-90.647585802288916</v>
      </c>
      <c r="S230" s="32"/>
      <c r="T230" s="32"/>
      <c r="U230" s="47">
        <f t="shared" si="62"/>
        <v>0</v>
      </c>
      <c r="V230" s="59"/>
    </row>
    <row r="231" spans="2:22" x14ac:dyDescent="0.2">
      <c r="B231" s="45" t="s">
        <v>263</v>
      </c>
      <c r="D231" s="46">
        <v>22</v>
      </c>
      <c r="F231" s="47">
        <v>30528</v>
      </c>
      <c r="G231" s="4">
        <f t="shared" si="63"/>
        <v>13302.438324579245</v>
      </c>
      <c r="H231" s="4">
        <f t="shared" si="63"/>
        <v>3776.0891198235363</v>
      </c>
      <c r="I231" s="4">
        <f t="shared" si="63"/>
        <v>472.05917346058243</v>
      </c>
      <c r="J231" s="4">
        <f t="shared" si="63"/>
        <v>5323.6966229268737</v>
      </c>
      <c r="K231" s="4">
        <f t="shared" si="63"/>
        <v>3833.9725450950705</v>
      </c>
      <c r="L231" s="4">
        <f t="shared" si="63"/>
        <v>1369.0673583588609</v>
      </c>
      <c r="M231" s="4">
        <f t="shared" si="63"/>
        <v>852.88540621694335</v>
      </c>
      <c r="N231" s="4">
        <f t="shared" si="63"/>
        <v>491.06007114688691</v>
      </c>
      <c r="O231" s="4">
        <f t="shared" si="63"/>
        <v>120.75936917888325</v>
      </c>
      <c r="P231" s="4">
        <f t="shared" si="63"/>
        <v>971.24618934218176</v>
      </c>
      <c r="Q231" s="4">
        <f t="shared" si="63"/>
        <v>7.4273841116249635</v>
      </c>
      <c r="R231" s="4">
        <f t="shared" si="63"/>
        <v>7.2984357593120519</v>
      </c>
      <c r="S231" s="32"/>
      <c r="T231" s="32"/>
      <c r="U231" s="47">
        <f t="shared" si="62"/>
        <v>0</v>
      </c>
      <c r="V231" s="59"/>
    </row>
    <row r="232" spans="2:22" x14ac:dyDescent="0.2">
      <c r="B232" s="45" t="s">
        <v>264</v>
      </c>
      <c r="D232" s="46">
        <v>89</v>
      </c>
      <c r="F232" s="47">
        <v>-3780611</v>
      </c>
      <c r="G232" s="4">
        <f t="shared" si="63"/>
        <v>-1861510.556927932</v>
      </c>
      <c r="H232" s="4">
        <f t="shared" si="63"/>
        <v>-1375256.6353686026</v>
      </c>
      <c r="I232" s="4">
        <f t="shared" si="63"/>
        <v>-177629.68891268468</v>
      </c>
      <c r="J232" s="4">
        <f t="shared" si="63"/>
        <v>-1096719.9424886222</v>
      </c>
      <c r="K232" s="4">
        <f t="shared" si="63"/>
        <v>-175767.06920082515</v>
      </c>
      <c r="L232" s="4">
        <f t="shared" si="63"/>
        <v>998153.51066395896</v>
      </c>
      <c r="M232" s="4">
        <f t="shared" si="63"/>
        <v>-98645.514009246064</v>
      </c>
      <c r="N232" s="4">
        <f t="shared" si="63"/>
        <v>-39960.825424071023</v>
      </c>
      <c r="O232" s="4">
        <f t="shared" si="63"/>
        <v>74231.546486133768</v>
      </c>
      <c r="P232" s="4">
        <f t="shared" si="63"/>
        <v>-27208.591495720797</v>
      </c>
      <c r="Q232" s="4">
        <f t="shared" si="63"/>
        <v>-142.56815388687306</v>
      </c>
      <c r="R232" s="4">
        <f t="shared" si="63"/>
        <v>-154.66516850089317</v>
      </c>
      <c r="S232" s="32"/>
      <c r="T232" s="32"/>
      <c r="U232" s="47">
        <f t="shared" si="62"/>
        <v>0</v>
      </c>
      <c r="V232" s="59"/>
    </row>
    <row r="233" spans="2:22" x14ac:dyDescent="0.2">
      <c r="B233" s="45" t="s">
        <v>265</v>
      </c>
      <c r="D233" s="46" t="s">
        <v>281</v>
      </c>
      <c r="F233" s="47">
        <v>28247</v>
      </c>
      <c r="G233" s="4">
        <f t="shared" ref="G233:R233" si="64">G204/$F204*$F233</f>
        <v>9955.5158412903238</v>
      </c>
      <c r="H233" s="4">
        <f t="shared" si="64"/>
        <v>8027.2274477221808</v>
      </c>
      <c r="I233" s="4">
        <f t="shared" si="64"/>
        <v>793.01963947731099</v>
      </c>
      <c r="J233" s="4">
        <f t="shared" si="64"/>
        <v>7246.3519559328079</v>
      </c>
      <c r="K233" s="4">
        <f t="shared" si="64"/>
        <v>701.95135023757302</v>
      </c>
      <c r="L233" s="4">
        <f t="shared" si="64"/>
        <v>114.98620653322332</v>
      </c>
      <c r="M233" s="4">
        <f t="shared" si="64"/>
        <v>429.12883862590394</v>
      </c>
      <c r="N233" s="4">
        <f t="shared" si="64"/>
        <v>-206.77063221318321</v>
      </c>
      <c r="O233" s="4">
        <f t="shared" si="64"/>
        <v>-108.54965636354638</v>
      </c>
      <c r="P233" s="4">
        <f t="shared" si="64"/>
        <v>1284.9346477577731</v>
      </c>
      <c r="Q233" s="4">
        <f t="shared" si="64"/>
        <v>-0.27275097742802767</v>
      </c>
      <c r="R233" s="4">
        <f t="shared" si="64"/>
        <v>9.4771119770812184</v>
      </c>
      <c r="S233" s="32"/>
      <c r="T233" s="32"/>
      <c r="U233" s="47">
        <f t="shared" si="62"/>
        <v>2.9103830456733704E-11</v>
      </c>
      <c r="V233" s="59"/>
    </row>
    <row r="234" spans="2:22" x14ac:dyDescent="0.2">
      <c r="B234" s="45" t="s">
        <v>266</v>
      </c>
      <c r="D234" s="46" t="s">
        <v>281</v>
      </c>
      <c r="F234" s="47">
        <v>-608114</v>
      </c>
      <c r="G234" s="4">
        <f t="shared" ref="G234:R234" si="65">G204/$F204*$F234</f>
        <v>-214326.78020003624</v>
      </c>
      <c r="H234" s="4">
        <f t="shared" si="65"/>
        <v>-172813.72861345013</v>
      </c>
      <c r="I234" s="4">
        <f t="shared" si="65"/>
        <v>-17072.480087836069</v>
      </c>
      <c r="J234" s="4">
        <f t="shared" si="65"/>
        <v>-156002.69314724125</v>
      </c>
      <c r="K234" s="4">
        <f t="shared" si="65"/>
        <v>-15111.921386284259</v>
      </c>
      <c r="L234" s="4">
        <f t="shared" si="65"/>
        <v>-2475.4742804455186</v>
      </c>
      <c r="M234" s="4">
        <f t="shared" si="65"/>
        <v>-9238.4768142511748</v>
      </c>
      <c r="N234" s="4">
        <f t="shared" si="65"/>
        <v>4451.4502863202351</v>
      </c>
      <c r="O234" s="4">
        <f t="shared" si="65"/>
        <v>2336.9053609183857</v>
      </c>
      <c r="P234" s="4">
        <f t="shared" si="65"/>
        <v>-27662.645533563576</v>
      </c>
      <c r="Q234" s="4">
        <f t="shared" si="65"/>
        <v>5.871904552259271</v>
      </c>
      <c r="R234" s="4">
        <f t="shared" si="65"/>
        <v>-204.02748868307316</v>
      </c>
      <c r="S234" s="32"/>
      <c r="T234" s="32"/>
      <c r="U234" s="47">
        <f t="shared" si="62"/>
        <v>0</v>
      </c>
      <c r="V234" s="59"/>
    </row>
    <row r="235" spans="2:22" x14ac:dyDescent="0.2">
      <c r="B235" s="45" t="s">
        <v>267</v>
      </c>
      <c r="D235" s="46">
        <v>22</v>
      </c>
      <c r="F235" s="47">
        <v>-85392</v>
      </c>
      <c r="G235" s="4">
        <f t="shared" ref="G235:R236" si="66">INDEX(ALLOC,($D235)+1,(G$1)+1)*$F235</f>
        <v>-37209.178898469305</v>
      </c>
      <c r="H235" s="4">
        <f t="shared" si="66"/>
        <v>-10562.362490827156</v>
      </c>
      <c r="I235" s="4">
        <f t="shared" si="66"/>
        <v>-1320.4296691609688</v>
      </c>
      <c r="J235" s="4">
        <f t="shared" si="66"/>
        <v>-14891.283478281304</v>
      </c>
      <c r="K235" s="4">
        <f t="shared" si="66"/>
        <v>-10724.272260572532</v>
      </c>
      <c r="L235" s="4">
        <f t="shared" si="66"/>
        <v>-3829.5138844660587</v>
      </c>
      <c r="M235" s="4">
        <f t="shared" si="66"/>
        <v>-2385.6653107860725</v>
      </c>
      <c r="N235" s="4">
        <f t="shared" si="66"/>
        <v>-1373.578406557094</v>
      </c>
      <c r="O235" s="4">
        <f t="shared" si="66"/>
        <v>-337.78446190131024</v>
      </c>
      <c r="P235" s="4">
        <f t="shared" si="66"/>
        <v>-2716.7405201882725</v>
      </c>
      <c r="Q235" s="4">
        <f t="shared" si="66"/>
        <v>-20.775654614120771</v>
      </c>
      <c r="R235" s="4">
        <f t="shared" si="66"/>
        <v>-20.414964175811541</v>
      </c>
      <c r="S235" s="32"/>
      <c r="T235" s="32"/>
      <c r="U235" s="47">
        <f t="shared" si="62"/>
        <v>0</v>
      </c>
      <c r="V235" s="59"/>
    </row>
    <row r="236" spans="2:22" x14ac:dyDescent="0.2">
      <c r="B236" s="45" t="s">
        <v>268</v>
      </c>
      <c r="D236" s="46">
        <v>22</v>
      </c>
      <c r="F236" s="47">
        <v>326330</v>
      </c>
      <c r="G236" s="4">
        <f t="shared" si="66"/>
        <v>142196.82581433258</v>
      </c>
      <c r="H236" s="4">
        <f t="shared" si="66"/>
        <v>40364.621412212218</v>
      </c>
      <c r="I236" s="4">
        <f t="shared" si="66"/>
        <v>5046.0911319245233</v>
      </c>
      <c r="J236" s="4">
        <f t="shared" si="66"/>
        <v>56907.81967242292</v>
      </c>
      <c r="K236" s="4">
        <f t="shared" si="66"/>
        <v>40983.368076548555</v>
      </c>
      <c r="L236" s="4">
        <f t="shared" si="66"/>
        <v>14634.687862069151</v>
      </c>
      <c r="M236" s="4">
        <f t="shared" si="66"/>
        <v>9116.9449230468781</v>
      </c>
      <c r="N236" s="4">
        <f t="shared" si="66"/>
        <v>5249.2018152962391</v>
      </c>
      <c r="O236" s="4">
        <f t="shared" si="66"/>
        <v>1290.861011011038</v>
      </c>
      <c r="P236" s="4">
        <f t="shared" si="66"/>
        <v>10382.166174267366</v>
      </c>
      <c r="Q236" s="4">
        <f t="shared" si="66"/>
        <v>79.395252133994177</v>
      </c>
      <c r="R236" s="4">
        <f t="shared" si="66"/>
        <v>78.016854734548673</v>
      </c>
      <c r="S236" s="32"/>
      <c r="T236" s="32"/>
      <c r="U236" s="47">
        <f t="shared" si="62"/>
        <v>0</v>
      </c>
      <c r="V236" s="59"/>
    </row>
    <row r="237" spans="2:22" x14ac:dyDescent="0.2">
      <c r="B237" s="54" t="s">
        <v>26</v>
      </c>
      <c r="C237" s="54"/>
      <c r="D237" s="80"/>
      <c r="E237" s="54"/>
      <c r="F237" s="81">
        <f t="shared" ref="F237:R237" si="67">SUM(F212:F236)</f>
        <v>-58640127</v>
      </c>
      <c r="G237" s="81">
        <f t="shared" si="67"/>
        <v>-25457570.273432877</v>
      </c>
      <c r="H237" s="81">
        <f t="shared" si="67"/>
        <v>-8743236.8135154005</v>
      </c>
      <c r="I237" s="81">
        <f t="shared" si="67"/>
        <v>-1178629.737652655</v>
      </c>
      <c r="J237" s="81">
        <f t="shared" si="67"/>
        <v>-11127727.777049236</v>
      </c>
      <c r="K237" s="81">
        <f t="shared" si="67"/>
        <v>-7414109.0079289163</v>
      </c>
      <c r="L237" s="81">
        <f t="shared" si="67"/>
        <v>-1458121.4963553483</v>
      </c>
      <c r="M237" s="81">
        <f t="shared" si="67"/>
        <v>-1999942.1213214295</v>
      </c>
      <c r="N237" s="81">
        <f t="shared" si="67"/>
        <v>-841712.34791045962</v>
      </c>
      <c r="O237" s="81">
        <f t="shared" si="67"/>
        <v>-139041.04023657131</v>
      </c>
      <c r="P237" s="81">
        <f t="shared" si="67"/>
        <v>-255449.43581357866</v>
      </c>
      <c r="Q237" s="81">
        <f t="shared" si="67"/>
        <v>-13734.676495546733</v>
      </c>
      <c r="R237" s="81">
        <f t="shared" si="67"/>
        <v>-10852.272287974916</v>
      </c>
      <c r="S237" s="32"/>
      <c r="T237" s="32"/>
      <c r="U237" s="47">
        <f t="shared" si="62"/>
        <v>0</v>
      </c>
      <c r="V237" s="59"/>
    </row>
    <row r="238" spans="2:22" x14ac:dyDescent="0.2"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U238" s="47"/>
    </row>
    <row r="239" spans="2:22" x14ac:dyDescent="0.2">
      <c r="B239" s="45" t="s">
        <v>269</v>
      </c>
      <c r="F239" s="47">
        <f t="shared" ref="F239:R239" si="68">F209-F237</f>
        <v>-5997852.9999999925</v>
      </c>
      <c r="G239" s="47">
        <f t="shared" si="68"/>
        <v>-3020743.417565722</v>
      </c>
      <c r="H239" s="47">
        <f t="shared" si="68"/>
        <v>-2170119.7455460783</v>
      </c>
      <c r="I239" s="47">
        <f t="shared" si="68"/>
        <v>-285176.01647743466</v>
      </c>
      <c r="J239" s="47">
        <f t="shared" si="68"/>
        <v>-1731501.4715062715</v>
      </c>
      <c r="K239" s="47">
        <f t="shared" si="68"/>
        <v>-310456.95512406062</v>
      </c>
      <c r="L239" s="47">
        <f t="shared" si="68"/>
        <v>1664586.7895938382</v>
      </c>
      <c r="M239" s="47">
        <f t="shared" si="68"/>
        <v>-163264.2843818767</v>
      </c>
      <c r="N239" s="47">
        <f t="shared" si="68"/>
        <v>-75099.698523631552</v>
      </c>
      <c r="O239" s="47">
        <f t="shared" si="68"/>
        <v>121240.02438535384</v>
      </c>
      <c r="P239" s="47">
        <f t="shared" si="68"/>
        <v>-26892.753963111551</v>
      </c>
      <c r="Q239" s="47">
        <f t="shared" si="68"/>
        <v>-303.18100119754854</v>
      </c>
      <c r="R239" s="47">
        <f t="shared" si="68"/>
        <v>-122.28988981457405</v>
      </c>
      <c r="U239" s="47"/>
    </row>
    <row r="240" spans="2:22" x14ac:dyDescent="0.2"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U240" s="47"/>
    </row>
    <row r="241" spans="2:22" x14ac:dyDescent="0.2"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U241" s="47"/>
    </row>
    <row r="242" spans="2:22" x14ac:dyDescent="0.2">
      <c r="B242" s="45" t="s">
        <v>270</v>
      </c>
      <c r="F242" s="47">
        <f t="shared" ref="F242:R242" si="69">F187+F209</f>
        <v>983266246</v>
      </c>
      <c r="G242" s="47">
        <f t="shared" si="69"/>
        <v>392114839.01287192</v>
      </c>
      <c r="H242" s="47">
        <f t="shared" si="69"/>
        <v>143363619.52553052</v>
      </c>
      <c r="I242" s="47">
        <f t="shared" si="69"/>
        <v>18492934.160409972</v>
      </c>
      <c r="J242" s="47">
        <f t="shared" si="69"/>
        <v>191619189.82963532</v>
      </c>
      <c r="K242" s="47">
        <f t="shared" si="69"/>
        <v>125093418.48165469</v>
      </c>
      <c r="L242" s="47">
        <f t="shared" si="69"/>
        <v>44431424.51700177</v>
      </c>
      <c r="M242" s="47">
        <f t="shared" si="69"/>
        <v>32455656.914880462</v>
      </c>
      <c r="N242" s="47">
        <f t="shared" si="69"/>
        <v>13485756.202122185</v>
      </c>
      <c r="O242" s="47">
        <f t="shared" si="69"/>
        <v>3461501.0689129764</v>
      </c>
      <c r="P242" s="47">
        <f t="shared" si="69"/>
        <v>18226721.965338737</v>
      </c>
      <c r="Q242" s="47">
        <f t="shared" si="69"/>
        <v>241061.64552688313</v>
      </c>
      <c r="R242" s="47">
        <f t="shared" si="69"/>
        <v>280122.67611460527</v>
      </c>
      <c r="U242" s="47"/>
    </row>
    <row r="243" spans="2:22" x14ac:dyDescent="0.2"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U243" s="47"/>
    </row>
    <row r="244" spans="2:22" x14ac:dyDescent="0.2">
      <c r="B244" s="45" t="s">
        <v>271</v>
      </c>
      <c r="F244" s="47">
        <f t="shared" ref="F244:R244" si="70">F200+F206+F237</f>
        <v>867018616</v>
      </c>
      <c r="G244" s="47">
        <f t="shared" si="70"/>
        <v>349267056.38044626</v>
      </c>
      <c r="H244" s="47">
        <f t="shared" si="70"/>
        <v>116400350.60090242</v>
      </c>
      <c r="I244" s="47">
        <f t="shared" si="70"/>
        <v>15776951.964733865</v>
      </c>
      <c r="J244" s="47">
        <f t="shared" si="70"/>
        <v>164794797.23495811</v>
      </c>
      <c r="K244" s="47">
        <f t="shared" si="70"/>
        <v>118779659.12987226</v>
      </c>
      <c r="L244" s="47">
        <f t="shared" si="70"/>
        <v>40826097.12733487</v>
      </c>
      <c r="M244" s="47">
        <f t="shared" si="70"/>
        <v>30279914.000014458</v>
      </c>
      <c r="N244" s="47">
        <f t="shared" si="70"/>
        <v>13630724.569726961</v>
      </c>
      <c r="O244" s="47">
        <f t="shared" si="70"/>
        <v>3535622.0551158688</v>
      </c>
      <c r="P244" s="47">
        <f t="shared" si="70"/>
        <v>13251126.136047913</v>
      </c>
      <c r="Q244" s="47">
        <f t="shared" si="70"/>
        <v>233705.39549800937</v>
      </c>
      <c r="R244" s="47">
        <f t="shared" si="70"/>
        <v>242611.40534902614</v>
      </c>
      <c r="U244" s="47"/>
    </row>
    <row r="245" spans="2:22" x14ac:dyDescent="0.2"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U245" s="47"/>
    </row>
    <row r="246" spans="2:22" x14ac:dyDescent="0.2">
      <c r="B246" s="45" t="s">
        <v>272</v>
      </c>
      <c r="F246" s="47">
        <f t="shared" ref="F246:R246" si="71">F242-F244</f>
        <v>116247630</v>
      </c>
      <c r="G246" s="47">
        <f t="shared" si="71"/>
        <v>42847782.632425666</v>
      </c>
      <c r="H246" s="47">
        <f t="shared" si="71"/>
        <v>26963268.924628094</v>
      </c>
      <c r="I246" s="47">
        <f t="shared" si="71"/>
        <v>2715982.195676107</v>
      </c>
      <c r="J246" s="47">
        <f t="shared" si="71"/>
        <v>26824392.59467721</v>
      </c>
      <c r="K246" s="47">
        <f t="shared" si="71"/>
        <v>6313759.3517824262</v>
      </c>
      <c r="L246" s="47">
        <f t="shared" si="71"/>
        <v>3605327.3896669</v>
      </c>
      <c r="M246" s="47">
        <f t="shared" si="71"/>
        <v>2175742.9148660041</v>
      </c>
      <c r="N246" s="47">
        <f t="shared" si="71"/>
        <v>-144968.36760477535</v>
      </c>
      <c r="O246" s="47">
        <f t="shared" si="71"/>
        <v>-74120.986202892382</v>
      </c>
      <c r="P246" s="47">
        <f t="shared" si="71"/>
        <v>4975595.829290824</v>
      </c>
      <c r="Q246" s="47">
        <f t="shared" si="71"/>
        <v>7356.2500288737647</v>
      </c>
      <c r="R246" s="47">
        <f t="shared" si="71"/>
        <v>37511.270765579131</v>
      </c>
      <c r="U246" s="47"/>
    </row>
    <row r="247" spans="2:22" x14ac:dyDescent="0.2"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U247" s="47"/>
    </row>
    <row r="248" spans="2:22" x14ac:dyDescent="0.2"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U248" s="47"/>
    </row>
    <row r="249" spans="2:22" x14ac:dyDescent="0.2">
      <c r="B249" s="45" t="s">
        <v>273</v>
      </c>
      <c r="F249" s="47">
        <f>'Rate Base'!F131</f>
        <v>1920997668</v>
      </c>
      <c r="G249" s="47">
        <f>'Rate Base'!G131</f>
        <v>835730539.6372391</v>
      </c>
      <c r="H249" s="47">
        <f>'Rate Base'!H131</f>
        <v>237923436.04296061</v>
      </c>
      <c r="I249" s="47">
        <f>'Rate Base'!I131</f>
        <v>29823877.639134146</v>
      </c>
      <c r="J249" s="47">
        <f>'Rate Base'!J131</f>
        <v>335402235.28362107</v>
      </c>
      <c r="K249" s="47">
        <f>'Rate Base'!K131</f>
        <v>242200377.50156233</v>
      </c>
      <c r="L249" s="47">
        <f>'Rate Base'!L131</f>
        <v>86240516.455594271</v>
      </c>
      <c r="M249" s="47">
        <f>'Rate Base'!M131</f>
        <v>54118578.671151467</v>
      </c>
      <c r="N249" s="47">
        <f>'Rate Base'!N131</f>
        <v>30901945.822310962</v>
      </c>
      <c r="O249" s="47">
        <f>'Rate Base'!O131</f>
        <v>7622525.1683162702</v>
      </c>
      <c r="P249" s="47">
        <f>'Rate Base'!P131</f>
        <v>60099697.175580174</v>
      </c>
      <c r="Q249" s="47">
        <f>'Rate Base'!Q131</f>
        <v>471193.5450037297</v>
      </c>
      <c r="R249" s="47">
        <f>'Rate Base'!R131</f>
        <v>462745.05752602918</v>
      </c>
      <c r="U249" s="47"/>
    </row>
    <row r="250" spans="2:22" x14ac:dyDescent="0.2">
      <c r="B250" s="45" t="s">
        <v>274</v>
      </c>
      <c r="D250" s="46">
        <v>51</v>
      </c>
      <c r="F250" s="47">
        <v>-20091143</v>
      </c>
      <c r="G250" s="4">
        <f t="shared" ref="G250:R252" si="72">INDEX(ALLOC,($D250)+1,(G$1)+1)*$F250</f>
        <v>-7973104.6806486407</v>
      </c>
      <c r="H250" s="4">
        <f t="shared" si="72"/>
        <v>-2474414.6865661452</v>
      </c>
      <c r="I250" s="4">
        <f t="shared" si="72"/>
        <v>-370517.16166010452</v>
      </c>
      <c r="J250" s="4">
        <f t="shared" si="72"/>
        <v>-3905289.5516289496</v>
      </c>
      <c r="K250" s="4">
        <f t="shared" si="72"/>
        <v>-2949330.8987015462</v>
      </c>
      <c r="L250" s="4">
        <f t="shared" si="72"/>
        <v>-1020306.4345069577</v>
      </c>
      <c r="M250" s="4">
        <f t="shared" si="72"/>
        <v>-790375.66133171646</v>
      </c>
      <c r="N250" s="4">
        <f t="shared" si="72"/>
        <v>-370555.39311939379</v>
      </c>
      <c r="O250" s="4">
        <f t="shared" si="72"/>
        <v>-92372.056708605727</v>
      </c>
      <c r="P250" s="4">
        <f t="shared" si="72"/>
        <v>-135228.84095456536</v>
      </c>
      <c r="Q250" s="4">
        <f t="shared" si="72"/>
        <v>-4926.1136461165343</v>
      </c>
      <c r="R250" s="4">
        <f t="shared" si="72"/>
        <v>-4721.5205272586281</v>
      </c>
      <c r="S250" s="32"/>
      <c r="T250" s="32"/>
      <c r="U250" s="47">
        <f>SUM(G250:R250)-F250</f>
        <v>0</v>
      </c>
      <c r="V250" s="59"/>
    </row>
    <row r="251" spans="2:22" x14ac:dyDescent="0.2">
      <c r="B251" s="45" t="s">
        <v>275</v>
      </c>
      <c r="D251" s="46">
        <v>71</v>
      </c>
      <c r="F251" s="47">
        <v>-696536</v>
      </c>
      <c r="G251" s="4">
        <f t="shared" si="72"/>
        <v>-296043.89385134168</v>
      </c>
      <c r="H251" s="4">
        <f t="shared" si="72"/>
        <v>-86054.013459508351</v>
      </c>
      <c r="I251" s="4">
        <f t="shared" si="72"/>
        <v>-11342.544185983008</v>
      </c>
      <c r="J251" s="4">
        <f t="shared" si="72"/>
        <v>-125305.37645159899</v>
      </c>
      <c r="K251" s="4">
        <f t="shared" si="72"/>
        <v>-91549.147194930949</v>
      </c>
      <c r="L251" s="4">
        <f t="shared" si="72"/>
        <v>-32377.067054885825</v>
      </c>
      <c r="M251" s="4">
        <f t="shared" si="72"/>
        <v>-21648.805814395342</v>
      </c>
      <c r="N251" s="4">
        <f t="shared" si="72"/>
        <v>-11656.937736319198</v>
      </c>
      <c r="O251" s="4">
        <f t="shared" si="72"/>
        <v>-2878.537472451877</v>
      </c>
      <c r="P251" s="4">
        <f t="shared" si="72"/>
        <v>-17344.106143347119</v>
      </c>
      <c r="Q251" s="4">
        <f t="shared" si="72"/>
        <v>-169.82847124425635</v>
      </c>
      <c r="R251" s="4">
        <f t="shared" si="72"/>
        <v>-165.7421639933653</v>
      </c>
      <c r="S251" s="32"/>
      <c r="T251" s="32"/>
      <c r="U251" s="47">
        <f>SUM(G251:R251)-F251</f>
        <v>0</v>
      </c>
      <c r="V251" s="59"/>
    </row>
    <row r="252" spans="2:22" x14ac:dyDescent="0.2">
      <c r="B252" s="45" t="s">
        <v>276</v>
      </c>
      <c r="D252" s="46">
        <v>87</v>
      </c>
      <c r="F252" s="47">
        <v>-5766234</v>
      </c>
      <c r="G252" s="4">
        <f t="shared" si="72"/>
        <v>-2604173.6432089973</v>
      </c>
      <c r="H252" s="4">
        <f t="shared" si="72"/>
        <v>-766274.87969758559</v>
      </c>
      <c r="I252" s="4">
        <f t="shared" si="72"/>
        <v>-89965.019138749223</v>
      </c>
      <c r="J252" s="4">
        <f t="shared" si="72"/>
        <v>-976249.11885015958</v>
      </c>
      <c r="K252" s="4">
        <f t="shared" si="72"/>
        <v>-722626.43318865891</v>
      </c>
      <c r="L252" s="4">
        <f t="shared" si="72"/>
        <v>-253654.70753566004</v>
      </c>
      <c r="M252" s="4">
        <f t="shared" si="72"/>
        <v>-171093.4195840664</v>
      </c>
      <c r="N252" s="4">
        <f t="shared" si="72"/>
        <v>-88152.11741244029</v>
      </c>
      <c r="O252" s="4">
        <f t="shared" si="72"/>
        <v>-22650.092821572347</v>
      </c>
      <c r="P252" s="4">
        <f t="shared" si="72"/>
        <v>-68232.933837773759</v>
      </c>
      <c r="Q252" s="4">
        <f t="shared" si="72"/>
        <v>-1486.6618750313278</v>
      </c>
      <c r="R252" s="4">
        <f t="shared" si="72"/>
        <v>-1674.9728493038385</v>
      </c>
      <c r="S252" s="32"/>
      <c r="T252" s="32"/>
      <c r="U252" s="47">
        <f>SUM(G252:R252)-F252</f>
        <v>0</v>
      </c>
      <c r="V252" s="59"/>
    </row>
    <row r="253" spans="2:22" x14ac:dyDescent="0.2">
      <c r="B253" s="45" t="s">
        <v>277</v>
      </c>
      <c r="F253" s="47">
        <f t="shared" ref="F253:R253" si="73">SUM(F249:F252)</f>
        <v>1894443755</v>
      </c>
      <c r="G253" s="47">
        <f t="shared" si="73"/>
        <v>824857217.41953003</v>
      </c>
      <c r="H253" s="47">
        <f t="shared" si="73"/>
        <v>234596692.46323738</v>
      </c>
      <c r="I253" s="47">
        <f t="shared" si="73"/>
        <v>29352052.91414931</v>
      </c>
      <c r="J253" s="47">
        <f t="shared" si="73"/>
        <v>330395391.23669034</v>
      </c>
      <c r="K253" s="47">
        <f t="shared" si="73"/>
        <v>238436871.02247721</v>
      </c>
      <c r="L253" s="47">
        <f t="shared" si="73"/>
        <v>84934178.246496782</v>
      </c>
      <c r="M253" s="47">
        <f t="shared" si="73"/>
        <v>53135460.784421295</v>
      </c>
      <c r="N253" s="47">
        <f t="shared" si="73"/>
        <v>30431581.374042809</v>
      </c>
      <c r="O253" s="47">
        <f t="shared" si="73"/>
        <v>7504624.4813136403</v>
      </c>
      <c r="P253" s="47">
        <f t="shared" si="73"/>
        <v>59878891.29464449</v>
      </c>
      <c r="Q253" s="47">
        <f t="shared" si="73"/>
        <v>464610.94101133762</v>
      </c>
      <c r="R253" s="47">
        <f t="shared" si="73"/>
        <v>456182.82198547333</v>
      </c>
      <c r="U253" s="47"/>
    </row>
    <row r="254" spans="2:22" x14ac:dyDescent="0.2">
      <c r="R254" s="59"/>
      <c r="U254" s="47"/>
    </row>
    <row r="255" spans="2:22" x14ac:dyDescent="0.2">
      <c r="B255" s="82" t="s">
        <v>278</v>
      </c>
      <c r="C255" s="82"/>
      <c r="D255" s="83"/>
      <c r="E255" s="82"/>
      <c r="F255" s="84">
        <f t="shared" ref="F255:R255" si="74">F246/F253</f>
        <v>6.1362407668841032E-2</v>
      </c>
      <c r="G255" s="84">
        <f t="shared" si="74"/>
        <v>5.1945696452132623E-2</v>
      </c>
      <c r="H255" s="84">
        <f t="shared" si="74"/>
        <v>0.11493456553678134</v>
      </c>
      <c r="I255" s="84">
        <f t="shared" si="74"/>
        <v>9.253125168518804E-2</v>
      </c>
      <c r="J255" s="84">
        <f t="shared" si="74"/>
        <v>8.1188761423916511E-2</v>
      </c>
      <c r="K255" s="84">
        <f t="shared" si="74"/>
        <v>2.6479794524678333E-2</v>
      </c>
      <c r="L255" s="84">
        <f t="shared" si="74"/>
        <v>4.2448487335728195E-2</v>
      </c>
      <c r="M255" s="84">
        <f t="shared" si="74"/>
        <v>4.0947097903099521E-2</v>
      </c>
      <c r="N255" s="84">
        <f t="shared" si="74"/>
        <v>-4.7637474314242787E-3</v>
      </c>
      <c r="O255" s="84">
        <f t="shared" si="74"/>
        <v>-9.8767082067133544E-3</v>
      </c>
      <c r="P255" s="84">
        <f t="shared" si="74"/>
        <v>8.3094321249328751E-2</v>
      </c>
      <c r="Q255" s="84">
        <f t="shared" si="74"/>
        <v>1.5833139901658612E-2</v>
      </c>
      <c r="R255" s="84">
        <f t="shared" si="74"/>
        <v>8.2228591165086962E-2</v>
      </c>
      <c r="U255" s="47"/>
    </row>
    <row r="256" spans="2:22" x14ac:dyDescent="0.2">
      <c r="R256" s="59"/>
      <c r="U256" s="47"/>
    </row>
    <row r="257" spans="18:21" x14ac:dyDescent="0.2">
      <c r="R257" s="59"/>
      <c r="U257" s="47"/>
    </row>
    <row r="258" spans="18:21" x14ac:dyDescent="0.2">
      <c r="R258" s="59"/>
      <c r="U258" s="47"/>
    </row>
    <row r="259" spans="18:21" x14ac:dyDescent="0.2">
      <c r="R259" s="59"/>
      <c r="U259" s="47"/>
    </row>
    <row r="260" spans="18:21" x14ac:dyDescent="0.2">
      <c r="R260" s="59"/>
      <c r="U260" s="47"/>
    </row>
    <row r="261" spans="18:21" x14ac:dyDescent="0.2">
      <c r="R261" s="59"/>
      <c r="U261" s="47"/>
    </row>
    <row r="262" spans="18:21" x14ac:dyDescent="0.2">
      <c r="R262" s="59"/>
      <c r="U262" s="47"/>
    </row>
    <row r="263" spans="18:21" x14ac:dyDescent="0.2">
      <c r="R263" s="59"/>
      <c r="U263" s="47"/>
    </row>
    <row r="264" spans="18:21" x14ac:dyDescent="0.2">
      <c r="R264" s="59"/>
      <c r="U264" s="47"/>
    </row>
    <row r="265" spans="18:21" x14ac:dyDescent="0.2">
      <c r="R265" s="59"/>
      <c r="U265" s="47"/>
    </row>
    <row r="266" spans="18:21" x14ac:dyDescent="0.2">
      <c r="R266" s="59"/>
      <c r="U266" s="47"/>
    </row>
    <row r="267" spans="18:21" x14ac:dyDescent="0.2">
      <c r="R267" s="59"/>
      <c r="U267" s="47"/>
    </row>
    <row r="268" spans="18:21" x14ac:dyDescent="0.2">
      <c r="R268" s="59"/>
      <c r="U268" s="47"/>
    </row>
    <row r="269" spans="18:21" x14ac:dyDescent="0.2">
      <c r="R269" s="59"/>
      <c r="U269" s="47"/>
    </row>
    <row r="270" spans="18:21" x14ac:dyDescent="0.2">
      <c r="R270" s="59"/>
      <c r="U270" s="47"/>
    </row>
    <row r="271" spans="18:21" x14ac:dyDescent="0.2">
      <c r="R271" s="59"/>
      <c r="U271" s="47"/>
    </row>
    <row r="272" spans="18:21" x14ac:dyDescent="0.2">
      <c r="R272" s="59"/>
      <c r="U272" s="47"/>
    </row>
    <row r="273" spans="18:21" x14ac:dyDescent="0.2">
      <c r="R273" s="59"/>
      <c r="U273" s="47"/>
    </row>
    <row r="274" spans="18:21" x14ac:dyDescent="0.2">
      <c r="R274" s="59"/>
      <c r="U274" s="47"/>
    </row>
    <row r="275" spans="18:21" x14ac:dyDescent="0.2">
      <c r="R275" s="59"/>
      <c r="U275" s="47"/>
    </row>
    <row r="276" spans="18:21" x14ac:dyDescent="0.2">
      <c r="R276" s="59"/>
      <c r="U276" s="47"/>
    </row>
    <row r="277" spans="18:21" x14ac:dyDescent="0.2">
      <c r="R277" s="59"/>
      <c r="U277" s="47"/>
    </row>
    <row r="278" spans="18:21" x14ac:dyDescent="0.2">
      <c r="R278" s="59"/>
      <c r="U278" s="47"/>
    </row>
    <row r="279" spans="18:21" x14ac:dyDescent="0.2">
      <c r="R279" s="59"/>
      <c r="U279" s="47"/>
    </row>
    <row r="280" spans="18:21" x14ac:dyDescent="0.2">
      <c r="R280" s="59"/>
      <c r="U280" s="47"/>
    </row>
    <row r="281" spans="18:21" x14ac:dyDescent="0.2">
      <c r="R281" s="59"/>
      <c r="U281" s="47"/>
    </row>
    <row r="282" spans="18:21" x14ac:dyDescent="0.2">
      <c r="R282" s="59"/>
      <c r="U282" s="47"/>
    </row>
    <row r="283" spans="18:21" x14ac:dyDescent="0.2">
      <c r="R283" s="59"/>
      <c r="U283" s="47"/>
    </row>
    <row r="284" spans="18:21" x14ac:dyDescent="0.2">
      <c r="R284" s="59"/>
      <c r="U284" s="47"/>
    </row>
    <row r="285" spans="18:21" x14ac:dyDescent="0.2">
      <c r="R285" s="59"/>
      <c r="U285" s="47"/>
    </row>
    <row r="286" spans="18:21" x14ac:dyDescent="0.2">
      <c r="R286" s="59"/>
      <c r="U286" s="47"/>
    </row>
    <row r="287" spans="18:21" x14ac:dyDescent="0.2">
      <c r="R287" s="59"/>
      <c r="U287" s="47"/>
    </row>
    <row r="288" spans="18:21" x14ac:dyDescent="0.2">
      <c r="R288" s="59"/>
      <c r="U288" s="47"/>
    </row>
    <row r="289" spans="18:21" x14ac:dyDescent="0.2">
      <c r="R289" s="59"/>
      <c r="U289" s="47"/>
    </row>
    <row r="290" spans="18:21" x14ac:dyDescent="0.2">
      <c r="R290" s="59"/>
      <c r="U290" s="47"/>
    </row>
    <row r="291" spans="18:21" x14ac:dyDescent="0.2">
      <c r="R291" s="59"/>
      <c r="U291" s="47"/>
    </row>
    <row r="292" spans="18:21" x14ac:dyDescent="0.2">
      <c r="R292" s="59"/>
      <c r="U292" s="47"/>
    </row>
    <row r="293" spans="18:21" x14ac:dyDescent="0.2">
      <c r="R293" s="59"/>
      <c r="U293" s="47"/>
    </row>
    <row r="294" spans="18:21" x14ac:dyDescent="0.2">
      <c r="R294" s="59"/>
      <c r="U294" s="47"/>
    </row>
    <row r="295" spans="18:21" x14ac:dyDescent="0.2">
      <c r="R295" s="59"/>
      <c r="U295" s="47"/>
    </row>
    <row r="296" spans="18:21" x14ac:dyDescent="0.2">
      <c r="R296" s="59"/>
      <c r="U296" s="47"/>
    </row>
    <row r="297" spans="18:21" x14ac:dyDescent="0.2">
      <c r="R297" s="59"/>
      <c r="U297" s="47"/>
    </row>
    <row r="298" spans="18:21" x14ac:dyDescent="0.2">
      <c r="R298" s="59"/>
      <c r="U298" s="47"/>
    </row>
    <row r="299" spans="18:21" x14ac:dyDescent="0.2">
      <c r="R299" s="59"/>
      <c r="U299" s="47"/>
    </row>
    <row r="300" spans="18:21" x14ac:dyDescent="0.2">
      <c r="R300" s="59"/>
      <c r="U300" s="47"/>
    </row>
    <row r="301" spans="18:21" x14ac:dyDescent="0.2">
      <c r="R301" s="59"/>
      <c r="U301" s="47"/>
    </row>
    <row r="302" spans="18:21" x14ac:dyDescent="0.2">
      <c r="R302" s="59"/>
      <c r="U302" s="47"/>
    </row>
    <row r="303" spans="18:21" x14ac:dyDescent="0.2">
      <c r="R303" s="59"/>
      <c r="U303" s="47"/>
    </row>
    <row r="304" spans="18:21" x14ac:dyDescent="0.2">
      <c r="R304" s="59"/>
      <c r="U304" s="47"/>
    </row>
    <row r="305" spans="18:21" x14ac:dyDescent="0.2">
      <c r="R305" s="59"/>
      <c r="U305" s="47"/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1"/>
  <sheetViews>
    <sheetView topLeftCell="A97" zoomScale="87" zoomScaleNormal="87" workbookViewId="0">
      <selection activeCell="B2" sqref="B2"/>
    </sheetView>
  </sheetViews>
  <sheetFormatPr defaultRowHeight="15" x14ac:dyDescent="0.2"/>
  <cols>
    <col min="1" max="1" width="3.6640625" style="1" customWidth="1"/>
    <col min="2" max="2" width="9.6640625" style="1" customWidth="1"/>
    <col min="3" max="3" width="44.6640625" style="1" customWidth="1"/>
    <col min="4" max="4" width="7.6640625" style="1" customWidth="1"/>
    <col min="5" max="5" width="2.6640625" style="1" customWidth="1"/>
    <col min="6" max="8" width="10.6640625" style="1" customWidth="1"/>
    <col min="9" max="9" width="9.6640625" style="1" customWidth="1"/>
    <col min="10" max="10" width="10.6640625" style="1" customWidth="1"/>
    <col min="11" max="12" width="9.6640625" style="1" customWidth="1"/>
    <col min="13" max="15" width="10.6640625" style="1" customWidth="1"/>
    <col min="16" max="16" width="11.6640625" style="1" customWidth="1"/>
    <col min="17" max="17" width="12.6640625" style="1" customWidth="1"/>
    <col min="18" max="18" width="7.6640625" style="1" customWidth="1"/>
    <col min="19" max="256" width="9.6640625" style="1" customWidth="1"/>
  </cols>
  <sheetData>
    <row r="1" spans="1:256" x14ac:dyDescent="0.2">
      <c r="A1" s="45"/>
      <c r="B1" s="45"/>
      <c r="C1" s="45"/>
      <c r="D1" s="46"/>
      <c r="E1" s="45"/>
      <c r="F1" s="47"/>
      <c r="G1" s="45">
        <v>6</v>
      </c>
      <c r="H1" s="45">
        <v>7</v>
      </c>
      <c r="I1" s="45">
        <v>8</v>
      </c>
      <c r="J1" s="45">
        <v>9</v>
      </c>
      <c r="K1" s="45">
        <v>10</v>
      </c>
      <c r="L1" s="45">
        <v>11</v>
      </c>
      <c r="M1" s="45">
        <v>12</v>
      </c>
      <c r="N1" s="45">
        <v>13</v>
      </c>
      <c r="O1" s="45">
        <v>14</v>
      </c>
      <c r="P1" s="45">
        <v>15</v>
      </c>
      <c r="Q1" s="45">
        <v>16</v>
      </c>
      <c r="R1" s="45">
        <v>17</v>
      </c>
      <c r="S1" s="45">
        <v>18</v>
      </c>
      <c r="T1" s="45">
        <v>19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x14ac:dyDescent="0.2">
      <c r="A2" s="45"/>
      <c r="B2" s="45"/>
      <c r="C2" s="48"/>
      <c r="D2" s="48"/>
      <c r="E2" s="48"/>
      <c r="F2" s="49"/>
      <c r="G2" s="48"/>
      <c r="H2" s="48"/>
      <c r="I2" s="48"/>
      <c r="J2" s="48"/>
      <c r="K2" s="48"/>
      <c r="L2" s="48"/>
      <c r="M2" s="48"/>
      <c r="N2" s="48"/>
      <c r="O2" s="48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x14ac:dyDescent="0.2">
      <c r="A3" s="45"/>
      <c r="B3" s="45"/>
      <c r="C3" s="48"/>
      <c r="D3" s="48"/>
      <c r="E3" s="48"/>
      <c r="F3" s="49"/>
      <c r="G3" s="48"/>
      <c r="H3" s="48"/>
      <c r="I3" s="48"/>
      <c r="J3" s="48"/>
      <c r="K3" s="48"/>
      <c r="L3" s="48"/>
      <c r="M3" s="48"/>
      <c r="N3" s="48"/>
      <c r="O3" s="48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x14ac:dyDescent="0.2">
      <c r="A4" s="45"/>
      <c r="B4" s="48"/>
      <c r="C4" s="50" t="s">
        <v>16</v>
      </c>
      <c r="D4" s="48"/>
      <c r="E4" s="48"/>
      <c r="F4" s="4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x14ac:dyDescent="0.2">
      <c r="A5" s="45"/>
      <c r="B5" s="48"/>
      <c r="C5" s="50" t="s">
        <v>17</v>
      </c>
      <c r="D5" s="48"/>
      <c r="E5" s="48"/>
      <c r="F5" s="49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x14ac:dyDescent="0.2">
      <c r="A6" s="45"/>
      <c r="B6" s="48"/>
      <c r="C6" s="50" t="s">
        <v>295</v>
      </c>
      <c r="D6" s="48"/>
      <c r="E6" s="48"/>
      <c r="F6" s="49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x14ac:dyDescent="0.2">
      <c r="A7" s="45"/>
      <c r="B7" s="48"/>
      <c r="C7" s="50"/>
      <c r="D7" s="48"/>
      <c r="E7" s="48"/>
      <c r="F7" s="85"/>
      <c r="G7" s="48"/>
      <c r="H7" s="48"/>
      <c r="I7" s="48"/>
      <c r="J7" s="48"/>
      <c r="K7" s="48"/>
      <c r="L7" s="48"/>
      <c r="M7" s="48"/>
      <c r="N7" s="48"/>
      <c r="O7" s="48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x14ac:dyDescent="0.2">
      <c r="A8" s="86"/>
      <c r="B8" s="70"/>
      <c r="C8" s="86"/>
      <c r="D8" s="86"/>
      <c r="E8" s="86"/>
      <c r="F8" s="10" t="s">
        <v>81</v>
      </c>
      <c r="G8" s="86" t="s">
        <v>83</v>
      </c>
      <c r="H8" s="86" t="s">
        <v>85</v>
      </c>
      <c r="I8" s="86" t="s">
        <v>87</v>
      </c>
      <c r="J8" s="86" t="s">
        <v>87</v>
      </c>
      <c r="K8" s="86" t="s">
        <v>90</v>
      </c>
      <c r="L8" s="86" t="s">
        <v>90</v>
      </c>
      <c r="M8" s="70" t="s">
        <v>91</v>
      </c>
      <c r="N8" s="70" t="s">
        <v>93</v>
      </c>
      <c r="O8" s="70" t="s">
        <v>93</v>
      </c>
      <c r="P8" s="86" t="s">
        <v>96</v>
      </c>
      <c r="Q8" s="86" t="s">
        <v>98</v>
      </c>
      <c r="R8" s="86" t="s">
        <v>100</v>
      </c>
      <c r="S8" s="87"/>
      <c r="T8" s="87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x14ac:dyDescent="0.2">
      <c r="A9" s="87"/>
      <c r="B9" s="67" t="s">
        <v>0</v>
      </c>
      <c r="C9" s="88" t="s">
        <v>19</v>
      </c>
      <c r="D9" s="88" t="s">
        <v>79</v>
      </c>
      <c r="E9" s="88"/>
      <c r="F9" s="14" t="s">
        <v>82</v>
      </c>
      <c r="G9" s="87" t="s">
        <v>84</v>
      </c>
      <c r="H9" s="87" t="s">
        <v>86</v>
      </c>
      <c r="I9" s="87" t="s">
        <v>88</v>
      </c>
      <c r="J9" s="87" t="s">
        <v>89</v>
      </c>
      <c r="K9" s="87" t="s">
        <v>88</v>
      </c>
      <c r="L9" s="87" t="s">
        <v>89</v>
      </c>
      <c r="M9" s="87" t="s">
        <v>92</v>
      </c>
      <c r="N9" s="87" t="s">
        <v>94</v>
      </c>
      <c r="O9" s="87" t="s">
        <v>95</v>
      </c>
      <c r="P9" s="87" t="s">
        <v>97</v>
      </c>
      <c r="Q9" s="87" t="s">
        <v>99</v>
      </c>
      <c r="R9" s="87" t="s">
        <v>101</v>
      </c>
      <c r="S9" s="87"/>
      <c r="T9" s="87"/>
      <c r="U9" s="45"/>
      <c r="V9" s="45" t="s">
        <v>102</v>
      </c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x14ac:dyDescent="0.2">
      <c r="A10" s="89"/>
      <c r="B10" s="89"/>
      <c r="C10" s="89"/>
      <c r="D10" s="90"/>
      <c r="E10" s="89"/>
      <c r="F10" s="91"/>
      <c r="G10" s="80"/>
      <c r="H10" s="80"/>
      <c r="I10" s="80"/>
      <c r="J10" s="80"/>
      <c r="K10" s="80"/>
      <c r="L10" s="80"/>
      <c r="M10" s="80"/>
      <c r="N10" s="80"/>
      <c r="O10" s="80"/>
      <c r="P10" s="89"/>
      <c r="Q10" s="89"/>
      <c r="R10" s="89"/>
      <c r="S10" s="89"/>
      <c r="T10" s="89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x14ac:dyDescent="0.2">
      <c r="A11" s="45">
        <v>5</v>
      </c>
      <c r="B11" s="50" t="s">
        <v>282</v>
      </c>
      <c r="C11" s="48"/>
      <c r="D11" s="48"/>
      <c r="E11" s="48"/>
      <c r="F11" s="49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x14ac:dyDescent="0.2">
      <c r="A12" s="45">
        <v>6</v>
      </c>
      <c r="B12" s="45"/>
      <c r="C12" s="45"/>
      <c r="D12" s="46"/>
      <c r="E12" s="45"/>
      <c r="F12" s="47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x14ac:dyDescent="0.2">
      <c r="A13" s="45">
        <v>7</v>
      </c>
      <c r="B13" s="93" t="s">
        <v>283</v>
      </c>
      <c r="C13" s="45"/>
      <c r="D13" s="46"/>
      <c r="E13" s="45"/>
      <c r="F13" s="47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x14ac:dyDescent="0.2">
      <c r="A14" s="45">
        <v>8</v>
      </c>
      <c r="B14" s="93"/>
      <c r="C14" s="45"/>
      <c r="D14" s="46"/>
      <c r="E14" s="45"/>
      <c r="F14" s="47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x14ac:dyDescent="0.2">
      <c r="A15" s="45">
        <v>9</v>
      </c>
      <c r="B15" s="61" t="s">
        <v>284</v>
      </c>
      <c r="C15" s="45"/>
      <c r="D15" s="46"/>
      <c r="E15" s="45"/>
      <c r="F15" s="47"/>
      <c r="G15" s="45"/>
      <c r="H15" s="94"/>
      <c r="I15" s="94"/>
      <c r="J15" s="94"/>
      <c r="K15" s="94"/>
      <c r="L15" s="94"/>
      <c r="M15" s="94"/>
      <c r="N15" s="94"/>
      <c r="O15" s="9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x14ac:dyDescent="0.2">
      <c r="A16" s="45"/>
      <c r="B16" s="45">
        <v>500</v>
      </c>
      <c r="C16" s="45" t="s">
        <v>109</v>
      </c>
      <c r="D16" s="46">
        <v>60</v>
      </c>
      <c r="E16" s="45"/>
      <c r="F16" s="47">
        <v>1479457</v>
      </c>
      <c r="G16" s="4">
        <f t="shared" ref="G16:R18" si="0">INDEX(ALLOC,($D16)+1,(G$1)+1)*$F16</f>
        <v>581234.34149438073</v>
      </c>
      <c r="H16" s="4">
        <f t="shared" si="0"/>
        <v>181723.54294066923</v>
      </c>
      <c r="I16" s="4">
        <f t="shared" si="0"/>
        <v>27527.098559854647</v>
      </c>
      <c r="J16" s="4">
        <f t="shared" si="0"/>
        <v>288830.59772512107</v>
      </c>
      <c r="K16" s="4">
        <f t="shared" si="0"/>
        <v>219981.10019969707</v>
      </c>
      <c r="L16" s="4">
        <f t="shared" si="0"/>
        <v>75862.7112233152</v>
      </c>
      <c r="M16" s="4">
        <f t="shared" si="0"/>
        <v>59035.110947551904</v>
      </c>
      <c r="N16" s="4">
        <f t="shared" si="0"/>
        <v>27273.679243567534</v>
      </c>
      <c r="O16" s="4">
        <f t="shared" si="0"/>
        <v>6866.0169464681139</v>
      </c>
      <c r="P16" s="4">
        <f t="shared" si="0"/>
        <v>10391.029933771182</v>
      </c>
      <c r="Q16" s="4">
        <f t="shared" si="0"/>
        <v>377.99061841695465</v>
      </c>
      <c r="R16" s="4">
        <f t="shared" si="0"/>
        <v>353.78016718612105</v>
      </c>
      <c r="S16" s="32"/>
      <c r="T16" s="32"/>
      <c r="U16" s="45"/>
      <c r="V16" s="94">
        <f t="shared" ref="V16:V79" si="1">SUM(G16:R16)-F16</f>
        <v>0</v>
      </c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x14ac:dyDescent="0.2">
      <c r="A17" s="45">
        <v>10</v>
      </c>
      <c r="B17" s="45">
        <v>501</v>
      </c>
      <c r="C17" s="45" t="s">
        <v>110</v>
      </c>
      <c r="D17" s="46">
        <v>1</v>
      </c>
      <c r="E17" s="45"/>
      <c r="F17" s="47">
        <v>2373175</v>
      </c>
      <c r="G17" s="4">
        <f t="shared" si="0"/>
        <v>867571.41979876021</v>
      </c>
      <c r="H17" s="4">
        <f t="shared" si="0"/>
        <v>286153.29439815192</v>
      </c>
      <c r="I17" s="4">
        <f t="shared" si="0"/>
        <v>46833.808596354625</v>
      </c>
      <c r="J17" s="4">
        <f t="shared" si="0"/>
        <v>477134.84492605866</v>
      </c>
      <c r="K17" s="4">
        <f t="shared" si="0"/>
        <v>383702.0348391186</v>
      </c>
      <c r="L17" s="4">
        <f t="shared" si="0"/>
        <v>129729.22443671071</v>
      </c>
      <c r="M17" s="4">
        <f t="shared" si="0"/>
        <v>103880.02479290255</v>
      </c>
      <c r="N17" s="4">
        <f t="shared" si="0"/>
        <v>43606.061642411492</v>
      </c>
      <c r="O17" s="4">
        <f t="shared" si="0"/>
        <v>11718.235778495706</v>
      </c>
      <c r="P17" s="4">
        <f t="shared" si="0"/>
        <v>21437.208156420416</v>
      </c>
      <c r="Q17" s="4">
        <f t="shared" si="0"/>
        <v>774.18284873174764</v>
      </c>
      <c r="R17" s="4">
        <f t="shared" si="0"/>
        <v>634.65978588338874</v>
      </c>
      <c r="S17" s="32"/>
      <c r="T17" s="32"/>
      <c r="U17" s="45"/>
      <c r="V17" s="94">
        <f t="shared" si="1"/>
        <v>0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x14ac:dyDescent="0.2">
      <c r="A18" s="45">
        <v>1</v>
      </c>
      <c r="B18" s="45">
        <v>502</v>
      </c>
      <c r="C18" s="45" t="s">
        <v>296</v>
      </c>
      <c r="D18" s="46">
        <v>51</v>
      </c>
      <c r="E18" s="45"/>
      <c r="F18" s="47">
        <v>11440138</v>
      </c>
      <c r="G18" s="4">
        <f t="shared" si="0"/>
        <v>4539981.5149922715</v>
      </c>
      <c r="H18" s="4">
        <f t="shared" si="0"/>
        <v>1408961.4256164243</v>
      </c>
      <c r="I18" s="4">
        <f t="shared" si="0"/>
        <v>210976.91956898145</v>
      </c>
      <c r="J18" s="4">
        <f t="shared" si="0"/>
        <v>2223718.7501275218</v>
      </c>
      <c r="K18" s="4">
        <f t="shared" si="0"/>
        <v>1679384.4177411764</v>
      </c>
      <c r="L18" s="4">
        <f t="shared" si="0"/>
        <v>580974.73165402072</v>
      </c>
      <c r="M18" s="4">
        <f t="shared" si="0"/>
        <v>450049.38929935946</v>
      </c>
      <c r="N18" s="4">
        <f t="shared" si="0"/>
        <v>210998.68902083446</v>
      </c>
      <c r="O18" s="4">
        <f t="shared" si="0"/>
        <v>52597.757931954162</v>
      </c>
      <c r="P18" s="4">
        <f t="shared" si="0"/>
        <v>77000.925338109402</v>
      </c>
      <c r="Q18" s="4">
        <f t="shared" si="0"/>
        <v>2804.9882435885461</v>
      </c>
      <c r="R18" s="4">
        <f t="shared" si="0"/>
        <v>2688.4904657575462</v>
      </c>
      <c r="S18" s="32"/>
      <c r="T18" s="32"/>
      <c r="U18" s="45"/>
      <c r="V18" s="94">
        <f t="shared" si="1"/>
        <v>0</v>
      </c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x14ac:dyDescent="0.2">
      <c r="A19" s="45"/>
      <c r="B19" s="45">
        <v>504</v>
      </c>
      <c r="C19" s="45" t="s">
        <v>113</v>
      </c>
      <c r="D19" s="46"/>
      <c r="E19" s="45"/>
      <c r="F19" s="4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2"/>
      <c r="T19" s="32"/>
      <c r="U19" s="45"/>
      <c r="V19" s="94">
        <f t="shared" si="1"/>
        <v>0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x14ac:dyDescent="0.2">
      <c r="A20" s="45">
        <v>2</v>
      </c>
      <c r="B20" s="45">
        <v>505</v>
      </c>
      <c r="C20" s="45" t="s">
        <v>127</v>
      </c>
      <c r="D20" s="46">
        <v>51</v>
      </c>
      <c r="E20" s="45"/>
      <c r="F20" s="47">
        <v>490915</v>
      </c>
      <c r="G20" s="4">
        <f t="shared" ref="G20:R21" si="2">INDEX(ALLOC,($D20)+1,(G$1)+1)*$F20</f>
        <v>194818.01927847645</v>
      </c>
      <c r="H20" s="4">
        <f t="shared" si="2"/>
        <v>60460.835197659937</v>
      </c>
      <c r="I20" s="4">
        <f t="shared" si="2"/>
        <v>9053.3640826890842</v>
      </c>
      <c r="J20" s="4">
        <f t="shared" si="2"/>
        <v>95423.402254313056</v>
      </c>
      <c r="K20" s="4">
        <f t="shared" si="2"/>
        <v>72065.127311874181</v>
      </c>
      <c r="L20" s="4">
        <f t="shared" si="2"/>
        <v>24930.574298136402</v>
      </c>
      <c r="M20" s="4">
        <f t="shared" si="2"/>
        <v>19312.354094670452</v>
      </c>
      <c r="N20" s="4">
        <f t="shared" si="2"/>
        <v>9054.2982454112844</v>
      </c>
      <c r="O20" s="4">
        <f t="shared" si="2"/>
        <v>2257.0556697100401</v>
      </c>
      <c r="P20" s="4">
        <f t="shared" si="2"/>
        <v>3304.2354263871621</v>
      </c>
      <c r="Q20" s="4">
        <f t="shared" si="2"/>
        <v>120.36662526284833</v>
      </c>
      <c r="R20" s="4">
        <f t="shared" si="2"/>
        <v>115.36751540911183</v>
      </c>
      <c r="S20" s="32"/>
      <c r="T20" s="32"/>
      <c r="U20" s="45"/>
      <c r="V20" s="94">
        <f t="shared" si="1"/>
        <v>0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x14ac:dyDescent="0.2">
      <c r="A21" s="45"/>
      <c r="B21" s="45">
        <v>506</v>
      </c>
      <c r="C21" s="45" t="s">
        <v>116</v>
      </c>
      <c r="D21" s="46">
        <v>51</v>
      </c>
      <c r="E21" s="45"/>
      <c r="F21" s="47">
        <v>4358335</v>
      </c>
      <c r="G21" s="4">
        <f t="shared" si="2"/>
        <v>1729591.0535470676</v>
      </c>
      <c r="H21" s="4">
        <f t="shared" si="2"/>
        <v>536770.26403999317</v>
      </c>
      <c r="I21" s="4">
        <f t="shared" si="2"/>
        <v>80375.611968114099</v>
      </c>
      <c r="J21" s="4">
        <f t="shared" si="2"/>
        <v>847167.3382643665</v>
      </c>
      <c r="K21" s="4">
        <f t="shared" si="2"/>
        <v>639792.97157918813</v>
      </c>
      <c r="L21" s="4">
        <f t="shared" si="2"/>
        <v>221333.21355767967</v>
      </c>
      <c r="M21" s="4">
        <f t="shared" si="2"/>
        <v>171454.75038081041</v>
      </c>
      <c r="N21" s="4">
        <f t="shared" si="2"/>
        <v>80383.905448834499</v>
      </c>
      <c r="O21" s="4">
        <f t="shared" si="2"/>
        <v>20038.10175334978</v>
      </c>
      <c r="P21" s="4">
        <f t="shared" si="2"/>
        <v>29334.94577892933</v>
      </c>
      <c r="Q21" s="4">
        <f t="shared" si="2"/>
        <v>1068.6128468573095</v>
      </c>
      <c r="R21" s="4">
        <f t="shared" si="2"/>
        <v>1024.2308348096337</v>
      </c>
      <c r="S21" s="32"/>
      <c r="T21" s="32"/>
      <c r="U21" s="45"/>
      <c r="V21" s="94">
        <f t="shared" si="1"/>
        <v>0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x14ac:dyDescent="0.2">
      <c r="A22" s="45">
        <v>3</v>
      </c>
      <c r="B22" s="45">
        <v>507</v>
      </c>
      <c r="C22" s="45" t="s">
        <v>117</v>
      </c>
      <c r="D22" s="46"/>
      <c r="E22" s="45"/>
      <c r="F22" s="4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2"/>
      <c r="T22" s="32"/>
      <c r="U22" s="45"/>
      <c r="V22" s="94">
        <f t="shared" si="1"/>
        <v>0</v>
      </c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x14ac:dyDescent="0.2">
      <c r="A23" s="45">
        <v>4</v>
      </c>
      <c r="B23" s="45"/>
      <c r="C23" s="54"/>
      <c r="D23" s="80"/>
      <c r="E23" s="54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45"/>
      <c r="T23" s="45"/>
      <c r="U23" s="45"/>
      <c r="V23" s="94">
        <f t="shared" si="1"/>
        <v>0</v>
      </c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x14ac:dyDescent="0.2">
      <c r="A24" s="45"/>
      <c r="B24" s="45"/>
      <c r="C24" s="45" t="s">
        <v>297</v>
      </c>
      <c r="D24" s="46"/>
      <c r="E24" s="45"/>
      <c r="F24" s="47">
        <f t="shared" ref="F24:R24" si="3">SUM(F16:F22)</f>
        <v>20142020</v>
      </c>
      <c r="G24" s="47">
        <f t="shared" si="3"/>
        <v>7913196.3491109563</v>
      </c>
      <c r="H24" s="47">
        <f t="shared" si="3"/>
        <v>2474069.3621928985</v>
      </c>
      <c r="I24" s="47">
        <f t="shared" si="3"/>
        <v>374766.80277599394</v>
      </c>
      <c r="J24" s="47">
        <f t="shared" si="3"/>
        <v>3932274.9332973813</v>
      </c>
      <c r="K24" s="47">
        <f t="shared" si="3"/>
        <v>2994925.6516710543</v>
      </c>
      <c r="L24" s="47">
        <f t="shared" si="3"/>
        <v>1032830.4551698627</v>
      </c>
      <c r="M24" s="47">
        <f t="shared" si="3"/>
        <v>803731.62951529492</v>
      </c>
      <c r="N24" s="47">
        <f t="shared" si="3"/>
        <v>371316.63360105932</v>
      </c>
      <c r="O24" s="47">
        <f t="shared" si="3"/>
        <v>93477.168079977797</v>
      </c>
      <c r="P24" s="47">
        <f t="shared" si="3"/>
        <v>141468.3446336175</v>
      </c>
      <c r="Q24" s="47">
        <f t="shared" si="3"/>
        <v>5146.1411828574064</v>
      </c>
      <c r="R24" s="47">
        <f t="shared" si="3"/>
        <v>4816.5287690458017</v>
      </c>
      <c r="S24" s="59"/>
      <c r="T24" s="59"/>
      <c r="U24" s="45"/>
      <c r="V24" s="94">
        <f t="shared" si="1"/>
        <v>0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x14ac:dyDescent="0.2">
      <c r="A25" s="45">
        <v>5</v>
      </c>
      <c r="B25" s="45"/>
      <c r="C25" s="45"/>
      <c r="D25" s="46"/>
      <c r="E25" s="45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5"/>
      <c r="T25" s="45"/>
      <c r="U25" s="45"/>
      <c r="V25" s="94">
        <f t="shared" si="1"/>
        <v>0</v>
      </c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  <row r="26" spans="1:256" x14ac:dyDescent="0.2">
      <c r="A26" s="45">
        <v>6</v>
      </c>
      <c r="B26" s="61" t="s">
        <v>285</v>
      </c>
      <c r="C26" s="45"/>
      <c r="D26" s="46"/>
      <c r="E26" s="45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5"/>
      <c r="T26" s="45"/>
      <c r="U26" s="45"/>
      <c r="V26" s="94">
        <f t="shared" si="1"/>
        <v>0</v>
      </c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x14ac:dyDescent="0.2">
      <c r="A27" s="45">
        <v>7</v>
      </c>
      <c r="B27" s="45">
        <v>510</v>
      </c>
      <c r="C27" s="45" t="s">
        <v>119</v>
      </c>
      <c r="D27" s="46">
        <v>61</v>
      </c>
      <c r="E27" s="45"/>
      <c r="F27" s="47">
        <v>1735387</v>
      </c>
      <c r="G27" s="4">
        <f t="shared" ref="G27:R31" si="4">INDEX(ALLOC,($D27)+1,(G$1)+1)*$F27</f>
        <v>636210.42565640179</v>
      </c>
      <c r="H27" s="4">
        <f t="shared" si="4"/>
        <v>209398.32212459415</v>
      </c>
      <c r="I27" s="4">
        <f t="shared" si="4"/>
        <v>34172.953868336881</v>
      </c>
      <c r="J27" s="4">
        <f t="shared" si="4"/>
        <v>348521.69683926966</v>
      </c>
      <c r="K27" s="4">
        <f t="shared" si="4"/>
        <v>279726.82503459993</v>
      </c>
      <c r="L27" s="4">
        <f t="shared" si="4"/>
        <v>94641.538524520656</v>
      </c>
      <c r="M27" s="4">
        <f t="shared" si="4"/>
        <v>75707.539321082964</v>
      </c>
      <c r="N27" s="4">
        <f t="shared" si="4"/>
        <v>31890.959136241454</v>
      </c>
      <c r="O27" s="4">
        <f t="shared" si="4"/>
        <v>8549.4197148722506</v>
      </c>
      <c r="P27" s="4">
        <f t="shared" si="4"/>
        <v>15543.624554980273</v>
      </c>
      <c r="Q27" s="4">
        <f t="shared" si="4"/>
        <v>561.46360503605399</v>
      </c>
      <c r="R27" s="4">
        <f t="shared" si="4"/>
        <v>462.2316200640953</v>
      </c>
      <c r="S27" s="32"/>
      <c r="T27" s="32"/>
      <c r="U27" s="45"/>
      <c r="V27" s="94">
        <f t="shared" si="1"/>
        <v>0</v>
      </c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</row>
    <row r="28" spans="1:256" x14ac:dyDescent="0.2">
      <c r="A28" s="45">
        <v>8</v>
      </c>
      <c r="B28" s="45">
        <v>511</v>
      </c>
      <c r="C28" s="45" t="s">
        <v>120</v>
      </c>
      <c r="D28" s="46">
        <v>51</v>
      </c>
      <c r="E28" s="45"/>
      <c r="F28" s="47">
        <v>310285</v>
      </c>
      <c r="G28" s="4">
        <f t="shared" si="4"/>
        <v>123135.59192899396</v>
      </c>
      <c r="H28" s="4">
        <f t="shared" si="4"/>
        <v>38214.538666176253</v>
      </c>
      <c r="I28" s="4">
        <f t="shared" si="4"/>
        <v>5722.21886558199</v>
      </c>
      <c r="J28" s="4">
        <f t="shared" si="4"/>
        <v>60312.784022650609</v>
      </c>
      <c r="K28" s="4">
        <f t="shared" si="4"/>
        <v>45549.082892078826</v>
      </c>
      <c r="L28" s="4">
        <f t="shared" si="4"/>
        <v>15757.479902014104</v>
      </c>
      <c r="M28" s="4">
        <f t="shared" si="4"/>
        <v>12206.458939459624</v>
      </c>
      <c r="N28" s="4">
        <f t="shared" si="4"/>
        <v>5722.8093072679385</v>
      </c>
      <c r="O28" s="4">
        <f t="shared" si="4"/>
        <v>1426.5820324821605</v>
      </c>
      <c r="P28" s="4">
        <f t="shared" si="4"/>
        <v>2088.456635622339</v>
      </c>
      <c r="Q28" s="4">
        <f t="shared" si="4"/>
        <v>76.078258598093143</v>
      </c>
      <c r="R28" s="4">
        <f t="shared" si="4"/>
        <v>72.918549074109094</v>
      </c>
      <c r="S28" s="32"/>
      <c r="T28" s="32"/>
      <c r="U28" s="45"/>
      <c r="V28" s="94">
        <f t="shared" si="1"/>
        <v>0</v>
      </c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</row>
    <row r="29" spans="1:256" x14ac:dyDescent="0.2">
      <c r="A29" s="45"/>
      <c r="B29" s="45">
        <v>512</v>
      </c>
      <c r="C29" s="45" t="s">
        <v>121</v>
      </c>
      <c r="D29" s="46">
        <v>1</v>
      </c>
      <c r="E29" s="45"/>
      <c r="F29" s="47">
        <v>7287310</v>
      </c>
      <c r="G29" s="4">
        <f t="shared" si="4"/>
        <v>2664052.1171905585</v>
      </c>
      <c r="H29" s="4">
        <f t="shared" si="4"/>
        <v>878691.1052916859</v>
      </c>
      <c r="I29" s="4">
        <f t="shared" si="4"/>
        <v>143812.60620152371</v>
      </c>
      <c r="J29" s="4">
        <f t="shared" si="4"/>
        <v>1465138.2754234797</v>
      </c>
      <c r="K29" s="4">
        <f t="shared" si="4"/>
        <v>1178234.085351252</v>
      </c>
      <c r="L29" s="4">
        <f t="shared" si="4"/>
        <v>398359.61297834601</v>
      </c>
      <c r="M29" s="4">
        <f t="shared" si="4"/>
        <v>318984.45899420255</v>
      </c>
      <c r="N29" s="4">
        <f t="shared" si="4"/>
        <v>133901.16155250318</v>
      </c>
      <c r="O29" s="4">
        <f t="shared" si="4"/>
        <v>35983.194147498412</v>
      </c>
      <c r="P29" s="4">
        <f t="shared" si="4"/>
        <v>65827.248884032597</v>
      </c>
      <c r="Q29" s="4">
        <f t="shared" si="4"/>
        <v>2377.2837719052964</v>
      </c>
      <c r="R29" s="4">
        <f t="shared" si="4"/>
        <v>1948.8502130124739</v>
      </c>
      <c r="S29" s="32"/>
      <c r="T29" s="32"/>
      <c r="U29" s="45"/>
      <c r="V29" s="94">
        <f t="shared" si="1"/>
        <v>0</v>
      </c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</row>
    <row r="30" spans="1:256" x14ac:dyDescent="0.2">
      <c r="A30" s="45">
        <v>9</v>
      </c>
      <c r="B30" s="45">
        <v>513</v>
      </c>
      <c r="C30" s="45" t="s">
        <v>122</v>
      </c>
      <c r="D30" s="46">
        <v>1</v>
      </c>
      <c r="E30" s="45"/>
      <c r="F30" s="47">
        <v>1619341</v>
      </c>
      <c r="G30" s="4">
        <f t="shared" si="4"/>
        <v>591989.20033640345</v>
      </c>
      <c r="H30" s="4">
        <f t="shared" si="4"/>
        <v>195257.3079962488</v>
      </c>
      <c r="I30" s="4">
        <f t="shared" si="4"/>
        <v>31957.148733755203</v>
      </c>
      <c r="J30" s="4">
        <f t="shared" si="4"/>
        <v>325573.97449299303</v>
      </c>
      <c r="K30" s="4">
        <f t="shared" si="4"/>
        <v>261819.89815264914</v>
      </c>
      <c r="L30" s="4">
        <f t="shared" si="4"/>
        <v>88521.01173683675</v>
      </c>
      <c r="M30" s="4">
        <f t="shared" si="4"/>
        <v>70882.755476593011</v>
      </c>
      <c r="N30" s="4">
        <f t="shared" si="4"/>
        <v>29754.688746545988</v>
      </c>
      <c r="O30" s="4">
        <f t="shared" si="4"/>
        <v>7995.9630637374048</v>
      </c>
      <c r="P30" s="4">
        <f t="shared" si="4"/>
        <v>14627.724501238212</v>
      </c>
      <c r="Q30" s="4">
        <f t="shared" si="4"/>
        <v>528.26531058523585</v>
      </c>
      <c r="R30" s="4">
        <f t="shared" si="4"/>
        <v>433.06145241383069</v>
      </c>
      <c r="S30" s="32"/>
      <c r="T30" s="32"/>
      <c r="U30" s="45"/>
      <c r="V30" s="94">
        <f t="shared" si="1"/>
        <v>0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</row>
    <row r="31" spans="1:256" x14ac:dyDescent="0.2">
      <c r="A31" s="45">
        <v>10</v>
      </c>
      <c r="B31" s="45">
        <v>514</v>
      </c>
      <c r="C31" s="45" t="s">
        <v>123</v>
      </c>
      <c r="D31" s="46">
        <v>1</v>
      </c>
      <c r="E31" s="45"/>
      <c r="F31" s="47">
        <v>149573</v>
      </c>
      <c r="G31" s="4">
        <f t="shared" si="4"/>
        <v>54680.021479056522</v>
      </c>
      <c r="H31" s="4">
        <f t="shared" si="4"/>
        <v>18035.25096253533</v>
      </c>
      <c r="I31" s="4">
        <f t="shared" si="4"/>
        <v>2951.7727319656369</v>
      </c>
      <c r="J31" s="4">
        <f t="shared" si="4"/>
        <v>30072.15656667771</v>
      </c>
      <c r="K31" s="4">
        <f t="shared" si="4"/>
        <v>24183.410181293617</v>
      </c>
      <c r="L31" s="4">
        <f t="shared" si="4"/>
        <v>8176.3836576199101</v>
      </c>
      <c r="M31" s="4">
        <f t="shared" si="4"/>
        <v>6547.1981410341896</v>
      </c>
      <c r="N31" s="4">
        <f t="shared" si="4"/>
        <v>2748.3390217916567</v>
      </c>
      <c r="O31" s="4">
        <f t="shared" si="4"/>
        <v>738.55981126420863</v>
      </c>
      <c r="P31" s="4">
        <f t="shared" si="4"/>
        <v>1351.112975478113</v>
      </c>
      <c r="Q31" s="4">
        <f t="shared" si="4"/>
        <v>48.794063325862481</v>
      </c>
      <c r="R31" s="4">
        <f t="shared" si="4"/>
        <v>40.000407957245507</v>
      </c>
      <c r="S31" s="32"/>
      <c r="T31" s="32"/>
      <c r="U31" s="45"/>
      <c r="V31" s="94">
        <f t="shared" si="1"/>
        <v>0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x14ac:dyDescent="0.2">
      <c r="A32" s="45"/>
      <c r="B32" s="45"/>
      <c r="C32" s="54"/>
      <c r="D32" s="80"/>
      <c r="E32" s="54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94"/>
      <c r="T32" s="94"/>
      <c r="U32" s="45"/>
      <c r="V32" s="94">
        <f t="shared" si="1"/>
        <v>0</v>
      </c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</row>
    <row r="33" spans="1:256" x14ac:dyDescent="0.2">
      <c r="A33" s="45"/>
      <c r="B33" s="45"/>
      <c r="C33" s="45" t="s">
        <v>298</v>
      </c>
      <c r="D33" s="46"/>
      <c r="E33" s="45"/>
      <c r="F33" s="47">
        <f t="shared" ref="F33:R33" si="5">SUM(F27:F31)</f>
        <v>11101896</v>
      </c>
      <c r="G33" s="47">
        <f t="shared" si="5"/>
        <v>4070067.3565914142</v>
      </c>
      <c r="H33" s="47">
        <f t="shared" si="5"/>
        <v>1339596.5250412405</v>
      </c>
      <c r="I33" s="47">
        <f t="shared" si="5"/>
        <v>218616.70040116343</v>
      </c>
      <c r="J33" s="47">
        <f t="shared" si="5"/>
        <v>2229618.887345071</v>
      </c>
      <c r="K33" s="47">
        <f t="shared" si="5"/>
        <v>1789513.3016118736</v>
      </c>
      <c r="L33" s="47">
        <f t="shared" si="5"/>
        <v>605456.02679933747</v>
      </c>
      <c r="M33" s="47">
        <f t="shared" si="5"/>
        <v>484328.41087237227</v>
      </c>
      <c r="N33" s="47">
        <f t="shared" si="5"/>
        <v>204017.9577643502</v>
      </c>
      <c r="O33" s="47">
        <f t="shared" si="5"/>
        <v>54693.718769854437</v>
      </c>
      <c r="P33" s="47">
        <f t="shared" si="5"/>
        <v>99438.167551351537</v>
      </c>
      <c r="Q33" s="47">
        <f t="shared" si="5"/>
        <v>3591.8850094505419</v>
      </c>
      <c r="R33" s="47">
        <f t="shared" si="5"/>
        <v>2957.0622425217543</v>
      </c>
      <c r="S33" s="59"/>
      <c r="T33" s="59"/>
      <c r="U33" s="45"/>
      <c r="V33" s="94">
        <f t="shared" si="1"/>
        <v>0</v>
      </c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  <c r="IV33" s="45"/>
    </row>
    <row r="34" spans="1:256" x14ac:dyDescent="0.2">
      <c r="A34" s="45"/>
      <c r="B34" s="45"/>
      <c r="C34" s="45"/>
      <c r="D34" s="46"/>
      <c r="E34" s="45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5"/>
      <c r="T34" s="45"/>
      <c r="U34" s="45"/>
      <c r="V34" s="94">
        <f t="shared" si="1"/>
        <v>0</v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</row>
    <row r="35" spans="1:256" x14ac:dyDescent="0.2">
      <c r="A35" s="45">
        <v>11</v>
      </c>
      <c r="B35" s="45"/>
      <c r="C35" s="54" t="s">
        <v>299</v>
      </c>
      <c r="D35" s="80"/>
      <c r="E35" s="54"/>
      <c r="F35" s="81">
        <f t="shared" ref="F35:R35" si="6">F33+F24</f>
        <v>31243916</v>
      </c>
      <c r="G35" s="81">
        <f t="shared" si="6"/>
        <v>11983263.70570237</v>
      </c>
      <c r="H35" s="81">
        <f t="shared" si="6"/>
        <v>3813665.8872341393</v>
      </c>
      <c r="I35" s="81">
        <f t="shared" si="6"/>
        <v>593383.50317715737</v>
      </c>
      <c r="J35" s="81">
        <f t="shared" si="6"/>
        <v>6161893.8206424527</v>
      </c>
      <c r="K35" s="81">
        <f t="shared" si="6"/>
        <v>4784438.9532829281</v>
      </c>
      <c r="L35" s="81">
        <f t="shared" si="6"/>
        <v>1638286.4819692001</v>
      </c>
      <c r="M35" s="81">
        <f t="shared" si="6"/>
        <v>1288060.0403876672</v>
      </c>
      <c r="N35" s="81">
        <f t="shared" si="6"/>
        <v>575334.59136540955</v>
      </c>
      <c r="O35" s="81">
        <f t="shared" si="6"/>
        <v>148170.88684983223</v>
      </c>
      <c r="P35" s="81">
        <f t="shared" si="6"/>
        <v>240906.51218496903</v>
      </c>
      <c r="Q35" s="81">
        <f t="shared" si="6"/>
        <v>8738.0261923079488</v>
      </c>
      <c r="R35" s="81">
        <f t="shared" si="6"/>
        <v>7773.5910115675561</v>
      </c>
      <c r="S35" s="59"/>
      <c r="T35" s="59"/>
      <c r="U35" s="45"/>
      <c r="V35" s="94">
        <f t="shared" si="1"/>
        <v>0</v>
      </c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x14ac:dyDescent="0.2">
      <c r="A36" s="45">
        <v>12</v>
      </c>
      <c r="B36" s="45"/>
      <c r="C36" s="45"/>
      <c r="D36" s="46"/>
      <c r="E36" s="45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5"/>
      <c r="T36" s="45"/>
      <c r="U36" s="45"/>
      <c r="V36" s="94">
        <f t="shared" si="1"/>
        <v>0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x14ac:dyDescent="0.2">
      <c r="A37" s="45"/>
      <c r="B37" s="61" t="s">
        <v>286</v>
      </c>
      <c r="C37" s="45"/>
      <c r="D37" s="46"/>
      <c r="E37" s="45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5"/>
      <c r="T37" s="45"/>
      <c r="U37" s="45"/>
      <c r="V37" s="94">
        <f t="shared" si="1"/>
        <v>0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x14ac:dyDescent="0.2">
      <c r="A38" s="45">
        <v>13</v>
      </c>
      <c r="B38" s="45">
        <v>535</v>
      </c>
      <c r="C38" s="45" t="s">
        <v>109</v>
      </c>
      <c r="D38" s="46">
        <v>62</v>
      </c>
      <c r="E38" s="45"/>
      <c r="F38" s="47">
        <v>86702</v>
      </c>
      <c r="G38" s="4">
        <f t="shared" ref="G38:R38" si="7">INDEX(ALLOC,($D38)+1,(G$1)+1)*$F38</f>
        <v>34407.406389054042</v>
      </c>
      <c r="H38" s="4">
        <f t="shared" si="7"/>
        <v>10678.173071320927</v>
      </c>
      <c r="I38" s="4">
        <f t="shared" si="7"/>
        <v>1598.9423274850208</v>
      </c>
      <c r="J38" s="4">
        <f t="shared" si="7"/>
        <v>16853.01899973203</v>
      </c>
      <c r="K38" s="4">
        <f t="shared" si="7"/>
        <v>12727.642602475204</v>
      </c>
      <c r="L38" s="4">
        <f t="shared" si="7"/>
        <v>4403.0649965819384</v>
      </c>
      <c r="M38" s="4">
        <f t="shared" si="7"/>
        <v>3410.8139386983848</v>
      </c>
      <c r="N38" s="4">
        <f t="shared" si="7"/>
        <v>1599.1073128212606</v>
      </c>
      <c r="O38" s="4">
        <f t="shared" si="7"/>
        <v>398.62550680912159</v>
      </c>
      <c r="P38" s="4">
        <f t="shared" si="7"/>
        <v>583.57112725954551</v>
      </c>
      <c r="Q38" s="4">
        <f t="shared" si="7"/>
        <v>21.258317923753555</v>
      </c>
      <c r="R38" s="4">
        <f t="shared" si="7"/>
        <v>20.375409838772118</v>
      </c>
      <c r="S38" s="32"/>
      <c r="T38" s="32"/>
      <c r="U38" s="45"/>
      <c r="V38" s="94">
        <f t="shared" si="1"/>
        <v>0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</row>
    <row r="39" spans="1:256" x14ac:dyDescent="0.2">
      <c r="A39" s="45">
        <v>14</v>
      </c>
      <c r="B39" s="45">
        <v>536</v>
      </c>
      <c r="C39" s="45" t="s">
        <v>125</v>
      </c>
      <c r="D39" s="46"/>
      <c r="E39" s="45"/>
      <c r="F39" s="4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2"/>
      <c r="T39" s="32"/>
      <c r="U39" s="45"/>
      <c r="V39" s="94">
        <f t="shared" si="1"/>
        <v>0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</row>
    <row r="40" spans="1:256" x14ac:dyDescent="0.2">
      <c r="A40" s="45"/>
      <c r="B40" s="45">
        <v>537</v>
      </c>
      <c r="C40" s="45" t="s">
        <v>126</v>
      </c>
      <c r="D40" s="46"/>
      <c r="E40" s="45"/>
      <c r="F40" s="4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2"/>
      <c r="T40" s="32"/>
      <c r="U40" s="45"/>
      <c r="V40" s="94">
        <f t="shared" si="1"/>
        <v>0</v>
      </c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</row>
    <row r="41" spans="1:256" x14ac:dyDescent="0.2">
      <c r="A41" s="45"/>
      <c r="B41" s="45">
        <v>538</v>
      </c>
      <c r="C41" s="45" t="s">
        <v>127</v>
      </c>
      <c r="D41" s="46">
        <v>51</v>
      </c>
      <c r="E41" s="45"/>
      <c r="F41" s="47">
        <v>212163</v>
      </c>
      <c r="G41" s="4">
        <f t="shared" ref="G41:R42" si="8">INDEX(ALLOC,($D41)+1,(G$1)+1)*$F41</f>
        <v>84196.195724676174</v>
      </c>
      <c r="H41" s="4">
        <f t="shared" si="8"/>
        <v>26129.884354809135</v>
      </c>
      <c r="I41" s="4">
        <f t="shared" si="8"/>
        <v>3912.670999817818</v>
      </c>
      <c r="J41" s="4">
        <f t="shared" si="8"/>
        <v>41239.960670343789</v>
      </c>
      <c r="K41" s="4">
        <f t="shared" si="8"/>
        <v>31145.012081254721</v>
      </c>
      <c r="L41" s="4">
        <f t="shared" si="8"/>
        <v>10774.462859793475</v>
      </c>
      <c r="M41" s="4">
        <f t="shared" si="8"/>
        <v>8346.3878304544924</v>
      </c>
      <c r="N41" s="4">
        <f t="shared" si="8"/>
        <v>3913.0747250362979</v>
      </c>
      <c r="O41" s="4">
        <f t="shared" si="8"/>
        <v>975.45135522990995</v>
      </c>
      <c r="P41" s="4">
        <f t="shared" si="8"/>
        <v>1428.0201272492784</v>
      </c>
      <c r="Q41" s="4">
        <f t="shared" si="8"/>
        <v>52.019890033186378</v>
      </c>
      <c r="R41" s="4">
        <f t="shared" si="8"/>
        <v>49.85938130173939</v>
      </c>
      <c r="S41" s="32"/>
      <c r="T41" s="32"/>
      <c r="U41" s="45"/>
      <c r="V41" s="94">
        <f t="shared" si="1"/>
        <v>0</v>
      </c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x14ac:dyDescent="0.2">
      <c r="A42" s="45">
        <v>15</v>
      </c>
      <c r="B42" s="45">
        <v>539</v>
      </c>
      <c r="C42" s="45" t="s">
        <v>128</v>
      </c>
      <c r="D42" s="46">
        <v>51</v>
      </c>
      <c r="E42" s="45"/>
      <c r="F42" s="47">
        <v>1053</v>
      </c>
      <c r="G42" s="4">
        <f t="shared" si="8"/>
        <v>417.87962131985319</v>
      </c>
      <c r="H42" s="4">
        <f t="shared" si="8"/>
        <v>129.6869304525955</v>
      </c>
      <c r="I42" s="4">
        <f t="shared" si="8"/>
        <v>19.419232207350774</v>
      </c>
      <c r="J42" s="4">
        <f t="shared" si="8"/>
        <v>204.68073408592454</v>
      </c>
      <c r="K42" s="4">
        <f t="shared" si="8"/>
        <v>154.57783742481593</v>
      </c>
      <c r="L42" s="4">
        <f t="shared" si="8"/>
        <v>53.475438183672594</v>
      </c>
      <c r="M42" s="4">
        <f t="shared" si="8"/>
        <v>41.42450090481649</v>
      </c>
      <c r="N42" s="4">
        <f t="shared" si="8"/>
        <v>19.421235962270622</v>
      </c>
      <c r="O42" s="4">
        <f t="shared" si="8"/>
        <v>4.8413261363060247</v>
      </c>
      <c r="P42" s="4">
        <f t="shared" si="8"/>
        <v>7.0874996771043497</v>
      </c>
      <c r="Q42" s="4">
        <f t="shared" si="8"/>
        <v>0.258183303426824</v>
      </c>
      <c r="R42" s="4">
        <f t="shared" si="8"/>
        <v>0.24746034186324467</v>
      </c>
      <c r="S42" s="32"/>
      <c r="T42" s="32"/>
      <c r="U42" s="45"/>
      <c r="V42" s="94">
        <f t="shared" si="1"/>
        <v>0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x14ac:dyDescent="0.2">
      <c r="A43" s="45"/>
      <c r="B43" s="45">
        <v>540</v>
      </c>
      <c r="C43" s="45" t="s">
        <v>117</v>
      </c>
      <c r="D43" s="46"/>
      <c r="E43" s="45"/>
      <c r="F43" s="4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2"/>
      <c r="T43" s="32"/>
      <c r="U43" s="45"/>
      <c r="V43" s="94">
        <f t="shared" si="1"/>
        <v>0</v>
      </c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x14ac:dyDescent="0.2">
      <c r="A44" s="45"/>
      <c r="B44" s="45"/>
      <c r="C44" s="54"/>
      <c r="D44" s="80"/>
      <c r="E44" s="54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45"/>
      <c r="T44" s="45"/>
      <c r="U44" s="45"/>
      <c r="V44" s="94">
        <f t="shared" si="1"/>
        <v>0</v>
      </c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x14ac:dyDescent="0.2">
      <c r="A45" s="45"/>
      <c r="B45" s="45"/>
      <c r="C45" s="45" t="s">
        <v>300</v>
      </c>
      <c r="D45" s="46"/>
      <c r="E45" s="45"/>
      <c r="F45" s="47">
        <f t="shared" ref="F45:R45" si="9">SUM(F38:F43)</f>
        <v>299918</v>
      </c>
      <c r="G45" s="47">
        <f t="shared" si="9"/>
        <v>119021.48173505007</v>
      </c>
      <c r="H45" s="47">
        <f t="shared" si="9"/>
        <v>36937.744356582662</v>
      </c>
      <c r="I45" s="47">
        <f t="shared" si="9"/>
        <v>5531.0325595101895</v>
      </c>
      <c r="J45" s="47">
        <f t="shared" si="9"/>
        <v>58297.660404161739</v>
      </c>
      <c r="K45" s="47">
        <f t="shared" si="9"/>
        <v>44027.232521154743</v>
      </c>
      <c r="L45" s="47">
        <f t="shared" si="9"/>
        <v>15231.003294559086</v>
      </c>
      <c r="M45" s="47">
        <f t="shared" si="9"/>
        <v>11798.626270057695</v>
      </c>
      <c r="N45" s="47">
        <f t="shared" si="9"/>
        <v>5531.6032738198292</v>
      </c>
      <c r="O45" s="47">
        <f t="shared" si="9"/>
        <v>1378.9181881753375</v>
      </c>
      <c r="P45" s="47">
        <f t="shared" si="9"/>
        <v>2018.6787541859285</v>
      </c>
      <c r="Q45" s="47">
        <f t="shared" si="9"/>
        <v>73.536391260366756</v>
      </c>
      <c r="R45" s="47">
        <f t="shared" si="9"/>
        <v>70.48225148237475</v>
      </c>
      <c r="S45" s="59"/>
      <c r="T45" s="59"/>
      <c r="U45" s="45"/>
      <c r="V45" s="94">
        <f t="shared" si="1"/>
        <v>0</v>
      </c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x14ac:dyDescent="0.2">
      <c r="A46" s="45">
        <v>16</v>
      </c>
      <c r="B46" s="45"/>
      <c r="C46" s="45"/>
      <c r="D46" s="46"/>
      <c r="E46" s="45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5"/>
      <c r="T46" s="45"/>
      <c r="U46" s="45"/>
      <c r="V46" s="94">
        <f t="shared" si="1"/>
        <v>0</v>
      </c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x14ac:dyDescent="0.2">
      <c r="A47" s="45"/>
      <c r="B47" s="61" t="s">
        <v>287</v>
      </c>
      <c r="C47" s="45"/>
      <c r="D47" s="46"/>
      <c r="E47" s="45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94"/>
      <c r="T47" s="94"/>
      <c r="U47" s="45"/>
      <c r="V47" s="94">
        <f t="shared" si="1"/>
        <v>0</v>
      </c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x14ac:dyDescent="0.2">
      <c r="A48" s="45">
        <v>18</v>
      </c>
      <c r="B48" s="45">
        <v>541</v>
      </c>
      <c r="C48" s="45" t="s">
        <v>119</v>
      </c>
      <c r="D48" s="46">
        <v>63</v>
      </c>
      <c r="E48" s="45"/>
      <c r="F48" s="47">
        <v>9934</v>
      </c>
      <c r="G48" s="4">
        <f t="shared" ref="G48:R51" si="10">INDEX(ALLOC,($D48)+1,(G$1)+1)*$F48</f>
        <v>3735.5021709024491</v>
      </c>
      <c r="H48" s="4">
        <f t="shared" si="10"/>
        <v>1206.3992782044375</v>
      </c>
      <c r="I48" s="4">
        <f t="shared" si="10"/>
        <v>191.74926039424534</v>
      </c>
      <c r="J48" s="4">
        <f t="shared" si="10"/>
        <v>1975.0906216698504</v>
      </c>
      <c r="K48" s="4">
        <f t="shared" si="10"/>
        <v>1556.7089617204854</v>
      </c>
      <c r="L48" s="4">
        <f t="shared" si="10"/>
        <v>530.14786107683119</v>
      </c>
      <c r="M48" s="4">
        <f t="shared" si="10"/>
        <v>420.11008292095806</v>
      </c>
      <c r="N48" s="4">
        <f t="shared" si="10"/>
        <v>182.76266948358344</v>
      </c>
      <c r="O48" s="4">
        <f t="shared" si="10"/>
        <v>47.922040412047707</v>
      </c>
      <c r="P48" s="4">
        <f t="shared" si="10"/>
        <v>82.086620422950404</v>
      </c>
      <c r="Q48" s="4">
        <f t="shared" si="10"/>
        <v>2.9714954184309419</v>
      </c>
      <c r="R48" s="4">
        <f t="shared" si="10"/>
        <v>2.5489373737309577</v>
      </c>
      <c r="S48" s="32"/>
      <c r="T48" s="32"/>
      <c r="U48" s="45"/>
      <c r="V48" s="94">
        <f t="shared" si="1"/>
        <v>0</v>
      </c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x14ac:dyDescent="0.2">
      <c r="A49" s="45">
        <v>19</v>
      </c>
      <c r="B49" s="45">
        <v>542</v>
      </c>
      <c r="C49" s="45" t="s">
        <v>120</v>
      </c>
      <c r="D49" s="46">
        <v>51</v>
      </c>
      <c r="E49" s="45"/>
      <c r="F49" s="47">
        <v>30440</v>
      </c>
      <c r="G49" s="4">
        <f t="shared" si="10"/>
        <v>12080.014884118073</v>
      </c>
      <c r="H49" s="4">
        <f t="shared" si="10"/>
        <v>3748.9745137483446</v>
      </c>
      <c r="I49" s="4">
        <f t="shared" si="10"/>
        <v>561.36887786491695</v>
      </c>
      <c r="J49" s="4">
        <f t="shared" si="10"/>
        <v>5916.8865580014653</v>
      </c>
      <c r="K49" s="4">
        <f t="shared" si="10"/>
        <v>4468.517921378344</v>
      </c>
      <c r="L49" s="4">
        <f t="shared" si="10"/>
        <v>1545.8616698110102</v>
      </c>
      <c r="M49" s="4">
        <f t="shared" si="10"/>
        <v>1197.4945940575631</v>
      </c>
      <c r="N49" s="4">
        <f t="shared" si="10"/>
        <v>561.4268021761801</v>
      </c>
      <c r="O49" s="4">
        <f t="shared" si="10"/>
        <v>139.95248583965375</v>
      </c>
      <c r="P49" s="4">
        <f t="shared" si="10"/>
        <v>204.88460605038594</v>
      </c>
      <c r="Q49" s="4">
        <f t="shared" si="10"/>
        <v>7.4635325321106567</v>
      </c>
      <c r="R49" s="4">
        <f t="shared" si="10"/>
        <v>7.1535544219536256</v>
      </c>
      <c r="S49" s="32"/>
      <c r="T49" s="32"/>
      <c r="U49" s="45"/>
      <c r="V49" s="94">
        <f t="shared" si="1"/>
        <v>0</v>
      </c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x14ac:dyDescent="0.2">
      <c r="A50" s="45">
        <v>20</v>
      </c>
      <c r="B50" s="45">
        <v>543</v>
      </c>
      <c r="C50" s="45" t="s">
        <v>129</v>
      </c>
      <c r="D50" s="46">
        <v>51</v>
      </c>
      <c r="E50" s="45"/>
      <c r="F50" s="47">
        <v>31136</v>
      </c>
      <c r="G50" s="4">
        <f t="shared" si="10"/>
        <v>12356.220217867947</v>
      </c>
      <c r="H50" s="4">
        <f t="shared" si="10"/>
        <v>3834.6935105147327</v>
      </c>
      <c r="I50" s="4">
        <f t="shared" si="10"/>
        <v>574.20438177404912</v>
      </c>
      <c r="J50" s="4">
        <f t="shared" si="10"/>
        <v>6052.1741087363216</v>
      </c>
      <c r="K50" s="4">
        <f t="shared" si="10"/>
        <v>4570.6890275964561</v>
      </c>
      <c r="L50" s="4">
        <f t="shared" si="10"/>
        <v>1581.2072585819849</v>
      </c>
      <c r="M50" s="4">
        <f t="shared" si="10"/>
        <v>1224.8748909519147</v>
      </c>
      <c r="N50" s="4">
        <f t="shared" si="10"/>
        <v>574.26363050451857</v>
      </c>
      <c r="O50" s="4">
        <f t="shared" si="10"/>
        <v>143.15245069328051</v>
      </c>
      <c r="P50" s="4">
        <f t="shared" si="10"/>
        <v>209.56922122157744</v>
      </c>
      <c r="Q50" s="4">
        <f t="shared" si="10"/>
        <v>7.6341836044611506</v>
      </c>
      <c r="R50" s="4">
        <f t="shared" si="10"/>
        <v>7.3171179527578216</v>
      </c>
      <c r="S50" s="32"/>
      <c r="T50" s="32"/>
      <c r="U50" s="45"/>
      <c r="V50" s="94">
        <f t="shared" si="1"/>
        <v>0</v>
      </c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x14ac:dyDescent="0.2">
      <c r="A51" s="45"/>
      <c r="B51" s="45">
        <v>544</v>
      </c>
      <c r="C51" s="45" t="s">
        <v>122</v>
      </c>
      <c r="D51" s="46">
        <v>1</v>
      </c>
      <c r="E51" s="45"/>
      <c r="F51" s="47">
        <v>122557</v>
      </c>
      <c r="G51" s="4">
        <f t="shared" si="10"/>
        <v>44803.670397790578</v>
      </c>
      <c r="H51" s="4">
        <f t="shared" si="10"/>
        <v>14777.708892750979</v>
      </c>
      <c r="I51" s="4">
        <f t="shared" si="10"/>
        <v>2418.6210794161552</v>
      </c>
      <c r="J51" s="4">
        <f t="shared" si="10"/>
        <v>24640.498568206294</v>
      </c>
      <c r="K51" s="4">
        <f t="shared" si="10"/>
        <v>19815.382466011928</v>
      </c>
      <c r="L51" s="4">
        <f t="shared" si="10"/>
        <v>6699.5584224888407</v>
      </c>
      <c r="M51" s="4">
        <f t="shared" si="10"/>
        <v>5364.6377526072702</v>
      </c>
      <c r="N51" s="4">
        <f t="shared" si="10"/>
        <v>2251.9317356322335</v>
      </c>
      <c r="O51" s="4">
        <f t="shared" si="10"/>
        <v>605.16052221395319</v>
      </c>
      <c r="P51" s="4">
        <f t="shared" si="10"/>
        <v>1107.0738230541012</v>
      </c>
      <c r="Q51" s="4">
        <f t="shared" si="10"/>
        <v>39.980838914962781</v>
      </c>
      <c r="R51" s="4">
        <f t="shared" si="10"/>
        <v>32.775500912705752</v>
      </c>
      <c r="S51" s="32"/>
      <c r="T51" s="32"/>
      <c r="U51" s="45"/>
      <c r="V51" s="94">
        <f t="shared" si="1"/>
        <v>0</v>
      </c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x14ac:dyDescent="0.2">
      <c r="A52" s="45"/>
      <c r="B52" s="45">
        <v>545</v>
      </c>
      <c r="C52" s="45" t="s">
        <v>130</v>
      </c>
      <c r="D52" s="46"/>
      <c r="E52" s="4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32"/>
      <c r="T52" s="32"/>
      <c r="U52" s="45"/>
      <c r="V52" s="94">
        <f t="shared" si="1"/>
        <v>0</v>
      </c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x14ac:dyDescent="0.2">
      <c r="A53" s="45"/>
      <c r="B53" s="45"/>
      <c r="C53" s="54"/>
      <c r="D53" s="80"/>
      <c r="E53" s="54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45"/>
      <c r="T53" s="45"/>
      <c r="U53" s="45"/>
      <c r="V53" s="94">
        <f t="shared" si="1"/>
        <v>0</v>
      </c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x14ac:dyDescent="0.2">
      <c r="A54" s="45"/>
      <c r="B54" s="45"/>
      <c r="C54" s="45" t="s">
        <v>301</v>
      </c>
      <c r="D54" s="46"/>
      <c r="E54" s="45"/>
      <c r="F54" s="47">
        <f t="shared" ref="F54:R54" si="11">SUM(F48:F52)</f>
        <v>194067</v>
      </c>
      <c r="G54" s="47">
        <f t="shared" si="11"/>
        <v>72975.407670679051</v>
      </c>
      <c r="H54" s="47">
        <f t="shared" si="11"/>
        <v>23567.776195218496</v>
      </c>
      <c r="I54" s="47">
        <f t="shared" si="11"/>
        <v>3745.9435994493665</v>
      </c>
      <c r="J54" s="47">
        <f t="shared" si="11"/>
        <v>38584.649856613934</v>
      </c>
      <c r="K54" s="47">
        <f t="shared" si="11"/>
        <v>30411.298376707215</v>
      </c>
      <c r="L54" s="47">
        <f t="shared" si="11"/>
        <v>10356.775211958666</v>
      </c>
      <c r="M54" s="47">
        <f t="shared" si="11"/>
        <v>8207.1173205377054</v>
      </c>
      <c r="N54" s="47">
        <f t="shared" si="11"/>
        <v>3570.3848377965155</v>
      </c>
      <c r="O54" s="47">
        <f t="shared" si="11"/>
        <v>936.18749915893522</v>
      </c>
      <c r="P54" s="47">
        <f t="shared" si="11"/>
        <v>1603.6142707490151</v>
      </c>
      <c r="Q54" s="47">
        <f t="shared" si="11"/>
        <v>58.050050469965527</v>
      </c>
      <c r="R54" s="47">
        <f t="shared" si="11"/>
        <v>49.795110661148158</v>
      </c>
      <c r="S54" s="59"/>
      <c r="T54" s="59"/>
      <c r="U54" s="45"/>
      <c r="V54" s="94">
        <f t="shared" si="1"/>
        <v>0</v>
      </c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x14ac:dyDescent="0.2">
      <c r="A55" s="45"/>
      <c r="B55" s="45"/>
      <c r="C55" s="45"/>
      <c r="D55" s="46"/>
      <c r="E55" s="45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5"/>
      <c r="T55" s="45"/>
      <c r="U55" s="45"/>
      <c r="V55" s="94">
        <f t="shared" si="1"/>
        <v>0</v>
      </c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x14ac:dyDescent="0.2">
      <c r="A56" s="45"/>
      <c r="B56" s="45"/>
      <c r="C56" s="54" t="s">
        <v>302</v>
      </c>
      <c r="D56" s="80"/>
      <c r="E56" s="54"/>
      <c r="F56" s="81">
        <f t="shared" ref="F56:R56" si="12">F54+F45</f>
        <v>493985</v>
      </c>
      <c r="G56" s="81">
        <f t="shared" si="12"/>
        <v>191996.88940572913</v>
      </c>
      <c r="H56" s="81">
        <f t="shared" si="12"/>
        <v>60505.520551801157</v>
      </c>
      <c r="I56" s="81">
        <f t="shared" si="12"/>
        <v>9276.9761589595564</v>
      </c>
      <c r="J56" s="81">
        <f t="shared" si="12"/>
        <v>96882.310260775674</v>
      </c>
      <c r="K56" s="81">
        <f t="shared" si="12"/>
        <v>74438.530897861958</v>
      </c>
      <c r="L56" s="81">
        <f t="shared" si="12"/>
        <v>25587.778506517752</v>
      </c>
      <c r="M56" s="81">
        <f t="shared" si="12"/>
        <v>20005.743590595401</v>
      </c>
      <c r="N56" s="81">
        <f t="shared" si="12"/>
        <v>9101.9881116163451</v>
      </c>
      <c r="O56" s="81">
        <f t="shared" si="12"/>
        <v>2315.1056873342727</v>
      </c>
      <c r="P56" s="81">
        <f t="shared" si="12"/>
        <v>3622.2930249349438</v>
      </c>
      <c r="Q56" s="81">
        <f t="shared" si="12"/>
        <v>131.5864417303323</v>
      </c>
      <c r="R56" s="81">
        <f t="shared" si="12"/>
        <v>120.27736214352291</v>
      </c>
      <c r="S56" s="59"/>
      <c r="T56" s="59"/>
      <c r="U56" s="45"/>
      <c r="V56" s="94">
        <f t="shared" si="1"/>
        <v>0</v>
      </c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x14ac:dyDescent="0.2">
      <c r="A57" s="45"/>
      <c r="B57" s="45"/>
      <c r="C57" s="45"/>
      <c r="D57" s="46"/>
      <c r="E57" s="45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5"/>
      <c r="T57" s="45"/>
      <c r="U57" s="45"/>
      <c r="V57" s="94">
        <f t="shared" si="1"/>
        <v>0</v>
      </c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256" x14ac:dyDescent="0.2">
      <c r="A58" s="45"/>
      <c r="B58" s="61" t="s">
        <v>131</v>
      </c>
      <c r="C58" s="45"/>
      <c r="D58" s="46"/>
      <c r="E58" s="45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5"/>
      <c r="T58" s="45"/>
      <c r="U58" s="45"/>
      <c r="V58" s="94">
        <f t="shared" si="1"/>
        <v>0</v>
      </c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</row>
    <row r="59" spans="1:256" x14ac:dyDescent="0.2">
      <c r="A59" s="45"/>
      <c r="B59" s="45">
        <v>546</v>
      </c>
      <c r="C59" s="45" t="s">
        <v>109</v>
      </c>
      <c r="D59" s="46">
        <v>51</v>
      </c>
      <c r="E59" s="45"/>
      <c r="F59" s="47">
        <v>37065</v>
      </c>
      <c r="G59" s="4">
        <f t="shared" ref="G59:R59" si="13">INDEX(ALLOC,($D59)+1,(G$1)+1)*$F59</f>
        <v>14709.124562412495</v>
      </c>
      <c r="H59" s="4">
        <f t="shared" si="13"/>
        <v>4564.9060562444938</v>
      </c>
      <c r="I59" s="4">
        <f t="shared" si="13"/>
        <v>683.5459086091704</v>
      </c>
      <c r="J59" s="4">
        <f t="shared" si="13"/>
        <v>7204.6452126256345</v>
      </c>
      <c r="K59" s="4">
        <f t="shared" si="13"/>
        <v>5441.0517988136771</v>
      </c>
      <c r="L59" s="4">
        <f t="shared" si="13"/>
        <v>1882.3049537301281</v>
      </c>
      <c r="M59" s="4">
        <f t="shared" si="13"/>
        <v>1458.1188281453212</v>
      </c>
      <c r="N59" s="4">
        <f t="shared" si="13"/>
        <v>683.61643964060829</v>
      </c>
      <c r="O59" s="4">
        <f t="shared" si="13"/>
        <v>170.41192140758102</v>
      </c>
      <c r="P59" s="4">
        <f t="shared" si="13"/>
        <v>249.47595017271863</v>
      </c>
      <c r="Q59" s="4">
        <f t="shared" si="13"/>
        <v>9.0879051676307974</v>
      </c>
      <c r="R59" s="4">
        <f t="shared" si="13"/>
        <v>8.7104630305424156</v>
      </c>
      <c r="S59" s="32"/>
      <c r="T59" s="32"/>
      <c r="U59" s="45"/>
      <c r="V59" s="94">
        <f t="shared" si="1"/>
        <v>0</v>
      </c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  <row r="60" spans="1:256" x14ac:dyDescent="0.2">
      <c r="A60" s="45"/>
      <c r="B60" s="45">
        <v>547</v>
      </c>
      <c r="C60" s="45" t="s">
        <v>110</v>
      </c>
      <c r="D60" s="46"/>
      <c r="E60" s="45"/>
      <c r="F60" s="4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32"/>
      <c r="T60" s="32"/>
      <c r="U60" s="45"/>
      <c r="V60" s="94">
        <f t="shared" si="1"/>
        <v>0</v>
      </c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  <c r="IV60" s="45"/>
    </row>
    <row r="61" spans="1:256" x14ac:dyDescent="0.2">
      <c r="A61" s="45"/>
      <c r="B61" s="45">
        <v>548</v>
      </c>
      <c r="C61" s="45" t="s">
        <v>132</v>
      </c>
      <c r="D61" s="46">
        <v>51</v>
      </c>
      <c r="E61" s="45"/>
      <c r="F61" s="47">
        <v>96566</v>
      </c>
      <c r="G61" s="4">
        <f t="shared" ref="G61:R62" si="14">INDEX(ALLOC,($D61)+1,(G$1)+1)*$F61</f>
        <v>38321.902670819509</v>
      </c>
      <c r="H61" s="4">
        <f t="shared" si="14"/>
        <v>11893.018163423871</v>
      </c>
      <c r="I61" s="4">
        <f t="shared" si="14"/>
        <v>1780.8524001282383</v>
      </c>
      <c r="J61" s="4">
        <f t="shared" si="14"/>
        <v>18770.370149801889</v>
      </c>
      <c r="K61" s="4">
        <f t="shared" si="14"/>
        <v>14175.653797497411</v>
      </c>
      <c r="L61" s="4">
        <f t="shared" si="14"/>
        <v>4903.99730640506</v>
      </c>
      <c r="M61" s="4">
        <f t="shared" si="14"/>
        <v>3798.8588360631616</v>
      </c>
      <c r="N61" s="4">
        <f t="shared" si="14"/>
        <v>1781.0361556815051</v>
      </c>
      <c r="O61" s="4">
        <f t="shared" si="14"/>
        <v>443.97673283810786</v>
      </c>
      <c r="P61" s="4">
        <f t="shared" si="14"/>
        <v>649.96343192712118</v>
      </c>
      <c r="Q61" s="4">
        <f t="shared" si="14"/>
        <v>23.676855535341581</v>
      </c>
      <c r="R61" s="4">
        <f t="shared" si="14"/>
        <v>22.693499878790202</v>
      </c>
      <c r="S61" s="32"/>
      <c r="T61" s="32"/>
      <c r="U61" s="45"/>
      <c r="V61" s="94">
        <f t="shared" si="1"/>
        <v>0</v>
      </c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x14ac:dyDescent="0.2">
      <c r="A62" s="45"/>
      <c r="B62" s="45">
        <v>549</v>
      </c>
      <c r="C62" s="45" t="s">
        <v>133</v>
      </c>
      <c r="D62" s="46">
        <v>51</v>
      </c>
      <c r="E62" s="45"/>
      <c r="F62" s="47">
        <v>1649</v>
      </c>
      <c r="G62" s="4">
        <f t="shared" si="14"/>
        <v>654.40028068037782</v>
      </c>
      <c r="H62" s="4">
        <f t="shared" si="14"/>
        <v>203.08997940772076</v>
      </c>
      <c r="I62" s="4">
        <f t="shared" si="14"/>
        <v>30.410554520343236</v>
      </c>
      <c r="J62" s="4">
        <f t="shared" si="14"/>
        <v>320.53041833588753</v>
      </c>
      <c r="K62" s="4">
        <f t="shared" si="14"/>
        <v>242.06918700239453</v>
      </c>
      <c r="L62" s="4">
        <f t="shared" si="14"/>
        <v>83.742637763415118</v>
      </c>
      <c r="M62" s="4">
        <f t="shared" si="14"/>
        <v>64.870847095956691</v>
      </c>
      <c r="N62" s="4">
        <f t="shared" si="14"/>
        <v>30.413692404353515</v>
      </c>
      <c r="O62" s="4">
        <f t="shared" si="14"/>
        <v>7.5815259247565381</v>
      </c>
      <c r="P62" s="4">
        <f t="shared" si="14"/>
        <v>11.09903795588326</v>
      </c>
      <c r="Q62" s="4">
        <f t="shared" si="14"/>
        <v>0.40431554354305105</v>
      </c>
      <c r="R62" s="4">
        <f t="shared" si="14"/>
        <v>0.38752336536798715</v>
      </c>
      <c r="S62" s="32"/>
      <c r="T62" s="32"/>
      <c r="U62" s="45"/>
      <c r="V62" s="94">
        <f t="shared" si="1"/>
        <v>0</v>
      </c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x14ac:dyDescent="0.2">
      <c r="A63" s="45"/>
      <c r="B63" s="45">
        <v>550</v>
      </c>
      <c r="C63" s="45" t="s">
        <v>117</v>
      </c>
      <c r="D63" s="46"/>
      <c r="E63" s="45"/>
      <c r="F63" s="4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32"/>
      <c r="T63" s="32"/>
      <c r="U63" s="45"/>
      <c r="V63" s="94">
        <f t="shared" si="1"/>
        <v>0</v>
      </c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x14ac:dyDescent="0.2">
      <c r="A64" s="45"/>
      <c r="B64" s="45"/>
      <c r="C64" s="54"/>
      <c r="D64" s="80"/>
      <c r="E64" s="54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45"/>
      <c r="T64" s="45"/>
      <c r="U64" s="45"/>
      <c r="V64" s="94">
        <f t="shared" si="1"/>
        <v>0</v>
      </c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x14ac:dyDescent="0.2">
      <c r="A65" s="45"/>
      <c r="B65" s="45"/>
      <c r="C65" s="45" t="s">
        <v>303</v>
      </c>
      <c r="D65" s="46"/>
      <c r="E65" s="45"/>
      <c r="F65" s="47">
        <f t="shared" ref="F65:R65" si="15">SUM(F59:F63)</f>
        <v>135280</v>
      </c>
      <c r="G65" s="47">
        <f t="shared" si="15"/>
        <v>53685.427513912378</v>
      </c>
      <c r="H65" s="47">
        <f t="shared" si="15"/>
        <v>16661.014199076082</v>
      </c>
      <c r="I65" s="47">
        <f t="shared" si="15"/>
        <v>2494.8088632577519</v>
      </c>
      <c r="J65" s="47">
        <f t="shared" si="15"/>
        <v>26295.545780763408</v>
      </c>
      <c r="K65" s="47">
        <f t="shared" si="15"/>
        <v>19858.774783313482</v>
      </c>
      <c r="L65" s="47">
        <f t="shared" si="15"/>
        <v>6870.0448978986024</v>
      </c>
      <c r="M65" s="47">
        <f t="shared" si="15"/>
        <v>5321.8485113044389</v>
      </c>
      <c r="N65" s="47">
        <f t="shared" si="15"/>
        <v>2495.0662877264672</v>
      </c>
      <c r="O65" s="47">
        <f t="shared" si="15"/>
        <v>621.97018017044547</v>
      </c>
      <c r="P65" s="47">
        <f t="shared" si="15"/>
        <v>910.53842005572301</v>
      </c>
      <c r="Q65" s="47">
        <f t="shared" si="15"/>
        <v>33.169076246515431</v>
      </c>
      <c r="R65" s="47">
        <f t="shared" si="15"/>
        <v>31.791486274700606</v>
      </c>
      <c r="S65" s="59"/>
      <c r="T65" s="59"/>
      <c r="U65" s="45"/>
      <c r="V65" s="94">
        <f t="shared" si="1"/>
        <v>0</v>
      </c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x14ac:dyDescent="0.2">
      <c r="A66" s="45"/>
      <c r="B66" s="45"/>
      <c r="C66" s="45"/>
      <c r="D66" s="46"/>
      <c r="E66" s="45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5"/>
      <c r="T66" s="45"/>
      <c r="U66" s="45"/>
      <c r="V66" s="94">
        <f t="shared" si="1"/>
        <v>0</v>
      </c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x14ac:dyDescent="0.2">
      <c r="A67" s="45"/>
      <c r="B67" s="61" t="s">
        <v>288</v>
      </c>
      <c r="C67" s="45"/>
      <c r="D67" s="46"/>
      <c r="E67" s="45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5"/>
      <c r="T67" s="45"/>
      <c r="U67" s="45"/>
      <c r="V67" s="94">
        <f t="shared" si="1"/>
        <v>0</v>
      </c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x14ac:dyDescent="0.2">
      <c r="A68" s="45"/>
      <c r="B68" s="45">
        <v>551</v>
      </c>
      <c r="C68" s="45" t="s">
        <v>119</v>
      </c>
      <c r="D68" s="46">
        <v>51</v>
      </c>
      <c r="E68" s="45"/>
      <c r="F68" s="47">
        <v>21608</v>
      </c>
      <c r="G68" s="4">
        <f t="shared" ref="G68:R71" si="16">INDEX(ALLOC,($D68)+1,(G$1)+1)*$F68</f>
        <v>8575.0644420506997</v>
      </c>
      <c r="H68" s="4">
        <f t="shared" si="16"/>
        <v>2661.2300030576289</v>
      </c>
      <c r="I68" s="4">
        <f t="shared" si="16"/>
        <v>398.49075929386089</v>
      </c>
      <c r="J68" s="4">
        <f t="shared" si="16"/>
        <v>4200.1341900557054</v>
      </c>
      <c r="K68" s="4">
        <f t="shared" si="16"/>
        <v>3172.001814886441</v>
      </c>
      <c r="L68" s="4">
        <f t="shared" si="16"/>
        <v>1097.338336441403</v>
      </c>
      <c r="M68" s="4">
        <f t="shared" si="16"/>
        <v>850.04806794992851</v>
      </c>
      <c r="N68" s="4">
        <f t="shared" si="16"/>
        <v>398.53187718209267</v>
      </c>
      <c r="O68" s="4">
        <f t="shared" si="16"/>
        <v>99.346035283286398</v>
      </c>
      <c r="P68" s="4">
        <f t="shared" si="16"/>
        <v>145.43845491250786</v>
      </c>
      <c r="Q68" s="4">
        <f t="shared" si="16"/>
        <v>5.2980292691802591</v>
      </c>
      <c r="R68" s="4">
        <f t="shared" si="16"/>
        <v>5.0779896172658985</v>
      </c>
      <c r="S68" s="32"/>
      <c r="T68" s="32"/>
      <c r="U68" s="45"/>
      <c r="V68" s="94">
        <f t="shared" si="1"/>
        <v>0</v>
      </c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x14ac:dyDescent="0.2">
      <c r="A69" s="45"/>
      <c r="B69" s="45">
        <v>552</v>
      </c>
      <c r="C69" s="45" t="s">
        <v>120</v>
      </c>
      <c r="D69" s="46">
        <v>51</v>
      </c>
      <c r="E69" s="45"/>
      <c r="F69" s="47">
        <v>57956</v>
      </c>
      <c r="G69" s="4">
        <f t="shared" si="16"/>
        <v>22999.649889091557</v>
      </c>
      <c r="H69" s="4">
        <f t="shared" si="16"/>
        <v>7137.8307134953702</v>
      </c>
      <c r="I69" s="4">
        <f t="shared" si="16"/>
        <v>1068.8138858587099</v>
      </c>
      <c r="J69" s="4">
        <f t="shared" si="16"/>
        <v>11265.409899984656</v>
      </c>
      <c r="K69" s="4">
        <f t="shared" si="16"/>
        <v>8507.7997585874946</v>
      </c>
      <c r="L69" s="4">
        <f t="shared" si="16"/>
        <v>2943.2312396703978</v>
      </c>
      <c r="M69" s="4">
        <f t="shared" si="16"/>
        <v>2279.9604695532234</v>
      </c>
      <c r="N69" s="4">
        <f t="shared" si="16"/>
        <v>1068.9241703982489</v>
      </c>
      <c r="O69" s="4">
        <f t="shared" si="16"/>
        <v>266.46144117355362</v>
      </c>
      <c r="P69" s="4">
        <f t="shared" si="16"/>
        <v>390.08844376662836</v>
      </c>
      <c r="Q69" s="4">
        <f t="shared" si="16"/>
        <v>14.210134409691367</v>
      </c>
      <c r="R69" s="4">
        <f t="shared" si="16"/>
        <v>13.619954010471233</v>
      </c>
      <c r="S69" s="32"/>
      <c r="T69" s="32"/>
      <c r="U69" s="45"/>
      <c r="V69" s="94">
        <f t="shared" si="1"/>
        <v>0</v>
      </c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x14ac:dyDescent="0.2">
      <c r="A70" s="45"/>
      <c r="B70" s="45">
        <v>553</v>
      </c>
      <c r="C70" s="45" t="s">
        <v>134</v>
      </c>
      <c r="D70" s="46">
        <v>51</v>
      </c>
      <c r="E70" s="45"/>
      <c r="F70" s="47">
        <v>264849</v>
      </c>
      <c r="G70" s="4">
        <f t="shared" si="16"/>
        <v>105104.46327344899</v>
      </c>
      <c r="H70" s="4">
        <f t="shared" si="16"/>
        <v>32618.664618650964</v>
      </c>
      <c r="I70" s="4">
        <f t="shared" si="16"/>
        <v>4884.2965155599668</v>
      </c>
      <c r="J70" s="4">
        <f t="shared" si="16"/>
        <v>51480.995006574572</v>
      </c>
      <c r="K70" s="4">
        <f t="shared" si="16"/>
        <v>38879.188664886111</v>
      </c>
      <c r="L70" s="4">
        <f t="shared" si="16"/>
        <v>13450.062989085949</v>
      </c>
      <c r="M70" s="4">
        <f t="shared" si="16"/>
        <v>10419.029097948473</v>
      </c>
      <c r="N70" s="4">
        <f t="shared" si="16"/>
        <v>4884.8004970288812</v>
      </c>
      <c r="O70" s="4">
        <f t="shared" si="16"/>
        <v>1217.6831774686746</v>
      </c>
      <c r="P70" s="4">
        <f t="shared" si="16"/>
        <v>1782.6374187857643</v>
      </c>
      <c r="Q70" s="4">
        <f t="shared" si="16"/>
        <v>64.937881984131906</v>
      </c>
      <c r="R70" s="4">
        <f t="shared" si="16"/>
        <v>62.24085857752943</v>
      </c>
      <c r="S70" s="32"/>
      <c r="T70" s="32"/>
      <c r="U70" s="45"/>
      <c r="V70" s="94">
        <f t="shared" si="1"/>
        <v>0</v>
      </c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x14ac:dyDescent="0.2">
      <c r="A71" s="45"/>
      <c r="B71" s="45">
        <v>554</v>
      </c>
      <c r="C71" s="45" t="s">
        <v>135</v>
      </c>
      <c r="D71" s="46">
        <v>51</v>
      </c>
      <c r="E71" s="45"/>
      <c r="F71" s="47">
        <v>31948</v>
      </c>
      <c r="G71" s="4">
        <f t="shared" si="16"/>
        <v>12678.459773909466</v>
      </c>
      <c r="H71" s="4">
        <f t="shared" si="16"/>
        <v>3934.6990067421852</v>
      </c>
      <c r="I71" s="4">
        <f t="shared" si="16"/>
        <v>589.17913633470323</v>
      </c>
      <c r="J71" s="4">
        <f t="shared" si="16"/>
        <v>6210.009584593653</v>
      </c>
      <c r="K71" s="4">
        <f t="shared" si="16"/>
        <v>4689.8886515175873</v>
      </c>
      <c r="L71" s="4">
        <f t="shared" si="16"/>
        <v>1622.4437788147884</v>
      </c>
      <c r="M71" s="4">
        <f t="shared" si="16"/>
        <v>1256.8185706619915</v>
      </c>
      <c r="N71" s="4">
        <f t="shared" si="16"/>
        <v>589.23993022091338</v>
      </c>
      <c r="O71" s="4">
        <f t="shared" si="16"/>
        <v>146.88574302251175</v>
      </c>
      <c r="P71" s="4">
        <f t="shared" si="16"/>
        <v>215.03460558796749</v>
      </c>
      <c r="Q71" s="4">
        <f t="shared" si="16"/>
        <v>7.8332765222033922</v>
      </c>
      <c r="R71" s="4">
        <f t="shared" si="16"/>
        <v>7.5079420720293832</v>
      </c>
      <c r="S71" s="32"/>
      <c r="T71" s="32"/>
      <c r="U71" s="45"/>
      <c r="V71" s="94">
        <f t="shared" si="1"/>
        <v>0</v>
      </c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x14ac:dyDescent="0.2">
      <c r="A72" s="45"/>
      <c r="B72" s="45"/>
      <c r="C72" s="54"/>
      <c r="D72" s="80"/>
      <c r="E72" s="54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45"/>
      <c r="T72" s="45"/>
      <c r="U72" s="45"/>
      <c r="V72" s="94">
        <f t="shared" si="1"/>
        <v>0</v>
      </c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x14ac:dyDescent="0.2">
      <c r="A73" s="45"/>
      <c r="B73" s="45"/>
      <c r="C73" s="45" t="s">
        <v>304</v>
      </c>
      <c r="D73" s="46"/>
      <c r="E73" s="45"/>
      <c r="F73" s="47">
        <f t="shared" ref="F73:R73" si="17">SUM(F68:F71)</f>
        <v>376361</v>
      </c>
      <c r="G73" s="47">
        <f t="shared" si="17"/>
        <v>149357.63737850072</v>
      </c>
      <c r="H73" s="47">
        <f t="shared" si="17"/>
        <v>46352.424341946149</v>
      </c>
      <c r="I73" s="47">
        <f t="shared" si="17"/>
        <v>6940.7802970472403</v>
      </c>
      <c r="J73" s="47">
        <f t="shared" si="17"/>
        <v>73156.548681208587</v>
      </c>
      <c r="K73" s="47">
        <f t="shared" si="17"/>
        <v>55248.878889877626</v>
      </c>
      <c r="L73" s="47">
        <f t="shared" si="17"/>
        <v>19113.076344012537</v>
      </c>
      <c r="M73" s="47">
        <f t="shared" si="17"/>
        <v>14805.856206113616</v>
      </c>
      <c r="N73" s="47">
        <f t="shared" si="17"/>
        <v>6941.4964748301363</v>
      </c>
      <c r="O73" s="47">
        <f t="shared" si="17"/>
        <v>1730.3763969480265</v>
      </c>
      <c r="P73" s="47">
        <f t="shared" si="17"/>
        <v>2533.1989230528684</v>
      </c>
      <c r="Q73" s="47">
        <f t="shared" si="17"/>
        <v>92.279322185206922</v>
      </c>
      <c r="R73" s="47">
        <f t="shared" si="17"/>
        <v>88.446744277295949</v>
      </c>
      <c r="S73" s="59"/>
      <c r="T73" s="59"/>
      <c r="U73" s="45"/>
      <c r="V73" s="94">
        <f t="shared" si="1"/>
        <v>0</v>
      </c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256" x14ac:dyDescent="0.2">
      <c r="A74" s="45"/>
      <c r="B74" s="45"/>
      <c r="C74" s="45"/>
      <c r="D74" s="46"/>
      <c r="E74" s="45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5"/>
      <c r="T74" s="45"/>
      <c r="U74" s="45"/>
      <c r="V74" s="94">
        <f t="shared" si="1"/>
        <v>0</v>
      </c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</row>
    <row r="75" spans="1:256" x14ac:dyDescent="0.2">
      <c r="A75" s="45"/>
      <c r="B75" s="45"/>
      <c r="C75" s="54" t="s">
        <v>305</v>
      </c>
      <c r="D75" s="80"/>
      <c r="E75" s="54"/>
      <c r="F75" s="81">
        <f t="shared" ref="F75:R75" si="18">F73+F65</f>
        <v>511641</v>
      </c>
      <c r="G75" s="81">
        <f t="shared" si="18"/>
        <v>203043.06489241309</v>
      </c>
      <c r="H75" s="81">
        <f t="shared" si="18"/>
        <v>63013.438541022231</v>
      </c>
      <c r="I75" s="81">
        <f t="shared" si="18"/>
        <v>9435.5891603049931</v>
      </c>
      <c r="J75" s="81">
        <f t="shared" si="18"/>
        <v>99452.094461971996</v>
      </c>
      <c r="K75" s="81">
        <f t="shared" si="18"/>
        <v>75107.653673191104</v>
      </c>
      <c r="L75" s="81">
        <f t="shared" si="18"/>
        <v>25983.12124191114</v>
      </c>
      <c r="M75" s="81">
        <f t="shared" si="18"/>
        <v>20127.704717418055</v>
      </c>
      <c r="N75" s="81">
        <f t="shared" si="18"/>
        <v>9436.562762556603</v>
      </c>
      <c r="O75" s="81">
        <f t="shared" si="18"/>
        <v>2352.3465771184719</v>
      </c>
      <c r="P75" s="81">
        <f t="shared" si="18"/>
        <v>3443.7373431085916</v>
      </c>
      <c r="Q75" s="81">
        <f t="shared" si="18"/>
        <v>125.44839843172235</v>
      </c>
      <c r="R75" s="81">
        <f t="shared" si="18"/>
        <v>120.23823055199655</v>
      </c>
      <c r="S75" s="59"/>
      <c r="T75" s="59"/>
      <c r="U75" s="45"/>
      <c r="V75" s="94">
        <f t="shared" si="1"/>
        <v>0</v>
      </c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</row>
    <row r="76" spans="1:256" x14ac:dyDescent="0.2">
      <c r="A76" s="45"/>
      <c r="B76" s="45"/>
      <c r="C76" s="45"/>
      <c r="D76" s="46"/>
      <c r="E76" s="45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5"/>
      <c r="T76" s="45"/>
      <c r="U76" s="45"/>
      <c r="V76" s="94">
        <f t="shared" si="1"/>
        <v>0</v>
      </c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</row>
    <row r="77" spans="1:256" x14ac:dyDescent="0.2">
      <c r="A77" s="45"/>
      <c r="B77" s="45"/>
      <c r="C77" s="54" t="s">
        <v>306</v>
      </c>
      <c r="D77" s="80"/>
      <c r="E77" s="54"/>
      <c r="F77" s="81">
        <f t="shared" ref="F77:R77" si="19">F35+F56+F75</f>
        <v>32249542</v>
      </c>
      <c r="G77" s="81">
        <f t="shared" si="19"/>
        <v>12378303.660000512</v>
      </c>
      <c r="H77" s="81">
        <f t="shared" si="19"/>
        <v>3937184.8463269626</v>
      </c>
      <c r="I77" s="81">
        <f t="shared" si="19"/>
        <v>612096.06849642191</v>
      </c>
      <c r="J77" s="81">
        <f t="shared" si="19"/>
        <v>6358228.2253652001</v>
      </c>
      <c r="K77" s="81">
        <f t="shared" si="19"/>
        <v>4933985.1378539819</v>
      </c>
      <c r="L77" s="81">
        <f t="shared" si="19"/>
        <v>1689857.3817176288</v>
      </c>
      <c r="M77" s="81">
        <f t="shared" si="19"/>
        <v>1328193.4886956806</v>
      </c>
      <c r="N77" s="81">
        <f t="shared" si="19"/>
        <v>593873.14223958249</v>
      </c>
      <c r="O77" s="81">
        <f t="shared" si="19"/>
        <v>152838.33911428496</v>
      </c>
      <c r="P77" s="81">
        <f t="shared" si="19"/>
        <v>247972.54255301258</v>
      </c>
      <c r="Q77" s="81">
        <f t="shared" si="19"/>
        <v>8995.0610324700046</v>
      </c>
      <c r="R77" s="81">
        <f t="shared" si="19"/>
        <v>8014.1066042630755</v>
      </c>
      <c r="S77" s="59"/>
      <c r="T77" s="59"/>
      <c r="U77" s="45"/>
      <c r="V77" s="94">
        <f t="shared" si="1"/>
        <v>0</v>
      </c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</row>
    <row r="78" spans="1:256" x14ac:dyDescent="0.2">
      <c r="A78" s="45"/>
      <c r="B78" s="93"/>
      <c r="C78" s="45"/>
      <c r="D78" s="46"/>
      <c r="E78" s="45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5"/>
      <c r="T78" s="45"/>
      <c r="U78" s="45"/>
      <c r="V78" s="94">
        <f t="shared" si="1"/>
        <v>0</v>
      </c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</row>
    <row r="79" spans="1:256" x14ac:dyDescent="0.2">
      <c r="A79" s="45"/>
      <c r="B79" s="61" t="s">
        <v>289</v>
      </c>
      <c r="C79" s="45"/>
      <c r="D79" s="46"/>
      <c r="E79" s="45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5"/>
      <c r="T79" s="45"/>
      <c r="U79" s="45"/>
      <c r="V79" s="94">
        <f t="shared" si="1"/>
        <v>0</v>
      </c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</row>
    <row r="80" spans="1:256" x14ac:dyDescent="0.2">
      <c r="A80" s="45"/>
      <c r="B80" s="45">
        <v>555</v>
      </c>
      <c r="C80" s="45" t="s">
        <v>137</v>
      </c>
      <c r="D80" s="46"/>
      <c r="E80" s="45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5"/>
      <c r="T80" s="45"/>
      <c r="U80" s="45"/>
      <c r="V80" s="94">
        <f t="shared" ref="V80:V143" si="20">SUM(G80:R80)-F80</f>
        <v>0</v>
      </c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</row>
    <row r="81" spans="1:256" x14ac:dyDescent="0.2">
      <c r="A81" s="45"/>
      <c r="B81" s="45">
        <v>556</v>
      </c>
      <c r="C81" s="45" t="s">
        <v>143</v>
      </c>
      <c r="D81" s="46">
        <v>51</v>
      </c>
      <c r="E81" s="45"/>
      <c r="F81" s="47">
        <v>1105816</v>
      </c>
      <c r="G81" s="4">
        <f t="shared" ref="G81:R81" si="21">INDEX(ALLOC,($D81)+1,(G$1)+1)*$F81</f>
        <v>438839.47894533211</v>
      </c>
      <c r="H81" s="4">
        <f t="shared" si="21"/>
        <v>136191.72144859197</v>
      </c>
      <c r="I81" s="4">
        <f t="shared" si="21"/>
        <v>20393.255159167904</v>
      </c>
      <c r="J81" s="4">
        <f t="shared" si="21"/>
        <v>214947.03764858568</v>
      </c>
      <c r="K81" s="4">
        <f t="shared" si="21"/>
        <v>162331.09769207999</v>
      </c>
      <c r="L81" s="4">
        <f t="shared" si="21"/>
        <v>56157.640218913672</v>
      </c>
      <c r="M81" s="4">
        <f t="shared" si="21"/>
        <v>43502.256308224642</v>
      </c>
      <c r="N81" s="4">
        <f t="shared" si="21"/>
        <v>20395.359417715335</v>
      </c>
      <c r="O81" s="4">
        <f t="shared" si="21"/>
        <v>5084.1556531295182</v>
      </c>
      <c r="P81" s="4">
        <f t="shared" si="21"/>
        <v>7442.9919686009716</v>
      </c>
      <c r="Q81" s="4">
        <f t="shared" si="21"/>
        <v>271.13316985967407</v>
      </c>
      <c r="R81" s="4">
        <f t="shared" si="21"/>
        <v>259.87236979852401</v>
      </c>
      <c r="S81" s="32"/>
      <c r="T81" s="32"/>
      <c r="U81" s="45"/>
      <c r="V81" s="94">
        <f t="shared" si="20"/>
        <v>0</v>
      </c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  <c r="IV81" s="45"/>
    </row>
    <row r="82" spans="1:256" x14ac:dyDescent="0.2">
      <c r="A82" s="45"/>
      <c r="B82" s="45">
        <v>557</v>
      </c>
      <c r="C82" s="45" t="s">
        <v>144</v>
      </c>
      <c r="D82" s="46"/>
      <c r="E82" s="45"/>
      <c r="F82" s="4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32"/>
      <c r="T82" s="32"/>
      <c r="U82" s="45"/>
      <c r="V82" s="94">
        <f t="shared" si="20"/>
        <v>0</v>
      </c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</row>
    <row r="83" spans="1:256" x14ac:dyDescent="0.2">
      <c r="A83" s="45"/>
      <c r="B83" s="45"/>
      <c r="C83" s="54"/>
      <c r="D83" s="80"/>
      <c r="E83" s="54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45"/>
      <c r="T83" s="45"/>
      <c r="U83" s="45"/>
      <c r="V83" s="94">
        <f t="shared" si="20"/>
        <v>0</v>
      </c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</row>
    <row r="84" spans="1:256" x14ac:dyDescent="0.2">
      <c r="A84" s="45"/>
      <c r="B84" s="45"/>
      <c r="C84" s="45" t="s">
        <v>307</v>
      </c>
      <c r="D84" s="46"/>
      <c r="E84" s="45"/>
      <c r="F84" s="47">
        <f t="shared" ref="F84:R84" si="22">SUM(F80:F82)</f>
        <v>1105816</v>
      </c>
      <c r="G84" s="47">
        <f t="shared" si="22"/>
        <v>438839.47894533211</v>
      </c>
      <c r="H84" s="47">
        <f t="shared" si="22"/>
        <v>136191.72144859197</v>
      </c>
      <c r="I84" s="47">
        <f t="shared" si="22"/>
        <v>20393.255159167904</v>
      </c>
      <c r="J84" s="47">
        <f t="shared" si="22"/>
        <v>214947.03764858568</v>
      </c>
      <c r="K84" s="47">
        <f t="shared" si="22"/>
        <v>162331.09769207999</v>
      </c>
      <c r="L84" s="47">
        <f t="shared" si="22"/>
        <v>56157.640218913672</v>
      </c>
      <c r="M84" s="47">
        <f t="shared" si="22"/>
        <v>43502.256308224642</v>
      </c>
      <c r="N84" s="47">
        <f t="shared" si="22"/>
        <v>20395.359417715335</v>
      </c>
      <c r="O84" s="47">
        <f t="shared" si="22"/>
        <v>5084.1556531295182</v>
      </c>
      <c r="P84" s="47">
        <f t="shared" si="22"/>
        <v>7442.9919686009716</v>
      </c>
      <c r="Q84" s="47">
        <f t="shared" si="22"/>
        <v>271.13316985967407</v>
      </c>
      <c r="R84" s="47">
        <f t="shared" si="22"/>
        <v>259.87236979852401</v>
      </c>
      <c r="S84" s="59"/>
      <c r="T84" s="59"/>
      <c r="U84" s="45"/>
      <c r="V84" s="94">
        <f t="shared" si="20"/>
        <v>0</v>
      </c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</row>
    <row r="85" spans="1:256" x14ac:dyDescent="0.2">
      <c r="A85" s="45"/>
      <c r="B85" s="45"/>
      <c r="C85" s="45"/>
      <c r="D85" s="46"/>
      <c r="E85" s="45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5"/>
      <c r="T85" s="45"/>
      <c r="U85" s="45"/>
      <c r="V85" s="94">
        <f t="shared" si="20"/>
        <v>0</v>
      </c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  <c r="IV85" s="45"/>
    </row>
    <row r="86" spans="1:256" x14ac:dyDescent="0.2">
      <c r="A86" s="45"/>
      <c r="B86" s="61" t="s">
        <v>290</v>
      </c>
      <c r="C86" s="45"/>
      <c r="D86" s="46"/>
      <c r="E86" s="45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5"/>
      <c r="T86" s="45"/>
      <c r="U86" s="45"/>
      <c r="V86" s="94">
        <f t="shared" si="20"/>
        <v>0</v>
      </c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</row>
    <row r="87" spans="1:256" x14ac:dyDescent="0.2">
      <c r="A87" s="45"/>
      <c r="B87" s="45">
        <v>560</v>
      </c>
      <c r="C87" s="45" t="s">
        <v>146</v>
      </c>
      <c r="D87" s="46">
        <v>52</v>
      </c>
      <c r="E87" s="45"/>
      <c r="F87" s="47">
        <v>586814</v>
      </c>
      <c r="G87" s="4">
        <f t="shared" ref="G87:R91" si="23">INDEX(ALLOC,($D87)+1,(G$1)+1)*$F87</f>
        <v>232875.22517111897</v>
      </c>
      <c r="H87" s="4">
        <f t="shared" si="23"/>
        <v>72271.705989182679</v>
      </c>
      <c r="I87" s="4">
        <f t="shared" si="23"/>
        <v>10821.915791571069</v>
      </c>
      <c r="J87" s="4">
        <f t="shared" si="23"/>
        <v>114064.12183466069</v>
      </c>
      <c r="K87" s="4">
        <f t="shared" si="23"/>
        <v>86142.867132579224</v>
      </c>
      <c r="L87" s="4">
        <f t="shared" si="23"/>
        <v>29800.698748635943</v>
      </c>
      <c r="M87" s="4">
        <f t="shared" si="23"/>
        <v>23084.97347954319</v>
      </c>
      <c r="N87" s="4">
        <f t="shared" si="23"/>
        <v>10823.032440611465</v>
      </c>
      <c r="O87" s="4">
        <f t="shared" si="23"/>
        <v>2697.9657695634219</v>
      </c>
      <c r="P87" s="4">
        <f t="shared" si="23"/>
        <v>3949.7094354418909</v>
      </c>
      <c r="Q87" s="4">
        <f t="shared" si="23"/>
        <v>143.87994018718732</v>
      </c>
      <c r="R87" s="4">
        <f t="shared" si="23"/>
        <v>137.90426690421467</v>
      </c>
      <c r="S87" s="32"/>
      <c r="T87" s="32"/>
      <c r="U87" s="45"/>
      <c r="V87" s="94">
        <f t="shared" si="20"/>
        <v>0</v>
      </c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</row>
    <row r="88" spans="1:256" x14ac:dyDescent="0.2">
      <c r="A88" s="45"/>
      <c r="B88" s="45">
        <v>561</v>
      </c>
      <c r="C88" s="45" t="s">
        <v>147</v>
      </c>
      <c r="D88" s="46">
        <v>52</v>
      </c>
      <c r="E88" s="45"/>
      <c r="F88" s="47">
        <v>1395743</v>
      </c>
      <c r="G88" s="4">
        <f t="shared" si="23"/>
        <v>553896.0648621422</v>
      </c>
      <c r="H88" s="4">
        <f t="shared" si="23"/>
        <v>171898.97945935134</v>
      </c>
      <c r="I88" s="4">
        <f t="shared" si="23"/>
        <v>25740.035535407776</v>
      </c>
      <c r="J88" s="4">
        <f t="shared" si="23"/>
        <v>271302.66081224172</v>
      </c>
      <c r="K88" s="4">
        <f t="shared" si="23"/>
        <v>204891.67572727907</v>
      </c>
      <c r="L88" s="4">
        <f t="shared" si="23"/>
        <v>70881.261649376756</v>
      </c>
      <c r="M88" s="4">
        <f t="shared" si="23"/>
        <v>54907.841563524475</v>
      </c>
      <c r="N88" s="4">
        <f t="shared" si="23"/>
        <v>25742.691496379375</v>
      </c>
      <c r="O88" s="4">
        <f t="shared" si="23"/>
        <v>6417.1387136430949</v>
      </c>
      <c r="P88" s="4">
        <f t="shared" si="23"/>
        <v>9394.4236104659594</v>
      </c>
      <c r="Q88" s="4">
        <f t="shared" si="23"/>
        <v>342.21988459151521</v>
      </c>
      <c r="R88" s="4">
        <f t="shared" si="23"/>
        <v>328.00668559661034</v>
      </c>
      <c r="S88" s="32"/>
      <c r="T88" s="32"/>
      <c r="U88" s="45"/>
      <c r="V88" s="94">
        <f t="shared" si="20"/>
        <v>0</v>
      </c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</row>
    <row r="89" spans="1:256" x14ac:dyDescent="0.2">
      <c r="A89" s="45"/>
      <c r="B89" s="45">
        <v>562</v>
      </c>
      <c r="C89" s="45" t="s">
        <v>148</v>
      </c>
      <c r="D89" s="46">
        <v>52</v>
      </c>
      <c r="E89" s="45"/>
      <c r="F89" s="47">
        <v>668825</v>
      </c>
      <c r="G89" s="4">
        <f t="shared" si="23"/>
        <v>265421.02348456864</v>
      </c>
      <c r="H89" s="4">
        <f t="shared" si="23"/>
        <v>82372.137948677278</v>
      </c>
      <c r="I89" s="4">
        <f t="shared" si="23"/>
        <v>12334.347560381177</v>
      </c>
      <c r="J89" s="4">
        <f t="shared" si="23"/>
        <v>130005.31051758637</v>
      </c>
      <c r="K89" s="4">
        <f t="shared" si="23"/>
        <v>98181.88235104701</v>
      </c>
      <c r="L89" s="4">
        <f t="shared" si="23"/>
        <v>33965.536508257188</v>
      </c>
      <c r="M89" s="4">
        <f t="shared" si="23"/>
        <v>26311.245790753925</v>
      </c>
      <c r="N89" s="4">
        <f t="shared" si="23"/>
        <v>12335.620268248478</v>
      </c>
      <c r="O89" s="4">
        <f t="shared" si="23"/>
        <v>3075.0236971651248</v>
      </c>
      <c r="P89" s="4">
        <f t="shared" si="23"/>
        <v>4501.7065256783626</v>
      </c>
      <c r="Q89" s="4">
        <f t="shared" si="23"/>
        <v>163.98807969083143</v>
      </c>
      <c r="R89" s="4">
        <f t="shared" si="23"/>
        <v>157.17726794556941</v>
      </c>
      <c r="S89" s="32"/>
      <c r="T89" s="32"/>
      <c r="U89" s="45"/>
      <c r="V89" s="94">
        <f t="shared" si="20"/>
        <v>0</v>
      </c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</row>
    <row r="90" spans="1:256" x14ac:dyDescent="0.2">
      <c r="A90" s="45"/>
      <c r="B90" s="45">
        <v>563</v>
      </c>
      <c r="C90" s="45" t="s">
        <v>149</v>
      </c>
      <c r="D90" s="46">
        <v>52</v>
      </c>
      <c r="E90" s="45"/>
      <c r="F90" s="47">
        <v>21025</v>
      </c>
      <c r="G90" s="4">
        <f t="shared" si="23"/>
        <v>8343.7027903607905</v>
      </c>
      <c r="H90" s="4">
        <f t="shared" si="23"/>
        <v>2589.4280273179675</v>
      </c>
      <c r="I90" s="4">
        <f t="shared" si="23"/>
        <v>387.73918058836654</v>
      </c>
      <c r="J90" s="4">
        <f t="shared" si="23"/>
        <v>4086.8114284487774</v>
      </c>
      <c r="K90" s="4">
        <f t="shared" si="23"/>
        <v>3086.4188336721318</v>
      </c>
      <c r="L90" s="4">
        <f t="shared" si="23"/>
        <v>1067.7313274565206</v>
      </c>
      <c r="M90" s="4">
        <f t="shared" si="23"/>
        <v>827.11313535020565</v>
      </c>
      <c r="N90" s="4">
        <f t="shared" si="23"/>
        <v>387.77918908522298</v>
      </c>
      <c r="O90" s="4">
        <f t="shared" si="23"/>
        <v>96.665604953308787</v>
      </c>
      <c r="P90" s="4">
        <f t="shared" si="23"/>
        <v>141.51441662974258</v>
      </c>
      <c r="Q90" s="4">
        <f t="shared" si="23"/>
        <v>5.1550844772544853</v>
      </c>
      <c r="R90" s="4">
        <f t="shared" si="23"/>
        <v>4.9409816597100837</v>
      </c>
      <c r="S90" s="32"/>
      <c r="T90" s="32"/>
      <c r="U90" s="45"/>
      <c r="V90" s="94">
        <f t="shared" si="20"/>
        <v>0</v>
      </c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256" x14ac:dyDescent="0.2">
      <c r="A91" s="45"/>
      <c r="B91" s="45">
        <v>566</v>
      </c>
      <c r="C91" s="45" t="s">
        <v>151</v>
      </c>
      <c r="D91" s="46">
        <v>52</v>
      </c>
      <c r="E91" s="45"/>
      <c r="F91" s="47">
        <v>88917</v>
      </c>
      <c r="G91" s="4">
        <f t="shared" si="23"/>
        <v>35286.421926778137</v>
      </c>
      <c r="H91" s="4">
        <f t="shared" si="23"/>
        <v>10950.971315340392</v>
      </c>
      <c r="I91" s="4">
        <f t="shared" si="23"/>
        <v>1639.7909498395143</v>
      </c>
      <c r="J91" s="4">
        <f t="shared" si="23"/>
        <v>17283.567742372412</v>
      </c>
      <c r="K91" s="4">
        <f t="shared" si="23"/>
        <v>13052.799212063017</v>
      </c>
      <c r="L91" s="4">
        <f t="shared" si="23"/>
        <v>4515.5513171677258</v>
      </c>
      <c r="M91" s="4">
        <f t="shared" si="23"/>
        <v>3497.9509467745179</v>
      </c>
      <c r="N91" s="4">
        <f t="shared" si="23"/>
        <v>1639.9601501018203</v>
      </c>
      <c r="O91" s="4">
        <f t="shared" si="23"/>
        <v>408.80930300277561</v>
      </c>
      <c r="P91" s="4">
        <f t="shared" si="23"/>
        <v>598.47978042648379</v>
      </c>
      <c r="Q91" s="4">
        <f t="shared" si="23"/>
        <v>21.801410057742547</v>
      </c>
      <c r="R91" s="4">
        <f t="shared" si="23"/>
        <v>20.895946075455008</v>
      </c>
      <c r="S91" s="32"/>
      <c r="T91" s="32"/>
      <c r="U91" s="45"/>
      <c r="V91" s="94">
        <f t="shared" si="20"/>
        <v>0</v>
      </c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</row>
    <row r="92" spans="1:256" x14ac:dyDescent="0.2">
      <c r="A92" s="45"/>
      <c r="B92" s="45">
        <v>569</v>
      </c>
      <c r="C92" s="45" t="s">
        <v>120</v>
      </c>
      <c r="D92" s="46"/>
      <c r="E92" s="45"/>
      <c r="F92" s="47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32"/>
      <c r="T92" s="32"/>
      <c r="U92" s="45"/>
      <c r="V92" s="94">
        <f t="shared" si="20"/>
        <v>0</v>
      </c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</row>
    <row r="93" spans="1:256" x14ac:dyDescent="0.2">
      <c r="A93" s="45"/>
      <c r="B93" s="45">
        <v>570</v>
      </c>
      <c r="C93" s="45" t="s">
        <v>154</v>
      </c>
      <c r="D93" s="46">
        <v>52</v>
      </c>
      <c r="E93" s="45"/>
      <c r="F93" s="47">
        <v>259554</v>
      </c>
      <c r="G93" s="4">
        <f t="shared" ref="G93:R95" si="24">INDEX(ALLOC,($D93)+1,(G$1)+1)*$F93</f>
        <v>103003.1597645329</v>
      </c>
      <c r="H93" s="4">
        <f t="shared" si="24"/>
        <v>31966.535182044601</v>
      </c>
      <c r="I93" s="4">
        <f t="shared" si="24"/>
        <v>4786.6471000443707</v>
      </c>
      <c r="J93" s="4">
        <f t="shared" si="24"/>
        <v>50451.759976199479</v>
      </c>
      <c r="K93" s="4">
        <f t="shared" si="24"/>
        <v>38101.89555076987</v>
      </c>
      <c r="L93" s="4">
        <f t="shared" si="24"/>
        <v>13181.162281410214</v>
      </c>
      <c r="M93" s="4">
        <f t="shared" si="24"/>
        <v>10210.726408213426</v>
      </c>
      <c r="N93" s="4">
        <f t="shared" si="24"/>
        <v>4787.1410056516515</v>
      </c>
      <c r="O93" s="4">
        <f t="shared" si="24"/>
        <v>1193.3386172675914</v>
      </c>
      <c r="P93" s="4">
        <f t="shared" si="24"/>
        <v>1746.9979973325187</v>
      </c>
      <c r="Q93" s="4">
        <f t="shared" si="24"/>
        <v>63.639609817327496</v>
      </c>
      <c r="R93" s="4">
        <f t="shared" si="24"/>
        <v>60.996506716023362</v>
      </c>
      <c r="S93" s="32"/>
      <c r="T93" s="32"/>
      <c r="U93" s="45"/>
      <c r="V93" s="94">
        <f t="shared" si="20"/>
        <v>0</v>
      </c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</row>
    <row r="94" spans="1:256" x14ac:dyDescent="0.2">
      <c r="A94" s="45"/>
      <c r="B94" s="45">
        <v>571</v>
      </c>
      <c r="C94" s="45" t="s">
        <v>155</v>
      </c>
      <c r="D94" s="46">
        <v>52</v>
      </c>
      <c r="E94" s="45"/>
      <c r="F94" s="47">
        <v>44707</v>
      </c>
      <c r="G94" s="4">
        <f t="shared" si="24"/>
        <v>17741.827379246603</v>
      </c>
      <c r="H94" s="4">
        <f t="shared" si="24"/>
        <v>5506.090787981183</v>
      </c>
      <c r="I94" s="4">
        <f t="shared" si="24"/>
        <v>824.47826618616421</v>
      </c>
      <c r="J94" s="4">
        <f t="shared" si="24"/>
        <v>8690.0869694011653</v>
      </c>
      <c r="K94" s="4">
        <f t="shared" si="24"/>
        <v>6562.8788012832338</v>
      </c>
      <c r="L94" s="4">
        <f t="shared" si="24"/>
        <v>2270.3954557240745</v>
      </c>
      <c r="M94" s="4">
        <f t="shared" si="24"/>
        <v>1758.7513408847392</v>
      </c>
      <c r="N94" s="4">
        <f t="shared" si="24"/>
        <v>824.5633391882551</v>
      </c>
      <c r="O94" s="4">
        <f t="shared" si="24"/>
        <v>205.54716768835081</v>
      </c>
      <c r="P94" s="4">
        <f t="shared" si="24"/>
        <v>300.9124862908871</v>
      </c>
      <c r="Q94" s="4">
        <f t="shared" si="24"/>
        <v>10.961634326973424</v>
      </c>
      <c r="R94" s="4">
        <f t="shared" si="24"/>
        <v>10.506371798366645</v>
      </c>
      <c r="S94" s="32"/>
      <c r="T94" s="32"/>
      <c r="U94" s="45"/>
      <c r="V94" s="94">
        <f t="shared" si="20"/>
        <v>0</v>
      </c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</row>
    <row r="95" spans="1:256" x14ac:dyDescent="0.2">
      <c r="A95" s="45"/>
      <c r="B95" s="45">
        <v>573</v>
      </c>
      <c r="C95" s="45" t="s">
        <v>156</v>
      </c>
      <c r="D95" s="46">
        <v>52</v>
      </c>
      <c r="E95" s="45"/>
      <c r="F95" s="47">
        <v>2042</v>
      </c>
      <c r="G95" s="4">
        <f t="shared" si="24"/>
        <v>810.36105103052239</v>
      </c>
      <c r="H95" s="4">
        <f t="shared" si="24"/>
        <v>251.49165430598288</v>
      </c>
      <c r="I95" s="4">
        <f t="shared" si="24"/>
        <v>37.658188193172151</v>
      </c>
      <c r="J95" s="4">
        <f t="shared" si="24"/>
        <v>396.92123362151744</v>
      </c>
      <c r="K95" s="4">
        <f t="shared" si="24"/>
        <v>299.7606305996905</v>
      </c>
      <c r="L95" s="4">
        <f t="shared" si="24"/>
        <v>103.70070728495672</v>
      </c>
      <c r="M95" s="4">
        <f t="shared" si="24"/>
        <v>80.331273359577636</v>
      </c>
      <c r="N95" s="4">
        <f t="shared" si="24"/>
        <v>37.662073917337707</v>
      </c>
      <c r="O95" s="4">
        <f t="shared" si="24"/>
        <v>9.3884026308992414</v>
      </c>
      <c r="P95" s="4">
        <f t="shared" si="24"/>
        <v>13.744230143064653</v>
      </c>
      <c r="Q95" s="4">
        <f t="shared" si="24"/>
        <v>0.50067455422371743</v>
      </c>
      <c r="R95" s="4">
        <f t="shared" si="24"/>
        <v>0.47988035905483906</v>
      </c>
      <c r="S95" s="32"/>
      <c r="T95" s="32"/>
      <c r="U95" s="45"/>
      <c r="V95" s="94">
        <f t="shared" si="20"/>
        <v>0</v>
      </c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</row>
    <row r="96" spans="1:256" x14ac:dyDescent="0.2">
      <c r="A96" s="45"/>
      <c r="B96" s="45"/>
      <c r="C96" s="54"/>
      <c r="D96" s="80"/>
      <c r="E96" s="54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45"/>
      <c r="T96" s="45"/>
      <c r="U96" s="45"/>
      <c r="V96" s="94">
        <f t="shared" si="20"/>
        <v>0</v>
      </c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</row>
    <row r="97" spans="1:256" x14ac:dyDescent="0.2">
      <c r="A97" s="45"/>
      <c r="B97" s="45"/>
      <c r="C97" s="45" t="s">
        <v>308</v>
      </c>
      <c r="D97" s="46"/>
      <c r="E97" s="45"/>
      <c r="F97" s="47">
        <f t="shared" ref="F97:R97" si="25">SUM(F87:F95)</f>
        <v>3067627</v>
      </c>
      <c r="G97" s="47">
        <f t="shared" si="25"/>
        <v>1217377.7864297789</v>
      </c>
      <c r="H97" s="47">
        <f t="shared" si="25"/>
        <v>377807.34036420146</v>
      </c>
      <c r="I97" s="47">
        <f t="shared" si="25"/>
        <v>56572.612572211605</v>
      </c>
      <c r="J97" s="47">
        <f t="shared" si="25"/>
        <v>596281.2405145322</v>
      </c>
      <c r="K97" s="47">
        <f t="shared" si="25"/>
        <v>450320.17823929328</v>
      </c>
      <c r="L97" s="47">
        <f t="shared" si="25"/>
        <v>155786.03799531338</v>
      </c>
      <c r="M97" s="47">
        <f t="shared" si="25"/>
        <v>120678.93393840405</v>
      </c>
      <c r="N97" s="47">
        <f t="shared" si="25"/>
        <v>56578.449963183615</v>
      </c>
      <c r="O97" s="47">
        <f t="shared" si="25"/>
        <v>14103.877275914567</v>
      </c>
      <c r="P97" s="47">
        <f t="shared" si="25"/>
        <v>20647.488482408909</v>
      </c>
      <c r="Q97" s="47">
        <f t="shared" si="25"/>
        <v>752.14631770305573</v>
      </c>
      <c r="R97" s="47">
        <f t="shared" si="25"/>
        <v>720.90790705500433</v>
      </c>
      <c r="S97" s="59"/>
      <c r="T97" s="59"/>
      <c r="U97" s="45"/>
      <c r="V97" s="94">
        <f t="shared" si="20"/>
        <v>0</v>
      </c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</row>
    <row r="98" spans="1:256" x14ac:dyDescent="0.2">
      <c r="A98" s="45"/>
      <c r="B98" s="45"/>
      <c r="C98" s="45"/>
      <c r="D98" s="46"/>
      <c r="E98" s="45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5"/>
      <c r="T98" s="45"/>
      <c r="U98" s="45"/>
      <c r="V98" s="94">
        <f t="shared" si="20"/>
        <v>0</v>
      </c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</row>
    <row r="99" spans="1:256" x14ac:dyDescent="0.2">
      <c r="A99" s="45"/>
      <c r="B99" s="61" t="s">
        <v>291</v>
      </c>
      <c r="C99" s="45"/>
      <c r="D99" s="46"/>
      <c r="E99" s="45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5"/>
      <c r="T99" s="45"/>
      <c r="U99" s="45"/>
      <c r="V99" s="94">
        <f t="shared" si="20"/>
        <v>0</v>
      </c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</row>
    <row r="100" spans="1:256" x14ac:dyDescent="0.2">
      <c r="A100" s="45"/>
      <c r="B100" s="45">
        <v>580</v>
      </c>
      <c r="C100" s="45" t="s">
        <v>159</v>
      </c>
      <c r="D100" s="46">
        <v>64</v>
      </c>
      <c r="E100" s="45"/>
      <c r="F100" s="47">
        <v>1318755</v>
      </c>
      <c r="G100" s="4">
        <f t="shared" ref="G100:R104" si="26">INDEX(ALLOC,($D100)+1,(G$1)+1)*$F100</f>
        <v>776774.44082371471</v>
      </c>
      <c r="H100" s="4">
        <f t="shared" si="26"/>
        <v>212460.35908499334</v>
      </c>
      <c r="I100" s="4">
        <f t="shared" si="26"/>
        <v>13494.621545229693</v>
      </c>
      <c r="J100" s="4">
        <f t="shared" si="26"/>
        <v>150978.22162082684</v>
      </c>
      <c r="K100" s="4">
        <f t="shared" si="26"/>
        <v>86802.023555219334</v>
      </c>
      <c r="L100" s="4">
        <f t="shared" si="26"/>
        <v>31810.473464379433</v>
      </c>
      <c r="M100" s="4">
        <f t="shared" si="26"/>
        <v>4773.7358342636262</v>
      </c>
      <c r="N100" s="4">
        <f t="shared" si="26"/>
        <v>11836.205348352889</v>
      </c>
      <c r="O100" s="4">
        <f t="shared" si="26"/>
        <v>3442.3488447431901</v>
      </c>
      <c r="P100" s="4">
        <f t="shared" si="26"/>
        <v>24862.881645993108</v>
      </c>
      <c r="Q100" s="4">
        <f t="shared" si="26"/>
        <v>391.00983065810135</v>
      </c>
      <c r="R100" s="4">
        <f t="shared" si="26"/>
        <v>1128.6784016257334</v>
      </c>
      <c r="S100" s="32"/>
      <c r="T100" s="32"/>
      <c r="U100" s="45"/>
      <c r="V100" s="94">
        <f t="shared" si="20"/>
        <v>0</v>
      </c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</row>
    <row r="101" spans="1:256" x14ac:dyDescent="0.2">
      <c r="A101" s="45"/>
      <c r="B101" s="45">
        <v>581</v>
      </c>
      <c r="C101" s="45" t="s">
        <v>147</v>
      </c>
      <c r="D101" s="46">
        <v>28</v>
      </c>
      <c r="E101" s="45"/>
      <c r="F101" s="47">
        <v>452751</v>
      </c>
      <c r="G101" s="4">
        <f t="shared" si="26"/>
        <v>217209.27917704763</v>
      </c>
      <c r="H101" s="4">
        <f t="shared" si="26"/>
        <v>61622.557893541176</v>
      </c>
      <c r="I101" s="4">
        <f t="shared" si="26"/>
        <v>6422.036682757227</v>
      </c>
      <c r="J101" s="4">
        <f t="shared" si="26"/>
        <v>75131.637243647478</v>
      </c>
      <c r="K101" s="4">
        <f t="shared" si="26"/>
        <v>60123.191066948108</v>
      </c>
      <c r="L101" s="4">
        <f t="shared" si="26"/>
        <v>18013.534331516035</v>
      </c>
      <c r="M101" s="4">
        <f t="shared" si="26"/>
        <v>0</v>
      </c>
      <c r="N101" s="4">
        <f t="shared" si="26"/>
        <v>8421.7835679787295</v>
      </c>
      <c r="O101" s="4">
        <f t="shared" si="26"/>
        <v>1901.4737786095968</v>
      </c>
      <c r="P101" s="4">
        <f t="shared" si="26"/>
        <v>3716.7923374376282</v>
      </c>
      <c r="Q101" s="4">
        <f t="shared" si="26"/>
        <v>133.74009245680307</v>
      </c>
      <c r="R101" s="4">
        <f t="shared" si="26"/>
        <v>54.97382805959198</v>
      </c>
      <c r="S101" s="32"/>
      <c r="T101" s="32"/>
      <c r="U101" s="45"/>
      <c r="V101" s="94">
        <f t="shared" si="20"/>
        <v>0</v>
      </c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</row>
    <row r="102" spans="1:256" x14ac:dyDescent="0.2">
      <c r="A102" s="45"/>
      <c r="B102" s="45">
        <v>582</v>
      </c>
      <c r="C102" s="45" t="s">
        <v>148</v>
      </c>
      <c r="D102" s="46">
        <v>28</v>
      </c>
      <c r="E102" s="45"/>
      <c r="F102" s="47">
        <v>289546</v>
      </c>
      <c r="G102" s="4">
        <f t="shared" si="26"/>
        <v>138910.96419134896</v>
      </c>
      <c r="H102" s="4">
        <f t="shared" si="26"/>
        <v>39409.223056035822</v>
      </c>
      <c r="I102" s="4">
        <f t="shared" si="26"/>
        <v>4107.0589205669876</v>
      </c>
      <c r="J102" s="4">
        <f t="shared" si="26"/>
        <v>48048.629461556469</v>
      </c>
      <c r="K102" s="4">
        <f t="shared" si="26"/>
        <v>38450.339106198677</v>
      </c>
      <c r="L102" s="4">
        <f t="shared" si="26"/>
        <v>11520.122123536208</v>
      </c>
      <c r="M102" s="4">
        <f t="shared" si="26"/>
        <v>0</v>
      </c>
      <c r="N102" s="4">
        <f t="shared" si="26"/>
        <v>5385.9488879626306</v>
      </c>
      <c r="O102" s="4">
        <f t="shared" si="26"/>
        <v>1216.0417684362801</v>
      </c>
      <c r="P102" s="4">
        <f t="shared" si="26"/>
        <v>2376.9850406420205</v>
      </c>
      <c r="Q102" s="4">
        <f t="shared" si="26"/>
        <v>85.530255726652186</v>
      </c>
      <c r="R102" s="4">
        <f t="shared" si="26"/>
        <v>35.15718798929791</v>
      </c>
      <c r="S102" s="32"/>
      <c r="T102" s="32"/>
      <c r="U102" s="45"/>
      <c r="V102" s="94">
        <f t="shared" si="20"/>
        <v>0</v>
      </c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x14ac:dyDescent="0.2">
      <c r="A103" s="45"/>
      <c r="B103" s="45">
        <v>583</v>
      </c>
      <c r="C103" s="45" t="s">
        <v>149</v>
      </c>
      <c r="D103" s="46">
        <v>55</v>
      </c>
      <c r="E103" s="45"/>
      <c r="F103" s="47">
        <v>1949678</v>
      </c>
      <c r="G103" s="4">
        <f t="shared" si="26"/>
        <v>1038868.3200406778</v>
      </c>
      <c r="H103" s="4">
        <f t="shared" si="26"/>
        <v>264048.27482898033</v>
      </c>
      <c r="I103" s="4">
        <f t="shared" si="26"/>
        <v>20741.373794146362</v>
      </c>
      <c r="J103" s="4">
        <f t="shared" si="26"/>
        <v>307480.67989548505</v>
      </c>
      <c r="K103" s="4">
        <f t="shared" si="26"/>
        <v>194181.01160410233</v>
      </c>
      <c r="L103" s="4">
        <f t="shared" si="26"/>
        <v>75573.687949143452</v>
      </c>
      <c r="M103" s="4">
        <f t="shared" si="26"/>
        <v>0</v>
      </c>
      <c r="N103" s="4">
        <f t="shared" si="26"/>
        <v>27199.994273755827</v>
      </c>
      <c r="O103" s="4">
        <f t="shared" si="26"/>
        <v>6141.225961508645</v>
      </c>
      <c r="P103" s="4">
        <f t="shared" si="26"/>
        <v>14694.29165822596</v>
      </c>
      <c r="Q103" s="4">
        <f t="shared" si="26"/>
        <v>531.85209108958384</v>
      </c>
      <c r="R103" s="4">
        <f t="shared" si="26"/>
        <v>217.28790288467704</v>
      </c>
      <c r="S103" s="32"/>
      <c r="T103" s="32"/>
      <c r="U103" s="45"/>
      <c r="V103" s="94">
        <f t="shared" si="20"/>
        <v>0</v>
      </c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</row>
    <row r="104" spans="1:256" x14ac:dyDescent="0.2">
      <c r="A104" s="45"/>
      <c r="B104" s="45">
        <v>584</v>
      </c>
      <c r="C104" s="45" t="s">
        <v>160</v>
      </c>
      <c r="D104" s="46">
        <v>58</v>
      </c>
      <c r="E104" s="45"/>
      <c r="F104" s="47">
        <v>143329</v>
      </c>
      <c r="G104" s="4">
        <f t="shared" si="26"/>
        <v>76371.563634154096</v>
      </c>
      <c r="H104" s="4">
        <f t="shared" si="26"/>
        <v>19411.295189750777</v>
      </c>
      <c r="I104" s="4">
        <f t="shared" si="26"/>
        <v>1524.7853053382166</v>
      </c>
      <c r="J104" s="4">
        <f t="shared" si="26"/>
        <v>22604.193291784581</v>
      </c>
      <c r="K104" s="4">
        <f t="shared" si="26"/>
        <v>14275.059887942718</v>
      </c>
      <c r="L104" s="4">
        <f t="shared" si="26"/>
        <v>5555.7384963377435</v>
      </c>
      <c r="M104" s="4">
        <f t="shared" si="26"/>
        <v>0</v>
      </c>
      <c r="N104" s="4">
        <f t="shared" si="26"/>
        <v>1999.5855619559479</v>
      </c>
      <c r="O104" s="4">
        <f t="shared" si="26"/>
        <v>451.46725553505382</v>
      </c>
      <c r="P104" s="4">
        <f t="shared" si="26"/>
        <v>1080.2389569364113</v>
      </c>
      <c r="Q104" s="4">
        <f t="shared" si="26"/>
        <v>39.098675967918275</v>
      </c>
      <c r="R104" s="4">
        <f t="shared" si="26"/>
        <v>15.973744296523767</v>
      </c>
      <c r="S104" s="32"/>
      <c r="T104" s="32"/>
      <c r="U104" s="45"/>
      <c r="V104" s="94">
        <f t="shared" si="20"/>
        <v>0</v>
      </c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</row>
    <row r="105" spans="1:256" x14ac:dyDescent="0.2">
      <c r="A105" s="45"/>
      <c r="B105" s="45">
        <v>585</v>
      </c>
      <c r="C105" s="45" t="s">
        <v>161</v>
      </c>
      <c r="D105" s="46"/>
      <c r="E105" s="45"/>
      <c r="F105" s="4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32"/>
      <c r="T105" s="32"/>
      <c r="U105" s="45"/>
      <c r="V105" s="94">
        <f t="shared" si="20"/>
        <v>0</v>
      </c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256" x14ac:dyDescent="0.2">
      <c r="A106" s="45"/>
      <c r="B106" s="45">
        <v>586</v>
      </c>
      <c r="C106" s="45" t="s">
        <v>162</v>
      </c>
      <c r="D106" s="46">
        <v>26</v>
      </c>
      <c r="E106" s="45"/>
      <c r="F106" s="47">
        <v>2341499</v>
      </c>
      <c r="G106" s="4">
        <f t="shared" ref="G106:R106" si="27">INDEX(ALLOC,($D106)+1,(G$1)+1)*$F106</f>
        <v>1638792.5493499939</v>
      </c>
      <c r="H106" s="4">
        <f t="shared" si="27"/>
        <v>486687.0859957966</v>
      </c>
      <c r="I106" s="4">
        <f t="shared" si="27"/>
        <v>22207.536255824361</v>
      </c>
      <c r="J106" s="4">
        <f t="shared" si="27"/>
        <v>127513.72159548494</v>
      </c>
      <c r="K106" s="4">
        <f t="shared" si="27"/>
        <v>24990.99625967368</v>
      </c>
      <c r="L106" s="4">
        <f t="shared" si="27"/>
        <v>7660.975321014942</v>
      </c>
      <c r="M106" s="4">
        <f t="shared" si="27"/>
        <v>22086.715110922232</v>
      </c>
      <c r="N106" s="4">
        <f t="shared" si="27"/>
        <v>2007.9178409255092</v>
      </c>
      <c r="O106" s="4">
        <f t="shared" si="27"/>
        <v>4015.7594539993447</v>
      </c>
      <c r="P106" s="4">
        <f t="shared" si="27"/>
        <v>0</v>
      </c>
      <c r="Q106" s="4">
        <f t="shared" si="27"/>
        <v>804.12760730128673</v>
      </c>
      <c r="R106" s="4">
        <f t="shared" si="27"/>
        <v>4731.6152090629894</v>
      </c>
      <c r="S106" s="32"/>
      <c r="T106" s="32"/>
      <c r="U106" s="45"/>
      <c r="V106" s="94">
        <f t="shared" si="20"/>
        <v>0</v>
      </c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</row>
    <row r="107" spans="1:256" x14ac:dyDescent="0.2">
      <c r="A107" s="45"/>
      <c r="B107" s="45">
        <v>586</v>
      </c>
      <c r="C107" s="45" t="s">
        <v>163</v>
      </c>
      <c r="D107" s="46"/>
      <c r="E107" s="45"/>
      <c r="F107" s="4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7"/>
      <c r="R107" s="47"/>
      <c r="S107" s="94"/>
      <c r="T107" s="45"/>
      <c r="U107" s="45"/>
      <c r="V107" s="94">
        <f t="shared" si="20"/>
        <v>0</v>
      </c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</row>
    <row r="108" spans="1:256" x14ac:dyDescent="0.2">
      <c r="A108" s="45"/>
      <c r="B108" s="45">
        <v>587</v>
      </c>
      <c r="C108" s="45" t="s">
        <v>164</v>
      </c>
      <c r="D108" s="46"/>
      <c r="E108" s="45"/>
      <c r="F108" s="4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32"/>
      <c r="T108" s="32"/>
      <c r="U108" s="45"/>
      <c r="V108" s="94">
        <f t="shared" si="20"/>
        <v>0</v>
      </c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</row>
    <row r="109" spans="1:256" x14ac:dyDescent="0.2">
      <c r="A109" s="45"/>
      <c r="B109" s="45">
        <v>588</v>
      </c>
      <c r="C109" s="45" t="s">
        <v>165</v>
      </c>
      <c r="D109" s="46">
        <v>53</v>
      </c>
      <c r="E109" s="45"/>
      <c r="F109" s="47">
        <v>1028668</v>
      </c>
      <c r="G109" s="4">
        <f t="shared" ref="G109:R109" si="28">INDEX(ALLOC,($D109)+1,(G$1)+1)*$F109</f>
        <v>545000.30203929718</v>
      </c>
      <c r="H109" s="4">
        <f t="shared" si="28"/>
        <v>128564.95506209633</v>
      </c>
      <c r="I109" s="4">
        <f t="shared" si="28"/>
        <v>8496.8603449812817</v>
      </c>
      <c r="J109" s="4">
        <f t="shared" si="28"/>
        <v>129657.09962658821</v>
      </c>
      <c r="K109" s="4">
        <f t="shared" si="28"/>
        <v>76430.888449199731</v>
      </c>
      <c r="L109" s="4">
        <f t="shared" si="28"/>
        <v>31361.797437369405</v>
      </c>
      <c r="M109" s="4">
        <f t="shared" si="28"/>
        <v>376.34988688534929</v>
      </c>
      <c r="N109" s="4">
        <f t="shared" si="28"/>
        <v>10680.656547850065</v>
      </c>
      <c r="O109" s="4">
        <f t="shared" si="28"/>
        <v>2472.1852887697223</v>
      </c>
      <c r="P109" s="4">
        <f t="shared" si="28"/>
        <v>95125.289021095363</v>
      </c>
      <c r="Q109" s="4">
        <f t="shared" si="28"/>
        <v>245.5685970992046</v>
      </c>
      <c r="R109" s="4">
        <f t="shared" si="28"/>
        <v>256.04769876814129</v>
      </c>
      <c r="S109" s="32"/>
      <c r="T109" s="32"/>
      <c r="U109" s="45"/>
      <c r="V109" s="94">
        <f t="shared" si="20"/>
        <v>0</v>
      </c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</row>
    <row r="110" spans="1:256" x14ac:dyDescent="0.2">
      <c r="A110" s="45"/>
      <c r="B110" s="45">
        <v>589</v>
      </c>
      <c r="C110" s="45" t="s">
        <v>117</v>
      </c>
      <c r="D110" s="46"/>
      <c r="E110" s="45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5"/>
      <c r="T110" s="45"/>
      <c r="U110" s="45"/>
      <c r="V110" s="94">
        <f t="shared" si="20"/>
        <v>0</v>
      </c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</row>
    <row r="111" spans="1:256" x14ac:dyDescent="0.2">
      <c r="A111" s="45"/>
      <c r="B111" s="45"/>
      <c r="C111" s="54"/>
      <c r="D111" s="80"/>
      <c r="E111" s="54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45"/>
      <c r="T111" s="45"/>
      <c r="U111" s="45"/>
      <c r="V111" s="94">
        <f t="shared" si="20"/>
        <v>0</v>
      </c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</row>
    <row r="112" spans="1:256" x14ac:dyDescent="0.2">
      <c r="A112" s="45"/>
      <c r="B112" s="45"/>
      <c r="C112" s="45" t="s">
        <v>309</v>
      </c>
      <c r="D112" s="46"/>
      <c r="E112" s="45"/>
      <c r="F112" s="47">
        <f t="shared" ref="F112:R112" si="29">SUM(F100:F110)</f>
        <v>7524226</v>
      </c>
      <c r="G112" s="47">
        <f t="shared" si="29"/>
        <v>4431927.4192562336</v>
      </c>
      <c r="H112" s="47">
        <f t="shared" si="29"/>
        <v>1212203.7511111943</v>
      </c>
      <c r="I112" s="47">
        <f t="shared" si="29"/>
        <v>76994.272848844121</v>
      </c>
      <c r="J112" s="47">
        <f t="shared" si="29"/>
        <v>861414.1827353735</v>
      </c>
      <c r="K112" s="47">
        <f t="shared" si="29"/>
        <v>495253.50992928457</v>
      </c>
      <c r="L112" s="47">
        <f t="shared" si="29"/>
        <v>181496.32912329724</v>
      </c>
      <c r="M112" s="47">
        <f t="shared" si="29"/>
        <v>27236.800832071207</v>
      </c>
      <c r="N112" s="47">
        <f t="shared" si="29"/>
        <v>67532.092028781597</v>
      </c>
      <c r="O112" s="47">
        <f t="shared" si="29"/>
        <v>19640.502351601834</v>
      </c>
      <c r="P112" s="47">
        <f t="shared" si="29"/>
        <v>141856.4786603305</v>
      </c>
      <c r="Q112" s="47">
        <f t="shared" si="29"/>
        <v>2230.9271502995498</v>
      </c>
      <c r="R112" s="47">
        <f t="shared" si="29"/>
        <v>6439.733972686955</v>
      </c>
      <c r="S112" s="59"/>
      <c r="T112" s="59"/>
      <c r="U112" s="45"/>
      <c r="V112" s="94">
        <f t="shared" si="20"/>
        <v>0</v>
      </c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</row>
    <row r="113" spans="1:256" x14ac:dyDescent="0.2">
      <c r="A113" s="45"/>
      <c r="B113" s="45"/>
      <c r="C113" s="45"/>
      <c r="D113" s="46"/>
      <c r="E113" s="45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5"/>
      <c r="T113" s="45"/>
      <c r="U113" s="45"/>
      <c r="V113" s="94">
        <f t="shared" si="20"/>
        <v>0</v>
      </c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</row>
    <row r="114" spans="1:256" x14ac:dyDescent="0.2">
      <c r="A114" s="45"/>
      <c r="B114" s="61" t="s">
        <v>292</v>
      </c>
      <c r="C114" s="45"/>
      <c r="D114" s="46"/>
      <c r="E114" s="45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5"/>
      <c r="T114" s="45"/>
      <c r="U114" s="45"/>
      <c r="V114" s="94">
        <f t="shared" si="20"/>
        <v>0</v>
      </c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</row>
    <row r="115" spans="1:256" x14ac:dyDescent="0.2">
      <c r="A115" s="45"/>
      <c r="B115" s="45">
        <v>590</v>
      </c>
      <c r="C115" s="45" t="s">
        <v>167</v>
      </c>
      <c r="D115" s="46">
        <v>65</v>
      </c>
      <c r="E115" s="45"/>
      <c r="F115" s="47">
        <v>72860</v>
      </c>
      <c r="G115" s="4">
        <f t="shared" ref="G115:R121" si="30">INDEX(ALLOC,($D115)+1,(G$1)+1)*$F115</f>
        <v>39077.535178490078</v>
      </c>
      <c r="H115" s="4">
        <f t="shared" si="30"/>
        <v>9794.4898121724891</v>
      </c>
      <c r="I115" s="4">
        <f t="shared" si="30"/>
        <v>759.32777959170016</v>
      </c>
      <c r="J115" s="4">
        <f t="shared" si="30"/>
        <v>11239.231496597478</v>
      </c>
      <c r="K115" s="4">
        <f t="shared" si="30"/>
        <v>7104.6251594189371</v>
      </c>
      <c r="L115" s="4">
        <f t="shared" si="30"/>
        <v>2759.388255961941</v>
      </c>
      <c r="M115" s="4">
        <f t="shared" si="30"/>
        <v>0.50851718766461884</v>
      </c>
      <c r="N115" s="4">
        <f t="shared" si="30"/>
        <v>995.14926058835931</v>
      </c>
      <c r="O115" s="4">
        <f t="shared" si="30"/>
        <v>224.76723157790818</v>
      </c>
      <c r="P115" s="4">
        <f t="shared" si="30"/>
        <v>877.00240592700845</v>
      </c>
      <c r="Q115" s="4">
        <f t="shared" si="30"/>
        <v>19.511650222260634</v>
      </c>
      <c r="R115" s="4">
        <f t="shared" si="30"/>
        <v>8.4632522641805004</v>
      </c>
      <c r="S115" s="32"/>
      <c r="T115" s="32"/>
      <c r="U115" s="45"/>
      <c r="V115" s="94">
        <f t="shared" si="20"/>
        <v>0</v>
      </c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</row>
    <row r="116" spans="1:256" x14ac:dyDescent="0.2">
      <c r="A116" s="45"/>
      <c r="B116" s="45">
        <v>591</v>
      </c>
      <c r="C116" s="45" t="s">
        <v>120</v>
      </c>
      <c r="D116" s="46">
        <v>28</v>
      </c>
      <c r="E116" s="45"/>
      <c r="F116" s="47">
        <v>1047</v>
      </c>
      <c r="G116" s="4">
        <f t="shared" si="30"/>
        <v>502.30284482722044</v>
      </c>
      <c r="H116" s="4">
        <f t="shared" si="30"/>
        <v>142.50397705259095</v>
      </c>
      <c r="I116" s="4">
        <f t="shared" si="30"/>
        <v>14.851148659741927</v>
      </c>
      <c r="J116" s="4">
        <f t="shared" si="30"/>
        <v>173.74412026499976</v>
      </c>
      <c r="K116" s="4">
        <f t="shared" si="30"/>
        <v>139.03664717934288</v>
      </c>
      <c r="L116" s="4">
        <f t="shared" si="30"/>
        <v>41.656827804018739</v>
      </c>
      <c r="M116" s="4">
        <f t="shared" si="30"/>
        <v>0</v>
      </c>
      <c r="N116" s="4">
        <f t="shared" si="30"/>
        <v>19.475622131533072</v>
      </c>
      <c r="O116" s="4">
        <f t="shared" si="30"/>
        <v>4.3972140231700161</v>
      </c>
      <c r="P116" s="4">
        <f t="shared" si="30"/>
        <v>8.5951915673233117</v>
      </c>
      <c r="Q116" s="4">
        <f t="shared" si="30"/>
        <v>0.30927789624379143</v>
      </c>
      <c r="R116" s="4">
        <f t="shared" si="30"/>
        <v>0.12712859381512753</v>
      </c>
      <c r="S116" s="32"/>
      <c r="T116" s="32"/>
      <c r="U116" s="45"/>
      <c r="V116" s="94">
        <f t="shared" si="20"/>
        <v>0</v>
      </c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</row>
    <row r="117" spans="1:256" x14ac:dyDescent="0.2">
      <c r="A117" s="45"/>
      <c r="B117" s="45">
        <v>592</v>
      </c>
      <c r="C117" s="45" t="s">
        <v>168</v>
      </c>
      <c r="D117" s="46">
        <v>28</v>
      </c>
      <c r="E117" s="45"/>
      <c r="F117" s="47">
        <v>198076</v>
      </c>
      <c r="G117" s="4">
        <f t="shared" si="30"/>
        <v>95027.830269337646</v>
      </c>
      <c r="H117" s="4">
        <f t="shared" si="30"/>
        <v>26959.520304363905</v>
      </c>
      <c r="I117" s="4">
        <f t="shared" si="30"/>
        <v>2809.6047009809377</v>
      </c>
      <c r="J117" s="4">
        <f t="shared" si="30"/>
        <v>32869.666060754622</v>
      </c>
      <c r="K117" s="4">
        <f t="shared" si="30"/>
        <v>26303.555803911673</v>
      </c>
      <c r="L117" s="4">
        <f t="shared" si="30"/>
        <v>7880.8193162452872</v>
      </c>
      <c r="M117" s="4">
        <f t="shared" si="30"/>
        <v>0</v>
      </c>
      <c r="N117" s="4">
        <f t="shared" si="30"/>
        <v>3684.4826450100713</v>
      </c>
      <c r="O117" s="4">
        <f t="shared" si="30"/>
        <v>831.88401609687105</v>
      </c>
      <c r="P117" s="4">
        <f t="shared" si="30"/>
        <v>1626.0756111644052</v>
      </c>
      <c r="Q117" s="4">
        <f t="shared" si="30"/>
        <v>58.510533501800602</v>
      </c>
      <c r="R117" s="4">
        <f t="shared" si="30"/>
        <v>24.050738632784334</v>
      </c>
      <c r="S117" s="32"/>
      <c r="T117" s="32"/>
      <c r="U117" s="45"/>
      <c r="V117" s="94">
        <f t="shared" si="20"/>
        <v>0</v>
      </c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</row>
    <row r="118" spans="1:256" x14ac:dyDescent="0.2">
      <c r="A118" s="45"/>
      <c r="B118" s="45">
        <v>593</v>
      </c>
      <c r="C118" s="45" t="s">
        <v>169</v>
      </c>
      <c r="D118" s="46">
        <v>55</v>
      </c>
      <c r="E118" s="45"/>
      <c r="F118" s="47">
        <v>1992241</v>
      </c>
      <c r="G118" s="4">
        <f t="shared" si="30"/>
        <v>1061547.6303195502</v>
      </c>
      <c r="H118" s="4">
        <f t="shared" si="30"/>
        <v>269812.6557788325</v>
      </c>
      <c r="I118" s="4">
        <f t="shared" si="30"/>
        <v>21194.174252888908</v>
      </c>
      <c r="J118" s="4">
        <f t="shared" si="30"/>
        <v>314193.2243148156</v>
      </c>
      <c r="K118" s="4">
        <f t="shared" si="30"/>
        <v>198420.13539629028</v>
      </c>
      <c r="L118" s="4">
        <f t="shared" si="30"/>
        <v>77223.520834460607</v>
      </c>
      <c r="M118" s="4">
        <f t="shared" si="30"/>
        <v>0</v>
      </c>
      <c r="N118" s="4">
        <f t="shared" si="30"/>
        <v>27793.791483486802</v>
      </c>
      <c r="O118" s="4">
        <f t="shared" si="30"/>
        <v>6275.2937412136489</v>
      </c>
      <c r="P118" s="4">
        <f t="shared" si="30"/>
        <v>15015.079570819256</v>
      </c>
      <c r="Q118" s="4">
        <f t="shared" si="30"/>
        <v>543.46283940445733</v>
      </c>
      <c r="R118" s="4">
        <f t="shared" si="30"/>
        <v>222.03146823776638</v>
      </c>
      <c r="S118" s="32"/>
      <c r="T118" s="32"/>
      <c r="U118" s="45"/>
      <c r="V118" s="94">
        <f t="shared" si="20"/>
        <v>0</v>
      </c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</row>
    <row r="119" spans="1:256" x14ac:dyDescent="0.2">
      <c r="A119" s="45"/>
      <c r="B119" s="45">
        <v>594</v>
      </c>
      <c r="C119" s="45" t="s">
        <v>170</v>
      </c>
      <c r="D119" s="46">
        <v>58</v>
      </c>
      <c r="E119" s="45"/>
      <c r="F119" s="47">
        <v>397833</v>
      </c>
      <c r="G119" s="4">
        <f t="shared" si="30"/>
        <v>211981.72229811433</v>
      </c>
      <c r="H119" s="4">
        <f t="shared" si="30"/>
        <v>53879.213552205918</v>
      </c>
      <c r="I119" s="4">
        <f t="shared" si="30"/>
        <v>4232.2901323432015</v>
      </c>
      <c r="J119" s="4">
        <f t="shared" si="30"/>
        <v>62741.622629408805</v>
      </c>
      <c r="K119" s="4">
        <f t="shared" si="30"/>
        <v>39622.755341905096</v>
      </c>
      <c r="L119" s="4">
        <f t="shared" si="30"/>
        <v>15420.857699513243</v>
      </c>
      <c r="M119" s="4">
        <f t="shared" si="30"/>
        <v>0</v>
      </c>
      <c r="N119" s="4">
        <f t="shared" si="30"/>
        <v>5550.1756299815152</v>
      </c>
      <c r="O119" s="4">
        <f t="shared" si="30"/>
        <v>1253.1209502004274</v>
      </c>
      <c r="P119" s="4">
        <f t="shared" si="30"/>
        <v>2998.3792878962618</v>
      </c>
      <c r="Q119" s="4">
        <f t="shared" si="30"/>
        <v>108.52474765291623</v>
      </c>
      <c r="R119" s="4">
        <f t="shared" si="30"/>
        <v>44.337730778271947</v>
      </c>
      <c r="S119" s="32"/>
      <c r="T119" s="32"/>
      <c r="U119" s="45"/>
      <c r="V119" s="94">
        <f t="shared" si="20"/>
        <v>0</v>
      </c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</row>
    <row r="120" spans="1:256" x14ac:dyDescent="0.2">
      <c r="A120" s="45"/>
      <c r="B120" s="45">
        <v>595</v>
      </c>
      <c r="C120" s="45" t="s">
        <v>310</v>
      </c>
      <c r="D120" s="46">
        <v>70</v>
      </c>
      <c r="E120" s="45"/>
      <c r="F120" s="47">
        <v>103347</v>
      </c>
      <c r="G120" s="4">
        <f t="shared" si="30"/>
        <v>79328.407431804721</v>
      </c>
      <c r="H120" s="4">
        <f t="shared" si="30"/>
        <v>12643.76244416643</v>
      </c>
      <c r="I120" s="4">
        <f t="shared" si="30"/>
        <v>0</v>
      </c>
      <c r="J120" s="4">
        <f t="shared" si="30"/>
        <v>7980.7033733031758</v>
      </c>
      <c r="K120" s="4">
        <f t="shared" si="30"/>
        <v>0</v>
      </c>
      <c r="L120" s="4">
        <f t="shared" si="30"/>
        <v>2071.9381986966423</v>
      </c>
      <c r="M120" s="4">
        <f t="shared" si="30"/>
        <v>0</v>
      </c>
      <c r="N120" s="4">
        <f t="shared" si="30"/>
        <v>0</v>
      </c>
      <c r="O120" s="4">
        <f t="shared" si="30"/>
        <v>0</v>
      </c>
      <c r="P120" s="4">
        <f t="shared" si="30"/>
        <v>1292.3574937138667</v>
      </c>
      <c r="Q120" s="4">
        <f t="shared" si="30"/>
        <v>13.736812734075796</v>
      </c>
      <c r="R120" s="4">
        <f t="shared" si="30"/>
        <v>16.094245581088781</v>
      </c>
      <c r="S120" s="32"/>
      <c r="T120" s="32"/>
      <c r="U120" s="45"/>
      <c r="V120" s="94">
        <f t="shared" si="20"/>
        <v>0</v>
      </c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  <c r="IV120" s="45"/>
    </row>
    <row r="121" spans="1:256" x14ac:dyDescent="0.2">
      <c r="A121" s="45"/>
      <c r="B121" s="45">
        <v>596</v>
      </c>
      <c r="C121" s="45" t="s">
        <v>172</v>
      </c>
      <c r="D121" s="46">
        <v>15</v>
      </c>
      <c r="E121" s="45"/>
      <c r="F121" s="47">
        <v>7334</v>
      </c>
      <c r="G121" s="4">
        <f t="shared" si="30"/>
        <v>0</v>
      </c>
      <c r="H121" s="4">
        <f t="shared" si="30"/>
        <v>0</v>
      </c>
      <c r="I121" s="4">
        <f t="shared" si="30"/>
        <v>0</v>
      </c>
      <c r="J121" s="4">
        <f t="shared" si="30"/>
        <v>0</v>
      </c>
      <c r="K121" s="4">
        <f t="shared" si="30"/>
        <v>0</v>
      </c>
      <c r="L121" s="4">
        <f t="shared" si="30"/>
        <v>0</v>
      </c>
      <c r="M121" s="4">
        <f t="shared" si="30"/>
        <v>0</v>
      </c>
      <c r="N121" s="4">
        <f t="shared" si="30"/>
        <v>0</v>
      </c>
      <c r="O121" s="4">
        <f t="shared" si="30"/>
        <v>0</v>
      </c>
      <c r="P121" s="4">
        <f t="shared" si="30"/>
        <v>7334</v>
      </c>
      <c r="Q121" s="4">
        <f t="shared" si="30"/>
        <v>0</v>
      </c>
      <c r="R121" s="4">
        <f t="shared" si="30"/>
        <v>0</v>
      </c>
      <c r="S121" s="32"/>
      <c r="T121" s="32"/>
      <c r="U121" s="45"/>
      <c r="V121" s="94">
        <f t="shared" si="20"/>
        <v>0</v>
      </c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  <c r="IV121" s="45"/>
    </row>
    <row r="122" spans="1:256" x14ac:dyDescent="0.2">
      <c r="A122" s="45"/>
      <c r="B122" s="45">
        <v>597</v>
      </c>
      <c r="C122" s="45" t="s">
        <v>173</v>
      </c>
      <c r="D122" s="46"/>
      <c r="E122" s="45"/>
      <c r="F122" s="4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32"/>
      <c r="T122" s="32"/>
      <c r="U122" s="45"/>
      <c r="V122" s="94">
        <f t="shared" si="20"/>
        <v>0</v>
      </c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  <c r="IV122" s="45"/>
    </row>
    <row r="123" spans="1:256" x14ac:dyDescent="0.2">
      <c r="A123" s="45"/>
      <c r="B123" s="45">
        <v>598</v>
      </c>
      <c r="C123" s="45" t="s">
        <v>311</v>
      </c>
      <c r="D123" s="46">
        <v>53</v>
      </c>
      <c r="E123" s="45"/>
      <c r="F123" s="47">
        <v>52506</v>
      </c>
      <c r="G123" s="4">
        <f t="shared" ref="G123:R123" si="31">INDEX(ALLOC,($D123)+1,(G$1)+1)*$F123</f>
        <v>27818.291089909802</v>
      </c>
      <c r="H123" s="4">
        <f t="shared" si="31"/>
        <v>6562.3034161560672</v>
      </c>
      <c r="I123" s="4">
        <f t="shared" si="31"/>
        <v>433.70275859031989</v>
      </c>
      <c r="J123" s="4">
        <f t="shared" si="31"/>
        <v>6618.0494318804913</v>
      </c>
      <c r="K123" s="4">
        <f t="shared" si="31"/>
        <v>3901.2394950690423</v>
      </c>
      <c r="L123" s="4">
        <f t="shared" si="31"/>
        <v>1600.7910581903179</v>
      </c>
      <c r="M123" s="4">
        <f t="shared" si="31"/>
        <v>19.209917252993336</v>
      </c>
      <c r="N123" s="4">
        <f t="shared" si="31"/>
        <v>545.16962975558249</v>
      </c>
      <c r="O123" s="4">
        <f t="shared" si="31"/>
        <v>126.1870309683426</v>
      </c>
      <c r="P123" s="4">
        <f t="shared" si="31"/>
        <v>4855.452318281149</v>
      </c>
      <c r="Q123" s="4">
        <f t="shared" si="31"/>
        <v>12.534486111447849</v>
      </c>
      <c r="R123" s="4">
        <f t="shared" si="31"/>
        <v>13.069367834442238</v>
      </c>
      <c r="S123" s="32"/>
      <c r="T123" s="32"/>
      <c r="U123" s="45"/>
      <c r="V123" s="94">
        <f t="shared" si="20"/>
        <v>0</v>
      </c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  <c r="IV123" s="45"/>
    </row>
    <row r="124" spans="1:256" x14ac:dyDescent="0.2">
      <c r="A124" s="45"/>
      <c r="B124" s="45"/>
      <c r="C124" s="54"/>
      <c r="D124" s="80"/>
      <c r="E124" s="54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45"/>
      <c r="T124" s="45"/>
      <c r="U124" s="45"/>
      <c r="V124" s="94">
        <f t="shared" si="20"/>
        <v>0</v>
      </c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  <c r="IV124" s="45"/>
    </row>
    <row r="125" spans="1:256" x14ac:dyDescent="0.2">
      <c r="A125" s="45"/>
      <c r="B125" s="45"/>
      <c r="C125" s="45" t="s">
        <v>312</v>
      </c>
      <c r="D125" s="46"/>
      <c r="E125" s="45"/>
      <c r="F125" s="47">
        <f t="shared" ref="F125:R125" si="32">SUM(F115:F123)</f>
        <v>2825244</v>
      </c>
      <c r="G125" s="47">
        <f t="shared" si="32"/>
        <v>1515283.7194320341</v>
      </c>
      <c r="H125" s="47">
        <f t="shared" si="32"/>
        <v>379794.44928494992</v>
      </c>
      <c r="I125" s="47">
        <f t="shared" si="32"/>
        <v>29443.95077305481</v>
      </c>
      <c r="J125" s="47">
        <f t="shared" si="32"/>
        <v>435816.24142702512</v>
      </c>
      <c r="K125" s="47">
        <f t="shared" si="32"/>
        <v>275491.34784377436</v>
      </c>
      <c r="L125" s="47">
        <f t="shared" si="32"/>
        <v>106998.97219087205</v>
      </c>
      <c r="M125" s="47">
        <f t="shared" si="32"/>
        <v>19.718434440657955</v>
      </c>
      <c r="N125" s="47">
        <f t="shared" si="32"/>
        <v>38588.244270953866</v>
      </c>
      <c r="O125" s="47">
        <f t="shared" si="32"/>
        <v>8715.6501840803667</v>
      </c>
      <c r="P125" s="47">
        <f t="shared" si="32"/>
        <v>34006.941879369268</v>
      </c>
      <c r="Q125" s="47">
        <f t="shared" si="32"/>
        <v>756.59034752320235</v>
      </c>
      <c r="R125" s="47">
        <f t="shared" si="32"/>
        <v>328.17393192234931</v>
      </c>
      <c r="S125" s="59"/>
      <c r="T125" s="59"/>
      <c r="U125" s="45"/>
      <c r="V125" s="94">
        <f t="shared" si="20"/>
        <v>0</v>
      </c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  <c r="IV125" s="45"/>
    </row>
    <row r="126" spans="1:256" x14ac:dyDescent="0.2">
      <c r="A126" s="45"/>
      <c r="B126" s="45"/>
      <c r="C126" s="45"/>
      <c r="D126" s="46"/>
      <c r="E126" s="45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5"/>
      <c r="T126" s="45"/>
      <c r="U126" s="45"/>
      <c r="V126" s="94">
        <f t="shared" si="20"/>
        <v>0</v>
      </c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256" x14ac:dyDescent="0.2">
      <c r="A127" s="45"/>
      <c r="B127" s="45"/>
      <c r="C127" s="54" t="s">
        <v>313</v>
      </c>
      <c r="D127" s="80"/>
      <c r="E127" s="54"/>
      <c r="F127" s="81">
        <f t="shared" ref="F127:R127" si="33">F125+F112</f>
        <v>10349470</v>
      </c>
      <c r="G127" s="81">
        <f t="shared" si="33"/>
        <v>5947211.1386882681</v>
      </c>
      <c r="H127" s="81">
        <f t="shared" si="33"/>
        <v>1591998.2003961443</v>
      </c>
      <c r="I127" s="81">
        <f t="shared" si="33"/>
        <v>106438.22362189893</v>
      </c>
      <c r="J127" s="81">
        <f t="shared" si="33"/>
        <v>1297230.4241623986</v>
      </c>
      <c r="K127" s="81">
        <f t="shared" si="33"/>
        <v>770744.85777305893</v>
      </c>
      <c r="L127" s="81">
        <f t="shared" si="33"/>
        <v>288495.30131416931</v>
      </c>
      <c r="M127" s="81">
        <f t="shared" si="33"/>
        <v>27256.519266511867</v>
      </c>
      <c r="N127" s="81">
        <f t="shared" si="33"/>
        <v>106120.33629973547</v>
      </c>
      <c r="O127" s="81">
        <f t="shared" si="33"/>
        <v>28356.152535682202</v>
      </c>
      <c r="P127" s="81">
        <f t="shared" si="33"/>
        <v>175863.42053969976</v>
      </c>
      <c r="Q127" s="81">
        <f t="shared" si="33"/>
        <v>2987.5174978227524</v>
      </c>
      <c r="R127" s="81">
        <f t="shared" si="33"/>
        <v>6767.9079046093048</v>
      </c>
      <c r="S127" s="94"/>
      <c r="T127" s="94"/>
      <c r="U127" s="45"/>
      <c r="V127" s="94">
        <f t="shared" si="20"/>
        <v>0</v>
      </c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  <c r="IV127" s="45"/>
    </row>
    <row r="128" spans="1:256" x14ac:dyDescent="0.2">
      <c r="A128" s="45"/>
      <c r="B128" s="45"/>
      <c r="C128" s="45"/>
      <c r="D128" s="46"/>
      <c r="E128" s="45"/>
      <c r="F128" s="47"/>
      <c r="G128" s="47"/>
      <c r="H128" s="47"/>
      <c r="I128" s="96"/>
      <c r="J128" s="47"/>
      <c r="K128" s="47"/>
      <c r="L128" s="47"/>
      <c r="M128" s="47"/>
      <c r="N128" s="47"/>
      <c r="O128" s="47"/>
      <c r="P128" s="47"/>
      <c r="Q128" s="47"/>
      <c r="R128" s="47"/>
      <c r="S128" s="45"/>
      <c r="T128" s="45"/>
      <c r="U128" s="45"/>
      <c r="V128" s="94">
        <f t="shared" si="20"/>
        <v>0</v>
      </c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  <c r="IV128" s="45"/>
    </row>
    <row r="129" spans="1:256" x14ac:dyDescent="0.2">
      <c r="A129" s="45"/>
      <c r="B129" s="45"/>
      <c r="C129" s="54" t="s">
        <v>314</v>
      </c>
      <c r="D129" s="80"/>
      <c r="E129" s="54"/>
      <c r="F129" s="81">
        <f t="shared" ref="F129:R129" si="34">F127+F97</f>
        <v>13417097</v>
      </c>
      <c r="G129" s="81">
        <f t="shared" si="34"/>
        <v>7164588.9251180468</v>
      </c>
      <c r="H129" s="81">
        <f t="shared" si="34"/>
        <v>1969805.5407603458</v>
      </c>
      <c r="I129" s="81">
        <f t="shared" si="34"/>
        <v>163010.83619411054</v>
      </c>
      <c r="J129" s="81">
        <f t="shared" si="34"/>
        <v>1893511.6646769308</v>
      </c>
      <c r="K129" s="81">
        <f t="shared" si="34"/>
        <v>1221065.0360123522</v>
      </c>
      <c r="L129" s="81">
        <f t="shared" si="34"/>
        <v>444281.33930948272</v>
      </c>
      <c r="M129" s="81">
        <f t="shared" si="34"/>
        <v>147935.45320491592</v>
      </c>
      <c r="N129" s="81">
        <f t="shared" si="34"/>
        <v>162698.78626291908</v>
      </c>
      <c r="O129" s="81">
        <f t="shared" si="34"/>
        <v>42460.029811596767</v>
      </c>
      <c r="P129" s="81">
        <f t="shared" si="34"/>
        <v>196510.90902210865</v>
      </c>
      <c r="Q129" s="81">
        <f t="shared" si="34"/>
        <v>3739.6638155258079</v>
      </c>
      <c r="R129" s="81">
        <f t="shared" si="34"/>
        <v>7488.815811664309</v>
      </c>
      <c r="S129" s="94"/>
      <c r="T129" s="94"/>
      <c r="U129" s="45"/>
      <c r="V129" s="94">
        <f t="shared" si="20"/>
        <v>0</v>
      </c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  <c r="IV129" s="45"/>
    </row>
    <row r="130" spans="1:256" x14ac:dyDescent="0.2">
      <c r="A130" s="45"/>
      <c r="B130" s="45"/>
      <c r="C130" s="45"/>
      <c r="D130" s="46"/>
      <c r="E130" s="45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5"/>
      <c r="T130" s="45"/>
      <c r="U130" s="45"/>
      <c r="V130" s="94">
        <f t="shared" si="20"/>
        <v>0</v>
      </c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  <c r="IV130" s="45"/>
    </row>
    <row r="131" spans="1:256" x14ac:dyDescent="0.2">
      <c r="A131" s="45"/>
      <c r="B131" s="45"/>
      <c r="C131" s="54" t="s">
        <v>315</v>
      </c>
      <c r="D131" s="80"/>
      <c r="E131" s="54"/>
      <c r="F131" s="81">
        <f t="shared" ref="F131:R131" si="35">F129+F77+F84</f>
        <v>46772455</v>
      </c>
      <c r="G131" s="81">
        <f t="shared" si="35"/>
        <v>19981732.064063892</v>
      </c>
      <c r="H131" s="81">
        <f t="shared" si="35"/>
        <v>6043182.1085358998</v>
      </c>
      <c r="I131" s="81">
        <f t="shared" si="35"/>
        <v>795500.1598497004</v>
      </c>
      <c r="J131" s="81">
        <f t="shared" si="35"/>
        <v>8466686.9276907165</v>
      </c>
      <c r="K131" s="81">
        <f t="shared" si="35"/>
        <v>6317381.2715584142</v>
      </c>
      <c r="L131" s="81">
        <f t="shared" si="35"/>
        <v>2190296.3612460252</v>
      </c>
      <c r="M131" s="81">
        <f t="shared" si="35"/>
        <v>1519631.1982088212</v>
      </c>
      <c r="N131" s="81">
        <f t="shared" si="35"/>
        <v>776967.28792021691</v>
      </c>
      <c r="O131" s="81">
        <f t="shared" si="35"/>
        <v>200382.52457901122</v>
      </c>
      <c r="P131" s="81">
        <f t="shared" si="35"/>
        <v>451926.44354372221</v>
      </c>
      <c r="Q131" s="81">
        <f t="shared" si="35"/>
        <v>13005.858017855486</v>
      </c>
      <c r="R131" s="81">
        <f t="shared" si="35"/>
        <v>15762.794785725908</v>
      </c>
      <c r="S131" s="59"/>
      <c r="T131" s="59"/>
      <c r="U131" s="45"/>
      <c r="V131" s="94">
        <f t="shared" si="20"/>
        <v>0</v>
      </c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  <c r="IV131" s="45"/>
    </row>
    <row r="132" spans="1:256" x14ac:dyDescent="0.2">
      <c r="A132" s="45"/>
      <c r="B132" s="61"/>
      <c r="C132" s="45"/>
      <c r="D132" s="46"/>
      <c r="E132" s="45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94"/>
      <c r="T132" s="45"/>
      <c r="U132" s="45"/>
      <c r="V132" s="94">
        <f t="shared" si="20"/>
        <v>0</v>
      </c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  <c r="IV132" s="45"/>
    </row>
    <row r="133" spans="1:256" x14ac:dyDescent="0.2">
      <c r="A133" s="45"/>
      <c r="B133" s="61" t="s">
        <v>175</v>
      </c>
      <c r="C133" s="45"/>
      <c r="D133" s="46"/>
      <c r="E133" s="45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94"/>
      <c r="T133" s="45"/>
      <c r="U133" s="45"/>
      <c r="V133" s="94">
        <f t="shared" si="20"/>
        <v>0</v>
      </c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  <c r="IV133" s="45"/>
    </row>
    <row r="134" spans="1:256" x14ac:dyDescent="0.2">
      <c r="A134" s="45"/>
      <c r="B134" s="45">
        <v>901</v>
      </c>
      <c r="C134" s="45" t="s">
        <v>176</v>
      </c>
      <c r="D134" s="46">
        <v>6</v>
      </c>
      <c r="E134" s="45"/>
      <c r="F134" s="47">
        <v>678685</v>
      </c>
      <c r="G134" s="4">
        <f t="shared" ref="G134:R136" si="36">INDEX(ALLOC,($D134)+1,(G$1)+1)*$F134</f>
        <v>506907.15749357309</v>
      </c>
      <c r="H134" s="4">
        <f t="shared" si="36"/>
        <v>126175.45319241699</v>
      </c>
      <c r="I134" s="4">
        <f t="shared" si="36"/>
        <v>619.47885502954136</v>
      </c>
      <c r="J134" s="4">
        <f t="shared" si="36"/>
        <v>21208.040801599589</v>
      </c>
      <c r="K134" s="4">
        <f t="shared" si="36"/>
        <v>3352.4738036892827</v>
      </c>
      <c r="L134" s="4">
        <f t="shared" si="36"/>
        <v>5903.2690891050406</v>
      </c>
      <c r="M134" s="4">
        <f t="shared" si="36"/>
        <v>400.83925913676205</v>
      </c>
      <c r="N134" s="4">
        <f t="shared" si="36"/>
        <v>7.2879865297593094</v>
      </c>
      <c r="O134" s="4">
        <f t="shared" si="36"/>
        <v>14.575973059518619</v>
      </c>
      <c r="P134" s="4">
        <f t="shared" si="36"/>
        <v>13922.969466452185</v>
      </c>
      <c r="Q134" s="4">
        <f t="shared" si="36"/>
        <v>24.779154201181651</v>
      </c>
      <c r="R134" s="4">
        <f t="shared" si="36"/>
        <v>148.67492520708993</v>
      </c>
      <c r="S134" s="32"/>
      <c r="T134" s="32"/>
      <c r="U134" s="45"/>
      <c r="V134" s="94">
        <f t="shared" si="20"/>
        <v>0</v>
      </c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</row>
    <row r="135" spans="1:256" x14ac:dyDescent="0.2">
      <c r="A135" s="45"/>
      <c r="B135" s="45">
        <v>902</v>
      </c>
      <c r="C135" s="45" t="s">
        <v>177</v>
      </c>
      <c r="D135" s="46">
        <v>6</v>
      </c>
      <c r="E135" s="45"/>
      <c r="F135" s="47">
        <v>232835</v>
      </c>
      <c r="G135" s="4">
        <f t="shared" si="36"/>
        <v>173903.54584971833</v>
      </c>
      <c r="H135" s="4">
        <f t="shared" si="36"/>
        <v>43286.74074726332</v>
      </c>
      <c r="I135" s="4">
        <f t="shared" si="36"/>
        <v>212.52327546771073</v>
      </c>
      <c r="J135" s="4">
        <f t="shared" si="36"/>
        <v>7275.7968424828023</v>
      </c>
      <c r="K135" s="4">
        <f t="shared" si="36"/>
        <v>1150.1259613546699</v>
      </c>
      <c r="L135" s="4">
        <f t="shared" si="36"/>
        <v>2025.2218015158317</v>
      </c>
      <c r="M135" s="4">
        <f t="shared" si="36"/>
        <v>137.51506059675401</v>
      </c>
      <c r="N135" s="4">
        <f t="shared" si="36"/>
        <v>2.5002738290318907</v>
      </c>
      <c r="O135" s="4">
        <f t="shared" si="36"/>
        <v>5.0005476580637813</v>
      </c>
      <c r="P135" s="4">
        <f t="shared" si="36"/>
        <v>4776.523122982524</v>
      </c>
      <c r="Q135" s="4">
        <f t="shared" si="36"/>
        <v>8.5009310187084282</v>
      </c>
      <c r="R135" s="4">
        <f t="shared" si="36"/>
        <v>51.005586112250576</v>
      </c>
      <c r="S135" s="32"/>
      <c r="T135" s="32"/>
      <c r="U135" s="45"/>
      <c r="V135" s="94">
        <f t="shared" si="20"/>
        <v>0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  <c r="IV135" s="45"/>
    </row>
    <row r="136" spans="1:256" x14ac:dyDescent="0.2">
      <c r="A136" s="45"/>
      <c r="B136" s="45">
        <v>903</v>
      </c>
      <c r="C136" s="45" t="s">
        <v>178</v>
      </c>
      <c r="D136" s="46">
        <v>6</v>
      </c>
      <c r="E136" s="45"/>
      <c r="F136" s="47">
        <v>2494338</v>
      </c>
      <c r="G136" s="4">
        <f t="shared" si="36"/>
        <v>1863011.2429303788</v>
      </c>
      <c r="H136" s="4">
        <f t="shared" si="36"/>
        <v>463726.51165867376</v>
      </c>
      <c r="I136" s="4">
        <f t="shared" si="36"/>
        <v>2276.7405324954525</v>
      </c>
      <c r="J136" s="4">
        <f t="shared" si="36"/>
        <v>77944.88175955019</v>
      </c>
      <c r="K136" s="4">
        <f t="shared" si="36"/>
        <v>12321.184058210683</v>
      </c>
      <c r="L136" s="4">
        <f t="shared" si="36"/>
        <v>21695.998015544897</v>
      </c>
      <c r="M136" s="4">
        <f t="shared" si="36"/>
        <v>1473.1850504382339</v>
      </c>
      <c r="N136" s="4">
        <f t="shared" si="36"/>
        <v>26.785182735240614</v>
      </c>
      <c r="O136" s="4">
        <f t="shared" si="36"/>
        <v>53.570365470481228</v>
      </c>
      <c r="P136" s="4">
        <f t="shared" si="36"/>
        <v>51170.413097403667</v>
      </c>
      <c r="Q136" s="4">
        <f t="shared" si="36"/>
        <v>91.069621299818095</v>
      </c>
      <c r="R136" s="4">
        <f t="shared" si="36"/>
        <v>546.41772779890857</v>
      </c>
      <c r="S136" s="32"/>
      <c r="T136" s="32"/>
      <c r="U136" s="45"/>
      <c r="V136" s="94">
        <f t="shared" si="20"/>
        <v>0</v>
      </c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  <c r="IV136" s="45"/>
    </row>
    <row r="137" spans="1:256" x14ac:dyDescent="0.2">
      <c r="A137" s="45"/>
      <c r="B137" s="45">
        <v>904</v>
      </c>
      <c r="C137" s="45" t="s">
        <v>179</v>
      </c>
      <c r="D137" s="46"/>
      <c r="E137" s="45"/>
      <c r="F137" s="4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32"/>
      <c r="T137" s="32"/>
      <c r="U137" s="45"/>
      <c r="V137" s="94">
        <f t="shared" si="20"/>
        <v>0</v>
      </c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  <c r="IV137" s="45"/>
    </row>
    <row r="138" spans="1:256" x14ac:dyDescent="0.2">
      <c r="A138" s="45"/>
      <c r="B138" s="45">
        <v>905</v>
      </c>
      <c r="C138" s="45" t="s">
        <v>180</v>
      </c>
      <c r="D138" s="46">
        <v>6</v>
      </c>
      <c r="E138" s="45"/>
      <c r="F138" s="47">
        <v>159695</v>
      </c>
      <c r="G138" s="4">
        <f t="shared" ref="G138:R138" si="37">INDEX(ALLOC,($D138)+1,(G$1)+1)*$F138</f>
        <v>119275.56748113802</v>
      </c>
      <c r="H138" s="4">
        <f t="shared" si="37"/>
        <v>29689.162126115989</v>
      </c>
      <c r="I138" s="4">
        <f t="shared" si="37"/>
        <v>145.76375749271401</v>
      </c>
      <c r="J138" s="4">
        <f t="shared" si="37"/>
        <v>4990.2651094564435</v>
      </c>
      <c r="K138" s="4">
        <f t="shared" si="37"/>
        <v>788.839158195864</v>
      </c>
      <c r="L138" s="4">
        <f t="shared" si="37"/>
        <v>1389.0428655188041</v>
      </c>
      <c r="M138" s="4">
        <f t="shared" si="37"/>
        <v>94.317725436462013</v>
      </c>
      <c r="N138" s="4">
        <f t="shared" si="37"/>
        <v>1.7148677352084001</v>
      </c>
      <c r="O138" s="4">
        <f t="shared" si="37"/>
        <v>3.4297354704168002</v>
      </c>
      <c r="P138" s="4">
        <f t="shared" si="37"/>
        <v>3276.083321342127</v>
      </c>
      <c r="Q138" s="4">
        <f t="shared" si="37"/>
        <v>5.8305502997085599</v>
      </c>
      <c r="R138" s="4">
        <f t="shared" si="37"/>
        <v>34.983301798251361</v>
      </c>
      <c r="S138" s="32"/>
      <c r="T138" s="32"/>
      <c r="U138" s="45"/>
      <c r="V138" s="94">
        <f t="shared" si="20"/>
        <v>0</v>
      </c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  <c r="IV138" s="45"/>
    </row>
    <row r="139" spans="1:256" x14ac:dyDescent="0.2">
      <c r="A139" s="45"/>
      <c r="B139" s="61"/>
      <c r="C139" s="54"/>
      <c r="D139" s="80"/>
      <c r="E139" s="54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94"/>
      <c r="T139" s="45"/>
      <c r="U139" s="45"/>
      <c r="V139" s="94">
        <f t="shared" si="20"/>
        <v>0</v>
      </c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  <c r="IV139" s="45"/>
    </row>
    <row r="140" spans="1:256" x14ac:dyDescent="0.2">
      <c r="A140" s="45"/>
      <c r="B140" s="45"/>
      <c r="C140" s="45" t="s">
        <v>316</v>
      </c>
      <c r="D140" s="46"/>
      <c r="E140" s="45"/>
      <c r="F140" s="47">
        <f t="shared" ref="F140:R140" si="38">SUM(F134:F138)</f>
        <v>3565553</v>
      </c>
      <c r="G140" s="47">
        <f t="shared" si="38"/>
        <v>2663097.5137548079</v>
      </c>
      <c r="H140" s="47">
        <f t="shared" si="38"/>
        <v>662877.8677244701</v>
      </c>
      <c r="I140" s="47">
        <f t="shared" si="38"/>
        <v>3254.5064204854184</v>
      </c>
      <c r="J140" s="47">
        <f t="shared" si="38"/>
        <v>111418.98451308903</v>
      </c>
      <c r="K140" s="47">
        <f t="shared" si="38"/>
        <v>17612.622981450499</v>
      </c>
      <c r="L140" s="47">
        <f t="shared" si="38"/>
        <v>31013.531771684575</v>
      </c>
      <c r="M140" s="47">
        <f t="shared" si="38"/>
        <v>2105.8570956082117</v>
      </c>
      <c r="N140" s="47">
        <f t="shared" si="38"/>
        <v>38.288310829240217</v>
      </c>
      <c r="O140" s="47">
        <f t="shared" si="38"/>
        <v>76.576621658480434</v>
      </c>
      <c r="P140" s="47">
        <f t="shared" si="38"/>
        <v>73145.989008180506</v>
      </c>
      <c r="Q140" s="47">
        <f t="shared" si="38"/>
        <v>130.18025681941674</v>
      </c>
      <c r="R140" s="47">
        <f t="shared" si="38"/>
        <v>781.08154091650033</v>
      </c>
      <c r="S140" s="59"/>
      <c r="T140" s="59"/>
      <c r="U140" s="45"/>
      <c r="V140" s="94">
        <f t="shared" si="20"/>
        <v>0</v>
      </c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  <c r="IV140" s="45"/>
    </row>
    <row r="141" spans="1:256" x14ac:dyDescent="0.2">
      <c r="A141" s="45"/>
      <c r="B141" s="45"/>
      <c r="C141" s="45"/>
      <c r="D141" s="46"/>
      <c r="E141" s="45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94"/>
      <c r="T141" s="45"/>
      <c r="U141" s="45"/>
      <c r="V141" s="94">
        <f t="shared" si="20"/>
        <v>0</v>
      </c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  <c r="IV141" s="45"/>
    </row>
    <row r="142" spans="1:256" x14ac:dyDescent="0.2">
      <c r="A142" s="45"/>
      <c r="B142" s="61" t="s">
        <v>293</v>
      </c>
      <c r="C142" s="45"/>
      <c r="D142" s="46"/>
      <c r="E142" s="45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94"/>
      <c r="T142" s="45"/>
      <c r="U142" s="45"/>
      <c r="V142" s="94">
        <f t="shared" si="20"/>
        <v>0</v>
      </c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  <c r="IV142" s="45"/>
    </row>
    <row r="143" spans="1:256" x14ac:dyDescent="0.2">
      <c r="A143" s="45"/>
      <c r="B143" s="45">
        <v>907</v>
      </c>
      <c r="C143" s="45" t="s">
        <v>182</v>
      </c>
      <c r="D143" s="46">
        <v>6</v>
      </c>
      <c r="E143" s="45"/>
      <c r="F143" s="47">
        <v>105222</v>
      </c>
      <c r="G143" s="4">
        <f t="shared" ref="G143:R144" si="39">INDEX(ALLOC,($D143)+1,(G$1)+1)*$F143</f>
        <v>78589.898002444068</v>
      </c>
      <c r="H143" s="4">
        <f t="shared" si="39"/>
        <v>19561.996413376604</v>
      </c>
      <c r="I143" s="4">
        <f t="shared" si="39"/>
        <v>96.042794645407511</v>
      </c>
      <c r="J143" s="4">
        <f t="shared" si="39"/>
        <v>3288.0533225663039</v>
      </c>
      <c r="K143" s="4">
        <f t="shared" si="39"/>
        <v>519.76100631632301</v>
      </c>
      <c r="L143" s="4">
        <f t="shared" si="39"/>
        <v>915.23133720917747</v>
      </c>
      <c r="M143" s="4">
        <f t="shared" si="39"/>
        <v>62.145337711734278</v>
      </c>
      <c r="N143" s="4">
        <f t="shared" si="39"/>
        <v>1.1299152311224412</v>
      </c>
      <c r="O143" s="4">
        <f t="shared" si="39"/>
        <v>2.2598304622448824</v>
      </c>
      <c r="P143" s="4">
        <f t="shared" si="39"/>
        <v>2158.5900575363116</v>
      </c>
      <c r="Q143" s="4">
        <f t="shared" si="39"/>
        <v>3.8417117858163006</v>
      </c>
      <c r="R143" s="4">
        <f t="shared" si="39"/>
        <v>23.050270714897803</v>
      </c>
      <c r="S143" s="32"/>
      <c r="T143" s="32"/>
      <c r="U143" s="45"/>
      <c r="V143" s="94">
        <f t="shared" si="20"/>
        <v>0</v>
      </c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  <c r="IV143" s="45"/>
    </row>
    <row r="144" spans="1:256" x14ac:dyDescent="0.2">
      <c r="A144" s="45"/>
      <c r="B144" s="45">
        <v>908</v>
      </c>
      <c r="C144" s="45" t="s">
        <v>183</v>
      </c>
      <c r="D144" s="46">
        <v>6</v>
      </c>
      <c r="E144" s="45"/>
      <c r="F144" s="47">
        <v>594558</v>
      </c>
      <c r="G144" s="4">
        <f t="shared" si="39"/>
        <v>444073.03203262755</v>
      </c>
      <c r="H144" s="4">
        <f t="shared" si="39"/>
        <v>110535.26319157939</v>
      </c>
      <c r="I144" s="4">
        <f t="shared" si="39"/>
        <v>542.69080514326095</v>
      </c>
      <c r="J144" s="4">
        <f t="shared" si="39"/>
        <v>18579.179329022227</v>
      </c>
      <c r="K144" s="4">
        <f t="shared" si="39"/>
        <v>2936.9149454811768</v>
      </c>
      <c r="L144" s="4">
        <f t="shared" si="39"/>
        <v>5171.5241431298982</v>
      </c>
      <c r="M144" s="4">
        <f t="shared" si="39"/>
        <v>351.15287391622769</v>
      </c>
      <c r="N144" s="4">
        <f t="shared" si="39"/>
        <v>6.3845977075677753</v>
      </c>
      <c r="O144" s="4">
        <f t="shared" si="39"/>
        <v>12.769195415135551</v>
      </c>
      <c r="P144" s="4">
        <f t="shared" si="39"/>
        <v>12197.135460537478</v>
      </c>
      <c r="Q144" s="4">
        <f t="shared" si="39"/>
        <v>21.707632205730437</v>
      </c>
      <c r="R144" s="4">
        <f t="shared" si="39"/>
        <v>130.24579323438263</v>
      </c>
      <c r="S144" s="32"/>
      <c r="T144" s="32"/>
      <c r="U144" s="45"/>
      <c r="V144" s="94">
        <f t="shared" ref="V144:V207" si="40">SUM(G144:R144)-F144</f>
        <v>0</v>
      </c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  <c r="IV144" s="45"/>
    </row>
    <row r="145" spans="1:256" x14ac:dyDescent="0.2">
      <c r="A145" s="45"/>
      <c r="B145" s="45">
        <v>908</v>
      </c>
      <c r="C145" s="45" t="s">
        <v>317</v>
      </c>
      <c r="D145" s="46"/>
      <c r="E145" s="45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94"/>
      <c r="T145" s="45"/>
      <c r="U145" s="45"/>
      <c r="V145" s="94">
        <f t="shared" si="40"/>
        <v>0</v>
      </c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  <c r="IV145" s="45"/>
    </row>
    <row r="146" spans="1:256" x14ac:dyDescent="0.2">
      <c r="A146" s="45"/>
      <c r="B146" s="45">
        <v>909</v>
      </c>
      <c r="C146" s="45" t="s">
        <v>185</v>
      </c>
      <c r="D146" s="46"/>
      <c r="E146" s="45"/>
      <c r="F146" s="47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32"/>
      <c r="T146" s="32"/>
      <c r="U146" s="45"/>
      <c r="V146" s="94">
        <f t="shared" si="40"/>
        <v>0</v>
      </c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  <c r="IV146" s="45"/>
    </row>
    <row r="147" spans="1:256" x14ac:dyDescent="0.2">
      <c r="A147" s="45"/>
      <c r="B147" s="45">
        <v>909</v>
      </c>
      <c r="C147" s="45" t="s">
        <v>186</v>
      </c>
      <c r="D147" s="46"/>
      <c r="E147" s="45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94"/>
      <c r="T147" s="45"/>
      <c r="U147" s="45"/>
      <c r="V147" s="94">
        <f t="shared" si="40"/>
        <v>0</v>
      </c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  <c r="IV147" s="45"/>
    </row>
    <row r="148" spans="1:256" x14ac:dyDescent="0.2">
      <c r="A148" s="45"/>
      <c r="B148" s="45">
        <v>910</v>
      </c>
      <c r="C148" s="45" t="s">
        <v>187</v>
      </c>
      <c r="D148" s="46"/>
      <c r="E148" s="45"/>
      <c r="F148" s="4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32"/>
      <c r="T148" s="32"/>
      <c r="U148" s="45"/>
      <c r="V148" s="94">
        <f t="shared" si="40"/>
        <v>0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  <c r="IV148" s="45"/>
    </row>
    <row r="149" spans="1:256" x14ac:dyDescent="0.2">
      <c r="A149" s="45"/>
      <c r="B149" s="45">
        <v>911</v>
      </c>
      <c r="C149" s="45" t="s">
        <v>188</v>
      </c>
      <c r="D149" s="46"/>
      <c r="E149" s="45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94"/>
      <c r="T149" s="45"/>
      <c r="U149" s="45"/>
      <c r="V149" s="94">
        <f t="shared" si="40"/>
        <v>0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  <c r="IV149" s="45"/>
    </row>
    <row r="150" spans="1:256" x14ac:dyDescent="0.2">
      <c r="A150" s="45"/>
      <c r="B150" s="45">
        <v>912</v>
      </c>
      <c r="C150" s="45" t="s">
        <v>188</v>
      </c>
      <c r="D150" s="46"/>
      <c r="E150" s="45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94"/>
      <c r="T150" s="45"/>
      <c r="U150" s="45"/>
      <c r="V150" s="94">
        <f t="shared" si="40"/>
        <v>0</v>
      </c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  <c r="IV150" s="45"/>
    </row>
    <row r="151" spans="1:256" x14ac:dyDescent="0.2">
      <c r="A151" s="45"/>
      <c r="B151" s="45">
        <v>913</v>
      </c>
      <c r="C151" s="45" t="s">
        <v>318</v>
      </c>
      <c r="D151" s="46"/>
      <c r="E151" s="45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94"/>
      <c r="T151" s="45"/>
      <c r="U151" s="45"/>
      <c r="V151" s="94">
        <f t="shared" si="40"/>
        <v>0</v>
      </c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  <c r="IV151" s="45"/>
    </row>
    <row r="152" spans="1:256" x14ac:dyDescent="0.2">
      <c r="A152" s="45"/>
      <c r="B152" s="45">
        <v>915</v>
      </c>
      <c r="C152" s="45" t="s">
        <v>190</v>
      </c>
      <c r="D152" s="46"/>
      <c r="E152" s="45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94"/>
      <c r="T152" s="45"/>
      <c r="U152" s="45"/>
      <c r="V152" s="94">
        <f t="shared" si="40"/>
        <v>0</v>
      </c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  <c r="IV152" s="45"/>
    </row>
    <row r="153" spans="1:256" x14ac:dyDescent="0.2">
      <c r="A153" s="45"/>
      <c r="B153" s="45">
        <v>916</v>
      </c>
      <c r="C153" s="45" t="s">
        <v>191</v>
      </c>
      <c r="D153" s="46"/>
      <c r="E153" s="45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94"/>
      <c r="T153" s="45"/>
      <c r="U153" s="45"/>
      <c r="V153" s="94">
        <f t="shared" si="40"/>
        <v>0</v>
      </c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  <c r="IV153" s="45"/>
    </row>
    <row r="154" spans="1:256" x14ac:dyDescent="0.2">
      <c r="A154" s="45"/>
      <c r="B154" s="45"/>
      <c r="C154" s="54"/>
      <c r="D154" s="80"/>
      <c r="E154" s="54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94"/>
      <c r="T154" s="45"/>
      <c r="U154" s="45"/>
      <c r="V154" s="94">
        <f t="shared" si="40"/>
        <v>0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  <c r="IV154" s="45"/>
    </row>
    <row r="155" spans="1:256" x14ac:dyDescent="0.2">
      <c r="A155" s="45"/>
      <c r="B155" s="45"/>
      <c r="C155" s="45" t="s">
        <v>319</v>
      </c>
      <c r="D155" s="46"/>
      <c r="E155" s="45"/>
      <c r="F155" s="47">
        <f t="shared" ref="F155:R155" si="41">SUM(F143:F153)</f>
        <v>699780</v>
      </c>
      <c r="G155" s="47">
        <f t="shared" si="41"/>
        <v>522662.93003507162</v>
      </c>
      <c r="H155" s="47">
        <f t="shared" si="41"/>
        <v>130097.25960495599</v>
      </c>
      <c r="I155" s="47">
        <f t="shared" si="41"/>
        <v>638.73359978866847</v>
      </c>
      <c r="J155" s="47">
        <f t="shared" si="41"/>
        <v>21867.232651588529</v>
      </c>
      <c r="K155" s="47">
        <f t="shared" si="41"/>
        <v>3456.6759517974997</v>
      </c>
      <c r="L155" s="47">
        <f t="shared" si="41"/>
        <v>6086.7554803390758</v>
      </c>
      <c r="M155" s="47">
        <f t="shared" si="41"/>
        <v>413.29821162796196</v>
      </c>
      <c r="N155" s="47">
        <f t="shared" si="41"/>
        <v>7.514512938690217</v>
      </c>
      <c r="O155" s="47">
        <f t="shared" si="41"/>
        <v>15.029025877380434</v>
      </c>
      <c r="P155" s="47">
        <f t="shared" si="41"/>
        <v>14355.72551807379</v>
      </c>
      <c r="Q155" s="47">
        <f t="shared" si="41"/>
        <v>25.549343991546738</v>
      </c>
      <c r="R155" s="47">
        <f t="shared" si="41"/>
        <v>153.29606394928044</v>
      </c>
      <c r="S155" s="59"/>
      <c r="T155" s="59"/>
      <c r="U155" s="45"/>
      <c r="V155" s="94">
        <f t="shared" si="40"/>
        <v>0</v>
      </c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  <c r="IV155" s="45"/>
    </row>
    <row r="156" spans="1:256" x14ac:dyDescent="0.2">
      <c r="A156" s="45"/>
      <c r="B156" s="45"/>
      <c r="C156" s="45"/>
      <c r="D156" s="46"/>
      <c r="E156" s="45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94"/>
      <c r="T156" s="45"/>
      <c r="U156" s="45"/>
      <c r="V156" s="94">
        <f t="shared" si="40"/>
        <v>0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  <c r="IV156" s="45"/>
    </row>
    <row r="157" spans="1:256" x14ac:dyDescent="0.2">
      <c r="A157" s="45"/>
      <c r="B157" s="45"/>
      <c r="C157" s="54" t="s">
        <v>320</v>
      </c>
      <c r="D157" s="80"/>
      <c r="E157" s="54"/>
      <c r="F157" s="81">
        <f>F155+F140+F131</f>
        <v>51037788</v>
      </c>
      <c r="G157" s="81">
        <f t="shared" ref="G157:R157" si="42">G155+G140+G131</f>
        <v>23167492.507853772</v>
      </c>
      <c r="H157" s="81">
        <f t="shared" si="42"/>
        <v>6836157.2358653257</v>
      </c>
      <c r="I157" s="81">
        <f t="shared" si="42"/>
        <v>799393.39986997447</v>
      </c>
      <c r="J157" s="81">
        <f t="shared" si="42"/>
        <v>8599973.144855395</v>
      </c>
      <c r="K157" s="81">
        <f t="shared" si="42"/>
        <v>6338450.5704916622</v>
      </c>
      <c r="L157" s="81">
        <f t="shared" si="42"/>
        <v>2227396.648498049</v>
      </c>
      <c r="M157" s="81">
        <f t="shared" si="42"/>
        <v>1522150.3535160574</v>
      </c>
      <c r="N157" s="81">
        <f t="shared" si="42"/>
        <v>777013.09074398479</v>
      </c>
      <c r="O157" s="81">
        <f t="shared" si="42"/>
        <v>200474.13022654707</v>
      </c>
      <c r="P157" s="81">
        <f t="shared" si="42"/>
        <v>539428.15806997649</v>
      </c>
      <c r="Q157" s="81">
        <f t="shared" si="42"/>
        <v>13161.58761866645</v>
      </c>
      <c r="R157" s="81">
        <f t="shared" si="42"/>
        <v>16697.172390591688</v>
      </c>
      <c r="S157" s="94"/>
      <c r="T157" s="94"/>
      <c r="U157" s="45"/>
      <c r="V157" s="94">
        <f t="shared" si="40"/>
        <v>0</v>
      </c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</row>
    <row r="158" spans="1:256" x14ac:dyDescent="0.2">
      <c r="A158" s="45"/>
      <c r="B158" s="45"/>
      <c r="C158" s="45"/>
      <c r="D158" s="46"/>
      <c r="E158" s="45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94"/>
      <c r="T158" s="45"/>
      <c r="U158" s="45"/>
      <c r="V158" s="94">
        <f t="shared" si="40"/>
        <v>0</v>
      </c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  <c r="IV158" s="45"/>
    </row>
    <row r="159" spans="1:256" x14ac:dyDescent="0.2">
      <c r="A159" s="45"/>
      <c r="B159" s="45"/>
      <c r="C159" s="45"/>
      <c r="D159" s="46"/>
      <c r="E159" s="45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94"/>
      <c r="T159" s="45"/>
      <c r="U159" s="45"/>
      <c r="V159" s="94">
        <f t="shared" si="40"/>
        <v>0</v>
      </c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  <c r="IV159" s="45"/>
    </row>
    <row r="160" spans="1:256" x14ac:dyDescent="0.2">
      <c r="A160" s="45"/>
      <c r="B160" s="61" t="s">
        <v>294</v>
      </c>
      <c r="C160" s="45"/>
      <c r="D160" s="46"/>
      <c r="E160" s="45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94"/>
      <c r="T160" s="45"/>
      <c r="U160" s="45"/>
      <c r="V160" s="94">
        <f t="shared" si="40"/>
        <v>0</v>
      </c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  <c r="IV160" s="45"/>
    </row>
    <row r="161" spans="1:256" x14ac:dyDescent="0.2">
      <c r="A161" s="45"/>
      <c r="B161" s="45">
        <v>920</v>
      </c>
      <c r="C161" s="45" t="s">
        <v>193</v>
      </c>
      <c r="D161" s="46">
        <v>66</v>
      </c>
      <c r="E161" s="45"/>
      <c r="F161" s="47">
        <v>12759896</v>
      </c>
      <c r="G161" s="4">
        <f t="shared" ref="G161:R163" si="43">INDEX(ALLOC,($D161)+1,(G$1)+1)*$F161</f>
        <v>5792076.9407364074</v>
      </c>
      <c r="H161" s="4">
        <f t="shared" si="43"/>
        <v>1709099.4493979448</v>
      </c>
      <c r="I161" s="4">
        <f t="shared" si="43"/>
        <v>199855.38255355597</v>
      </c>
      <c r="J161" s="4">
        <f t="shared" si="43"/>
        <v>2150068.9436452021</v>
      </c>
      <c r="K161" s="4">
        <f t="shared" si="43"/>
        <v>1584668.4045283131</v>
      </c>
      <c r="L161" s="4">
        <f t="shared" si="43"/>
        <v>556868.75743093842</v>
      </c>
      <c r="M161" s="4">
        <f t="shared" si="43"/>
        <v>380550.97934942099</v>
      </c>
      <c r="N161" s="4">
        <f t="shared" si="43"/>
        <v>194260.1083834552</v>
      </c>
      <c r="O161" s="4">
        <f t="shared" si="43"/>
        <v>50120.296208393622</v>
      </c>
      <c r="P161" s="4">
        <f t="shared" si="43"/>
        <v>134861.78508450367</v>
      </c>
      <c r="Q161" s="4">
        <f t="shared" si="43"/>
        <v>3290.5126924597826</v>
      </c>
      <c r="R161" s="4">
        <f t="shared" si="43"/>
        <v>4174.4399894059143</v>
      </c>
      <c r="S161" s="32"/>
      <c r="T161" s="32"/>
      <c r="U161" s="45"/>
      <c r="V161" s="94">
        <f t="shared" si="40"/>
        <v>0</v>
      </c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  <c r="IV161" s="45"/>
    </row>
    <row r="162" spans="1:256" x14ac:dyDescent="0.2">
      <c r="A162" s="45"/>
      <c r="B162" s="45">
        <v>921</v>
      </c>
      <c r="C162" s="45" t="s">
        <v>194</v>
      </c>
      <c r="D162" s="46">
        <v>66</v>
      </c>
      <c r="E162" s="45"/>
      <c r="F162" s="47">
        <v>28200</v>
      </c>
      <c r="G162" s="4">
        <f t="shared" si="43"/>
        <v>12800.775941180609</v>
      </c>
      <c r="H162" s="4">
        <f t="shared" si="43"/>
        <v>3777.1941458631045</v>
      </c>
      <c r="I162" s="4">
        <f t="shared" si="43"/>
        <v>441.69026048568719</v>
      </c>
      <c r="J162" s="4">
        <f t="shared" si="43"/>
        <v>4751.7584948023632</v>
      </c>
      <c r="K162" s="4">
        <f t="shared" si="43"/>
        <v>3502.1953946723725</v>
      </c>
      <c r="L162" s="4">
        <f t="shared" si="43"/>
        <v>1230.7074414675844</v>
      </c>
      <c r="M162" s="4">
        <f t="shared" si="43"/>
        <v>841.03644870253424</v>
      </c>
      <c r="N162" s="4">
        <f t="shared" si="43"/>
        <v>429.32442838197397</v>
      </c>
      <c r="O162" s="4">
        <f t="shared" si="43"/>
        <v>110.76832860367358</v>
      </c>
      <c r="P162" s="4">
        <f t="shared" si="43"/>
        <v>298.05120193636407</v>
      </c>
      <c r="Q162" s="4">
        <f t="shared" si="43"/>
        <v>7.2721954730168541</v>
      </c>
      <c r="R162" s="4">
        <f t="shared" si="43"/>
        <v>9.2257184307181497</v>
      </c>
      <c r="S162" s="32"/>
      <c r="T162" s="32"/>
      <c r="U162" s="45"/>
      <c r="V162" s="94">
        <f t="shared" si="40"/>
        <v>0</v>
      </c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  <c r="IV162" s="45"/>
    </row>
    <row r="163" spans="1:256" x14ac:dyDescent="0.2">
      <c r="A163" s="45"/>
      <c r="B163" s="45">
        <v>922</v>
      </c>
      <c r="C163" s="45" t="s">
        <v>321</v>
      </c>
      <c r="D163" s="46">
        <v>66</v>
      </c>
      <c r="E163" s="45"/>
      <c r="F163" s="47">
        <v>-1186638</v>
      </c>
      <c r="G163" s="4">
        <f t="shared" si="43"/>
        <v>-538648.48089683242</v>
      </c>
      <c r="H163" s="4">
        <f t="shared" si="43"/>
        <v>-158941.91868293271</v>
      </c>
      <c r="I163" s="4">
        <f t="shared" si="43"/>
        <v>-18586.044231284217</v>
      </c>
      <c r="J163" s="4">
        <f t="shared" si="43"/>
        <v>-199950.96442394634</v>
      </c>
      <c r="K163" s="4">
        <f t="shared" si="43"/>
        <v>-147370.1467639445</v>
      </c>
      <c r="L163" s="4">
        <f t="shared" si="43"/>
        <v>-51787.383579014589</v>
      </c>
      <c r="M163" s="4">
        <f t="shared" si="43"/>
        <v>-35390.276929626874</v>
      </c>
      <c r="N163" s="4">
        <f t="shared" si="43"/>
        <v>-18065.697909444287</v>
      </c>
      <c r="O163" s="4">
        <f t="shared" si="43"/>
        <v>-4661.0605644541138</v>
      </c>
      <c r="P163" s="4">
        <f t="shared" si="43"/>
        <v>-12541.804332034155</v>
      </c>
      <c r="Q163" s="4">
        <f t="shared" si="43"/>
        <v>-306.00934367765154</v>
      </c>
      <c r="R163" s="4">
        <f t="shared" si="43"/>
        <v>-388.21234280817458</v>
      </c>
      <c r="S163" s="32"/>
      <c r="T163" s="32"/>
      <c r="U163" s="45"/>
      <c r="V163" s="94">
        <f t="shared" si="40"/>
        <v>0</v>
      </c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  <c r="IV163" s="45"/>
    </row>
    <row r="164" spans="1:256" x14ac:dyDescent="0.2">
      <c r="A164" s="45"/>
      <c r="B164" s="45">
        <v>923</v>
      </c>
      <c r="C164" s="45" t="s">
        <v>196</v>
      </c>
      <c r="D164" s="46"/>
      <c r="E164" s="45"/>
      <c r="F164" s="47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32"/>
      <c r="T164" s="32"/>
      <c r="U164" s="45"/>
      <c r="V164" s="94">
        <f t="shared" si="40"/>
        <v>0</v>
      </c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  <c r="IV164" s="45"/>
    </row>
    <row r="165" spans="1:256" x14ac:dyDescent="0.2">
      <c r="A165" s="45"/>
      <c r="B165" s="45">
        <v>924</v>
      </c>
      <c r="C165" s="45" t="s">
        <v>197</v>
      </c>
      <c r="D165" s="46"/>
      <c r="E165" s="45"/>
      <c r="F165" s="47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32"/>
      <c r="T165" s="32"/>
      <c r="U165" s="45"/>
      <c r="V165" s="94">
        <f t="shared" si="40"/>
        <v>0</v>
      </c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  <c r="IV165" s="45"/>
    </row>
    <row r="166" spans="1:256" x14ac:dyDescent="0.2">
      <c r="A166" s="45"/>
      <c r="B166" s="45">
        <v>925</v>
      </c>
      <c r="C166" s="45" t="s">
        <v>198</v>
      </c>
      <c r="D166" s="46">
        <v>66</v>
      </c>
      <c r="E166" s="45"/>
      <c r="F166" s="47">
        <v>49990</v>
      </c>
      <c r="G166" s="4">
        <f t="shared" ref="G166:R167" si="44">INDEX(ALLOC,($D166)+1,(G$1)+1)*$F166</f>
        <v>22691.871960979384</v>
      </c>
      <c r="H166" s="4">
        <f t="shared" si="44"/>
        <v>6695.8133103438504</v>
      </c>
      <c r="I166" s="4">
        <f t="shared" si="44"/>
        <v>782.98213197445045</v>
      </c>
      <c r="J166" s="4">
        <f t="shared" si="44"/>
        <v>8423.4186934457503</v>
      </c>
      <c r="K166" s="4">
        <f t="shared" si="44"/>
        <v>6208.3243893500676</v>
      </c>
      <c r="L166" s="4">
        <f t="shared" si="44"/>
        <v>2181.6689715944876</v>
      </c>
      <c r="M166" s="4">
        <f t="shared" si="44"/>
        <v>1490.9011372567265</v>
      </c>
      <c r="N166" s="4">
        <f t="shared" si="44"/>
        <v>761.06128279485392</v>
      </c>
      <c r="O166" s="4">
        <f t="shared" si="44"/>
        <v>196.35846620204404</v>
      </c>
      <c r="P166" s="4">
        <f t="shared" si="44"/>
        <v>528.35388598577435</v>
      </c>
      <c r="Q166" s="4">
        <f t="shared" si="44"/>
        <v>12.891384811918885</v>
      </c>
      <c r="R166" s="4">
        <f t="shared" si="44"/>
        <v>16.354385260695047</v>
      </c>
      <c r="S166" s="32"/>
      <c r="T166" s="32"/>
      <c r="U166" s="45"/>
      <c r="V166" s="94">
        <f t="shared" si="40"/>
        <v>0</v>
      </c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  <c r="IV166" s="45"/>
    </row>
    <row r="167" spans="1:256" x14ac:dyDescent="0.2">
      <c r="A167" s="45"/>
      <c r="B167" s="45">
        <v>926</v>
      </c>
      <c r="C167" s="45" t="s">
        <v>199</v>
      </c>
      <c r="D167" s="46">
        <v>66</v>
      </c>
      <c r="E167" s="45"/>
      <c r="F167" s="47">
        <v>346</v>
      </c>
      <c r="G167" s="4">
        <f t="shared" si="44"/>
        <v>157.05916580313797</v>
      </c>
      <c r="H167" s="4">
        <f t="shared" si="44"/>
        <v>46.344296966972841</v>
      </c>
      <c r="I167" s="4">
        <f t="shared" si="44"/>
        <v>5.4193202173066588</v>
      </c>
      <c r="J167" s="4">
        <f t="shared" si="44"/>
        <v>58.30171770218503</v>
      </c>
      <c r="K167" s="4">
        <f t="shared" si="44"/>
        <v>42.970198814065284</v>
      </c>
      <c r="L167" s="4">
        <f t="shared" si="44"/>
        <v>15.100169317297313</v>
      </c>
      <c r="M167" s="4">
        <f t="shared" si="44"/>
        <v>10.319099689754498</v>
      </c>
      <c r="N167" s="4">
        <f t="shared" si="44"/>
        <v>5.2675975964596811</v>
      </c>
      <c r="O167" s="4">
        <f t="shared" si="44"/>
        <v>1.3590724005982644</v>
      </c>
      <c r="P167" s="4">
        <f t="shared" si="44"/>
        <v>3.6569402790773742</v>
      </c>
      <c r="Q167" s="4">
        <f t="shared" si="44"/>
        <v>8.9226228144107494E-2</v>
      </c>
      <c r="R167" s="4">
        <f t="shared" si="44"/>
        <v>0.11319498500100993</v>
      </c>
      <c r="S167" s="32"/>
      <c r="T167" s="32"/>
      <c r="U167" s="45"/>
      <c r="V167" s="94">
        <f t="shared" si="40"/>
        <v>0</v>
      </c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  <c r="IV167" s="45"/>
    </row>
    <row r="168" spans="1:256" x14ac:dyDescent="0.2">
      <c r="A168" s="45"/>
      <c r="B168" s="45">
        <v>928</v>
      </c>
      <c r="C168" s="45" t="s">
        <v>201</v>
      </c>
      <c r="D168" s="46"/>
      <c r="E168" s="45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94"/>
      <c r="T168" s="45"/>
      <c r="U168" s="45"/>
      <c r="V168" s="94">
        <f t="shared" si="40"/>
        <v>0</v>
      </c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  <c r="IV168" s="45"/>
    </row>
    <row r="169" spans="1:256" x14ac:dyDescent="0.2">
      <c r="A169" s="45"/>
      <c r="B169" s="45">
        <v>929</v>
      </c>
      <c r="C169" s="45" t="s">
        <v>322</v>
      </c>
      <c r="D169" s="46"/>
      <c r="E169" s="45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94"/>
      <c r="T169" s="45"/>
      <c r="U169" s="45"/>
      <c r="V169" s="94">
        <f t="shared" si="40"/>
        <v>0</v>
      </c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  <c r="IV169" s="45"/>
    </row>
    <row r="170" spans="1:256" x14ac:dyDescent="0.2">
      <c r="A170" s="45"/>
      <c r="B170" s="45">
        <v>930</v>
      </c>
      <c r="C170" s="45" t="s">
        <v>202</v>
      </c>
      <c r="D170" s="46">
        <v>66</v>
      </c>
      <c r="E170" s="45"/>
      <c r="F170" s="47">
        <v>23307</v>
      </c>
      <c r="G170" s="4">
        <f t="shared" ref="G170:R170" si="45">INDEX(ALLOC,($D170)+1,(G$1)+1)*$F170</f>
        <v>10579.705136918314</v>
      </c>
      <c r="H170" s="4">
        <f t="shared" si="45"/>
        <v>3121.8107786394103</v>
      </c>
      <c r="I170" s="4">
        <f t="shared" si="45"/>
        <v>365.05230145886213</v>
      </c>
      <c r="J170" s="4">
        <f t="shared" si="45"/>
        <v>3927.2778453318683</v>
      </c>
      <c r="K170" s="4">
        <f t="shared" si="45"/>
        <v>2894.5272362989003</v>
      </c>
      <c r="L170" s="4">
        <f t="shared" si="45"/>
        <v>1017.1666077406024</v>
      </c>
      <c r="M170" s="4">
        <f t="shared" si="45"/>
        <v>695.10767765638172</v>
      </c>
      <c r="N170" s="4">
        <f t="shared" si="45"/>
        <v>354.8320727765485</v>
      </c>
      <c r="O170" s="4">
        <f t="shared" si="45"/>
        <v>91.548845204461699</v>
      </c>
      <c r="P170" s="4">
        <f t="shared" si="45"/>
        <v>246.33614764293748</v>
      </c>
      <c r="Q170" s="4">
        <f t="shared" si="45"/>
        <v>6.0103921946668022</v>
      </c>
      <c r="R170" s="4">
        <f t="shared" si="45"/>
        <v>7.6249581370477983</v>
      </c>
      <c r="S170" s="32"/>
      <c r="T170" s="32"/>
      <c r="U170" s="45"/>
      <c r="V170" s="94">
        <f t="shared" si="40"/>
        <v>0</v>
      </c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  <c r="IV170" s="45"/>
    </row>
    <row r="171" spans="1:256" x14ac:dyDescent="0.2">
      <c r="A171" s="45"/>
      <c r="B171" s="45">
        <v>931</v>
      </c>
      <c r="C171" s="45" t="s">
        <v>203</v>
      </c>
      <c r="D171" s="46"/>
      <c r="E171" s="45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94"/>
      <c r="T171" s="45"/>
      <c r="U171" s="45"/>
      <c r="V171" s="94">
        <f t="shared" si="40"/>
        <v>0</v>
      </c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  <c r="IV171" s="45"/>
    </row>
    <row r="172" spans="1:256" x14ac:dyDescent="0.2">
      <c r="A172" s="45"/>
      <c r="B172" s="45">
        <v>935</v>
      </c>
      <c r="C172" s="45" t="s">
        <v>204</v>
      </c>
      <c r="D172" s="46">
        <v>59</v>
      </c>
      <c r="E172" s="45"/>
      <c r="F172" s="47">
        <v>1251386</v>
      </c>
      <c r="G172" s="4">
        <f t="shared" ref="G172:R172" si="46">INDEX(ALLOC,($D172)+1,(G$1)+1)*$F172</f>
        <v>541398.90550081374</v>
      </c>
      <c r="H172" s="4">
        <f t="shared" si="46"/>
        <v>154733.9703414012</v>
      </c>
      <c r="I172" s="4">
        <f t="shared" si="46"/>
        <v>19648.013190790036</v>
      </c>
      <c r="J172" s="4">
        <f t="shared" si="46"/>
        <v>220223.47633817873</v>
      </c>
      <c r="K172" s="4">
        <f t="shared" si="46"/>
        <v>159279.23281612174</v>
      </c>
      <c r="L172" s="4">
        <f t="shared" si="46"/>
        <v>56713.318775371758</v>
      </c>
      <c r="M172" s="4">
        <f t="shared" si="46"/>
        <v>36100.280083360834</v>
      </c>
      <c r="N172" s="4">
        <f t="shared" si="46"/>
        <v>20364.883771875539</v>
      </c>
      <c r="O172" s="4">
        <f t="shared" si="46"/>
        <v>5014.2445145052652</v>
      </c>
      <c r="P172" s="4">
        <f t="shared" si="46"/>
        <v>37306.260021425289</v>
      </c>
      <c r="Q172" s="4">
        <f t="shared" si="46"/>
        <v>304.64794875610733</v>
      </c>
      <c r="R172" s="4">
        <f t="shared" si="46"/>
        <v>298.76669740001745</v>
      </c>
      <c r="S172" s="32"/>
      <c r="T172" s="32"/>
      <c r="U172" s="45"/>
      <c r="V172" s="94">
        <f t="shared" si="40"/>
        <v>0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</row>
    <row r="173" spans="1:256" x14ac:dyDescent="0.2">
      <c r="A173" s="45"/>
      <c r="B173" s="45"/>
      <c r="C173" s="54"/>
      <c r="D173" s="80"/>
      <c r="E173" s="54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94"/>
      <c r="T173" s="45"/>
      <c r="U173" s="45"/>
      <c r="V173" s="94">
        <f t="shared" si="40"/>
        <v>0</v>
      </c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  <c r="IV173" s="45"/>
    </row>
    <row r="174" spans="1:256" x14ac:dyDescent="0.2">
      <c r="A174" s="45"/>
      <c r="B174" s="45"/>
      <c r="C174" s="45" t="s">
        <v>323</v>
      </c>
      <c r="D174" s="46"/>
      <c r="E174" s="45"/>
      <c r="F174" s="47">
        <f t="shared" ref="F174:R174" si="47">SUM(F161:F172)</f>
        <v>12926487</v>
      </c>
      <c r="G174" s="47">
        <f t="shared" si="47"/>
        <v>5841056.7775452696</v>
      </c>
      <c r="H174" s="47">
        <f t="shared" si="47"/>
        <v>1718532.6635882268</v>
      </c>
      <c r="I174" s="47">
        <f t="shared" si="47"/>
        <v>202512.49552719813</v>
      </c>
      <c r="J174" s="47">
        <f t="shared" si="47"/>
        <v>2187502.212310717</v>
      </c>
      <c r="K174" s="47">
        <f t="shared" si="47"/>
        <v>1609225.5077996259</v>
      </c>
      <c r="L174" s="47">
        <f t="shared" si="47"/>
        <v>566239.3358174155</v>
      </c>
      <c r="M174" s="47">
        <f t="shared" si="47"/>
        <v>384298.34686646034</v>
      </c>
      <c r="N174" s="47">
        <f t="shared" si="47"/>
        <v>198109.77962743631</v>
      </c>
      <c r="O174" s="47">
        <f t="shared" si="47"/>
        <v>50873.514870855543</v>
      </c>
      <c r="P174" s="47">
        <f t="shared" si="47"/>
        <v>160702.63894973896</v>
      </c>
      <c r="Q174" s="47">
        <f t="shared" si="47"/>
        <v>3315.414496245985</v>
      </c>
      <c r="R174" s="47">
        <f t="shared" si="47"/>
        <v>4118.3126008112195</v>
      </c>
      <c r="S174" s="59"/>
      <c r="T174" s="59"/>
      <c r="U174" s="45"/>
      <c r="V174" s="94">
        <f t="shared" si="40"/>
        <v>0</v>
      </c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  <c r="IV174" s="45"/>
    </row>
    <row r="175" spans="1:256" x14ac:dyDescent="0.2">
      <c r="A175" s="45"/>
      <c r="B175" s="45"/>
      <c r="C175" s="45"/>
      <c r="D175" s="46"/>
      <c r="E175" s="45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5"/>
      <c r="T175" s="45"/>
      <c r="U175" s="45"/>
      <c r="V175" s="94">
        <f t="shared" si="40"/>
        <v>0</v>
      </c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  <c r="IV175" s="45"/>
    </row>
    <row r="176" spans="1:256" x14ac:dyDescent="0.2">
      <c r="A176" s="45"/>
      <c r="B176" s="45"/>
      <c r="C176" s="54" t="s">
        <v>324</v>
      </c>
      <c r="D176" s="80"/>
      <c r="E176" s="54"/>
      <c r="F176" s="81">
        <f t="shared" ref="F176:R176" si="48">F174+F157</f>
        <v>63964275</v>
      </c>
      <c r="G176" s="81">
        <f t="shared" si="48"/>
        <v>29008549.285399042</v>
      </c>
      <c r="H176" s="81">
        <f t="shared" si="48"/>
        <v>8554689.8994535524</v>
      </c>
      <c r="I176" s="81">
        <f t="shared" si="48"/>
        <v>1001905.8953971725</v>
      </c>
      <c r="J176" s="81">
        <f t="shared" si="48"/>
        <v>10787475.357166111</v>
      </c>
      <c r="K176" s="81">
        <f t="shared" si="48"/>
        <v>7947676.0782912876</v>
      </c>
      <c r="L176" s="81">
        <f t="shared" si="48"/>
        <v>2793635.9843154643</v>
      </c>
      <c r="M176" s="81">
        <f t="shared" si="48"/>
        <v>1906448.7003825177</v>
      </c>
      <c r="N176" s="81">
        <f t="shared" si="48"/>
        <v>975122.8703714211</v>
      </c>
      <c r="O176" s="81">
        <f t="shared" si="48"/>
        <v>251347.64509740262</v>
      </c>
      <c r="P176" s="81">
        <f t="shared" si="48"/>
        <v>700130.79701971542</v>
      </c>
      <c r="Q176" s="81">
        <f t="shared" si="48"/>
        <v>16477.002114912437</v>
      </c>
      <c r="R176" s="81">
        <f t="shared" si="48"/>
        <v>20815.484991402907</v>
      </c>
      <c r="S176" s="59"/>
      <c r="T176" s="59"/>
      <c r="U176" s="45"/>
      <c r="V176" s="94">
        <f t="shared" si="40"/>
        <v>0</v>
      </c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  <c r="IV176" s="45"/>
    </row>
    <row r="177" spans="1:256" x14ac:dyDescent="0.2">
      <c r="A177" s="45"/>
      <c r="B177" s="45"/>
      <c r="C177" s="45"/>
      <c r="D177" s="46"/>
      <c r="E177" s="45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94"/>
      <c r="T177" s="94"/>
      <c r="U177" s="45"/>
      <c r="V177" s="94">
        <f t="shared" si="40"/>
        <v>0</v>
      </c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  <c r="IV177" s="45"/>
    </row>
    <row r="178" spans="1:256" x14ac:dyDescent="0.2">
      <c r="A178" s="45"/>
      <c r="B178" s="45"/>
      <c r="C178" s="82" t="s">
        <v>325</v>
      </c>
      <c r="D178" s="83"/>
      <c r="E178" s="82"/>
      <c r="F178" s="97">
        <f t="shared" ref="F178:R178" si="49">F176</f>
        <v>63964275</v>
      </c>
      <c r="G178" s="97">
        <f t="shared" si="49"/>
        <v>29008549.285399042</v>
      </c>
      <c r="H178" s="97">
        <f t="shared" si="49"/>
        <v>8554689.8994535524</v>
      </c>
      <c r="I178" s="97">
        <f t="shared" si="49"/>
        <v>1001905.8953971725</v>
      </c>
      <c r="J178" s="97">
        <f t="shared" si="49"/>
        <v>10787475.357166111</v>
      </c>
      <c r="K178" s="97">
        <f t="shared" si="49"/>
        <v>7947676.0782912876</v>
      </c>
      <c r="L178" s="97">
        <f t="shared" si="49"/>
        <v>2793635.9843154643</v>
      </c>
      <c r="M178" s="97">
        <f t="shared" si="49"/>
        <v>1906448.7003825177</v>
      </c>
      <c r="N178" s="97">
        <f t="shared" si="49"/>
        <v>975122.8703714211</v>
      </c>
      <c r="O178" s="97">
        <f t="shared" si="49"/>
        <v>251347.64509740262</v>
      </c>
      <c r="P178" s="97">
        <f t="shared" si="49"/>
        <v>700130.79701971542</v>
      </c>
      <c r="Q178" s="97">
        <f t="shared" si="49"/>
        <v>16477.002114912437</v>
      </c>
      <c r="R178" s="97">
        <f t="shared" si="49"/>
        <v>20815.484991402907</v>
      </c>
      <c r="S178" s="59"/>
      <c r="T178" s="59"/>
      <c r="U178" s="45"/>
      <c r="V178" s="94">
        <f t="shared" si="40"/>
        <v>0</v>
      </c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  <c r="IV178" s="45"/>
    </row>
    <row r="179" spans="1:256" x14ac:dyDescent="0.2">
      <c r="A179" s="45"/>
      <c r="B179" s="45"/>
      <c r="C179" s="45"/>
      <c r="D179" s="46"/>
      <c r="E179" s="45"/>
      <c r="F179" s="47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94"/>
      <c r="T179" s="45"/>
      <c r="U179" s="45"/>
      <c r="V179" s="94">
        <f t="shared" si="40"/>
        <v>0</v>
      </c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  <c r="IV179" s="45"/>
    </row>
    <row r="180" spans="1:256" x14ac:dyDescent="0.2">
      <c r="A180" s="45"/>
      <c r="B180" s="45"/>
      <c r="C180" s="45"/>
      <c r="D180" s="46"/>
      <c r="E180" s="45"/>
      <c r="F180" s="47"/>
      <c r="G180" s="59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94"/>
      <c r="T180" s="45"/>
      <c r="U180" s="45"/>
      <c r="V180" s="94">
        <f t="shared" si="40"/>
        <v>0</v>
      </c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  <c r="IV180" s="45"/>
    </row>
    <row r="181" spans="1:256" x14ac:dyDescent="0.2">
      <c r="A181" s="45"/>
      <c r="B181" s="45"/>
      <c r="C181" s="45"/>
      <c r="D181" s="46"/>
      <c r="E181" s="45"/>
      <c r="F181" s="47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94"/>
      <c r="T181" s="45"/>
      <c r="U181" s="45"/>
      <c r="V181" s="94">
        <f t="shared" si="40"/>
        <v>0</v>
      </c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  <c r="IV181" s="45"/>
    </row>
    <row r="182" spans="1:256" x14ac:dyDescent="0.2">
      <c r="A182" s="45"/>
      <c r="B182" s="45"/>
      <c r="C182" s="45"/>
      <c r="D182" s="46"/>
      <c r="E182" s="45"/>
      <c r="F182" s="47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94"/>
      <c r="T182" s="45"/>
      <c r="U182" s="45"/>
      <c r="V182" s="94">
        <f t="shared" si="40"/>
        <v>0</v>
      </c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  <c r="IV182" s="45"/>
    </row>
    <row r="183" spans="1:256" x14ac:dyDescent="0.2">
      <c r="A183" s="45"/>
      <c r="B183" s="45"/>
      <c r="C183" s="45"/>
      <c r="D183" s="46"/>
      <c r="E183" s="45"/>
      <c r="F183" s="47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94"/>
      <c r="T183" s="45"/>
      <c r="U183" s="45"/>
      <c r="V183" s="94">
        <f t="shared" si="40"/>
        <v>0</v>
      </c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  <c r="IV183" s="45"/>
    </row>
    <row r="184" spans="1:256" x14ac:dyDescent="0.2">
      <c r="A184" s="45"/>
      <c r="B184" s="45"/>
      <c r="C184" s="45"/>
      <c r="D184" s="46"/>
      <c r="E184" s="45"/>
      <c r="F184" s="47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94"/>
      <c r="T184" s="45"/>
      <c r="U184" s="45"/>
      <c r="V184" s="94">
        <f t="shared" si="40"/>
        <v>0</v>
      </c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  <c r="IV184" s="45"/>
    </row>
    <row r="185" spans="1:256" x14ac:dyDescent="0.2">
      <c r="A185" s="45"/>
      <c r="B185" s="45"/>
      <c r="C185" s="45"/>
      <c r="D185" s="46"/>
      <c r="E185" s="45"/>
      <c r="F185" s="47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94"/>
      <c r="T185" s="45"/>
      <c r="U185" s="45"/>
      <c r="V185" s="94">
        <f t="shared" si="40"/>
        <v>0</v>
      </c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  <c r="IV185" s="45"/>
    </row>
    <row r="186" spans="1:256" x14ac:dyDescent="0.2">
      <c r="A186" s="45"/>
      <c r="B186" s="45"/>
      <c r="C186" s="45"/>
      <c r="D186" s="46"/>
      <c r="E186" s="45"/>
      <c r="F186" s="47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94"/>
      <c r="T186" s="45"/>
      <c r="U186" s="45"/>
      <c r="V186" s="94">
        <f t="shared" si="40"/>
        <v>0</v>
      </c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  <c r="IV186" s="45"/>
    </row>
    <row r="187" spans="1:256" x14ac:dyDescent="0.2">
      <c r="A187" s="45"/>
      <c r="B187" s="45"/>
      <c r="C187" s="45"/>
      <c r="D187" s="46"/>
      <c r="E187" s="45"/>
      <c r="F187" s="47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94"/>
      <c r="T187" s="45"/>
      <c r="U187" s="45"/>
      <c r="V187" s="94">
        <f t="shared" si="40"/>
        <v>0</v>
      </c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  <c r="IV187" s="45"/>
    </row>
    <row r="188" spans="1:256" x14ac:dyDescent="0.2">
      <c r="A188" s="45"/>
      <c r="B188" s="45"/>
      <c r="C188" s="45"/>
      <c r="D188" s="46"/>
      <c r="E188" s="45"/>
      <c r="F188" s="47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94"/>
      <c r="T188" s="45"/>
      <c r="U188" s="45"/>
      <c r="V188" s="94">
        <f t="shared" si="40"/>
        <v>0</v>
      </c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  <c r="IV188" s="45"/>
    </row>
    <row r="189" spans="1:256" x14ac:dyDescent="0.2">
      <c r="A189" s="45"/>
      <c r="B189" s="45"/>
      <c r="C189" s="45"/>
      <c r="D189" s="46"/>
      <c r="E189" s="45"/>
      <c r="F189" s="47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94"/>
      <c r="T189" s="45"/>
      <c r="U189" s="45"/>
      <c r="V189" s="94">
        <f t="shared" si="40"/>
        <v>0</v>
      </c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  <c r="IV189" s="45"/>
    </row>
    <row r="190" spans="1:256" x14ac:dyDescent="0.2">
      <c r="A190" s="45"/>
      <c r="B190" s="45"/>
      <c r="C190" s="45"/>
      <c r="D190" s="46"/>
      <c r="E190" s="45"/>
      <c r="F190" s="47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94"/>
      <c r="T190" s="45"/>
      <c r="U190" s="45"/>
      <c r="V190" s="94">
        <f t="shared" si="40"/>
        <v>0</v>
      </c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  <c r="IV190" s="45"/>
    </row>
    <row r="191" spans="1:256" x14ac:dyDescent="0.2">
      <c r="A191" s="45"/>
      <c r="B191" s="45"/>
      <c r="C191" s="45"/>
      <c r="D191" s="46"/>
      <c r="E191" s="45"/>
      <c r="F191" s="47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94"/>
      <c r="T191" s="45"/>
      <c r="U191" s="45"/>
      <c r="V191" s="94">
        <f t="shared" si="40"/>
        <v>0</v>
      </c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  <c r="IV191" s="45"/>
    </row>
    <row r="192" spans="1:256" x14ac:dyDescent="0.2">
      <c r="A192" s="45"/>
      <c r="B192" s="45"/>
      <c r="C192" s="45"/>
      <c r="D192" s="46"/>
      <c r="E192" s="45"/>
      <c r="F192" s="47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94"/>
      <c r="T192" s="45"/>
      <c r="U192" s="45"/>
      <c r="V192" s="94">
        <f t="shared" si="40"/>
        <v>0</v>
      </c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  <c r="IV192" s="45"/>
    </row>
    <row r="193" spans="1:256" x14ac:dyDescent="0.2">
      <c r="A193" s="45"/>
      <c r="B193" s="45"/>
      <c r="C193" s="45"/>
      <c r="D193" s="46"/>
      <c r="E193" s="45"/>
      <c r="F193" s="47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94"/>
      <c r="T193" s="45"/>
      <c r="U193" s="45"/>
      <c r="V193" s="94">
        <f t="shared" si="40"/>
        <v>0</v>
      </c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  <c r="IV193" s="45"/>
    </row>
    <row r="194" spans="1:256" x14ac:dyDescent="0.2">
      <c r="A194" s="45"/>
      <c r="B194" s="45"/>
      <c r="C194" s="45"/>
      <c r="D194" s="46"/>
      <c r="E194" s="45"/>
      <c r="F194" s="47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94"/>
      <c r="T194" s="45"/>
      <c r="U194" s="45"/>
      <c r="V194" s="94">
        <f t="shared" si="40"/>
        <v>0</v>
      </c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  <c r="IV194" s="45"/>
    </row>
    <row r="195" spans="1:256" x14ac:dyDescent="0.2">
      <c r="A195" s="45"/>
      <c r="B195" s="45"/>
      <c r="C195" s="45"/>
      <c r="D195" s="46"/>
      <c r="E195" s="45"/>
      <c r="F195" s="47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94"/>
      <c r="T195" s="45"/>
      <c r="U195" s="45"/>
      <c r="V195" s="94">
        <f t="shared" si="40"/>
        <v>0</v>
      </c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  <c r="IV195" s="45"/>
    </row>
    <row r="196" spans="1:256" x14ac:dyDescent="0.2">
      <c r="A196" s="45"/>
      <c r="B196" s="45"/>
      <c r="C196" s="45"/>
      <c r="D196" s="46"/>
      <c r="E196" s="45"/>
      <c r="F196" s="47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94"/>
      <c r="T196" s="45"/>
      <c r="U196" s="45"/>
      <c r="V196" s="94">
        <f t="shared" si="40"/>
        <v>0</v>
      </c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  <c r="IV196" s="45"/>
    </row>
    <row r="197" spans="1:256" x14ac:dyDescent="0.2">
      <c r="A197" s="45"/>
      <c r="B197" s="45"/>
      <c r="C197" s="45"/>
      <c r="D197" s="46"/>
      <c r="E197" s="45"/>
      <c r="F197" s="47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94"/>
      <c r="T197" s="45"/>
      <c r="U197" s="45"/>
      <c r="V197" s="94">
        <f t="shared" si="40"/>
        <v>0</v>
      </c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  <c r="IV197" s="45"/>
    </row>
    <row r="198" spans="1:256" x14ac:dyDescent="0.2">
      <c r="A198" s="45"/>
      <c r="B198" s="45"/>
      <c r="C198" s="45"/>
      <c r="D198" s="46"/>
      <c r="E198" s="45"/>
      <c r="F198" s="47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94"/>
      <c r="T198" s="45"/>
      <c r="U198" s="45"/>
      <c r="V198" s="94">
        <f t="shared" si="40"/>
        <v>0</v>
      </c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  <c r="IV198" s="45"/>
    </row>
    <row r="199" spans="1:256" x14ac:dyDescent="0.2">
      <c r="A199" s="45"/>
      <c r="B199" s="45"/>
      <c r="C199" s="45"/>
      <c r="D199" s="46"/>
      <c r="E199" s="45"/>
      <c r="F199" s="47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94"/>
      <c r="T199" s="45"/>
      <c r="U199" s="45"/>
      <c r="V199" s="94">
        <f t="shared" si="40"/>
        <v>0</v>
      </c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  <c r="IV199" s="45"/>
    </row>
    <row r="200" spans="1:256" x14ac:dyDescent="0.2">
      <c r="A200" s="45"/>
      <c r="B200" s="45"/>
      <c r="C200" s="45"/>
      <c r="D200" s="46"/>
      <c r="E200" s="45"/>
      <c r="F200" s="47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94"/>
      <c r="T200" s="45"/>
      <c r="U200" s="45"/>
      <c r="V200" s="94">
        <f t="shared" si="40"/>
        <v>0</v>
      </c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  <c r="IV200" s="45"/>
    </row>
    <row r="201" spans="1:256" x14ac:dyDescent="0.2">
      <c r="A201" s="45"/>
      <c r="B201" s="45"/>
      <c r="C201" s="45"/>
      <c r="D201" s="46"/>
      <c r="E201" s="45"/>
      <c r="F201" s="47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94"/>
      <c r="T201" s="45"/>
      <c r="U201" s="45"/>
      <c r="V201" s="94">
        <f t="shared" si="40"/>
        <v>0</v>
      </c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  <c r="IV201" s="45"/>
    </row>
    <row r="202" spans="1:256" x14ac:dyDescent="0.2">
      <c r="A202" s="45"/>
      <c r="B202" s="45"/>
      <c r="C202" s="45"/>
      <c r="D202" s="46"/>
      <c r="E202" s="45"/>
      <c r="F202" s="47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94"/>
      <c r="T202" s="45"/>
      <c r="U202" s="45"/>
      <c r="V202" s="94">
        <f t="shared" si="40"/>
        <v>0</v>
      </c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  <c r="IV202" s="45"/>
    </row>
    <row r="203" spans="1:256" x14ac:dyDescent="0.2">
      <c r="A203" s="45"/>
      <c r="B203" s="45"/>
      <c r="C203" s="45"/>
      <c r="D203" s="46"/>
      <c r="E203" s="45"/>
      <c r="F203" s="47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94"/>
      <c r="T203" s="45"/>
      <c r="U203" s="45"/>
      <c r="V203" s="94">
        <f t="shared" si="40"/>
        <v>0</v>
      </c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  <c r="IV203" s="45"/>
    </row>
    <row r="204" spans="1:256" x14ac:dyDescent="0.2">
      <c r="A204" s="45"/>
      <c r="B204" s="45"/>
      <c r="C204" s="45"/>
      <c r="D204" s="46"/>
      <c r="E204" s="45"/>
      <c r="F204" s="47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94"/>
      <c r="T204" s="45"/>
      <c r="U204" s="45"/>
      <c r="V204" s="94">
        <f t="shared" si="40"/>
        <v>0</v>
      </c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  <c r="IV204" s="45"/>
    </row>
    <row r="205" spans="1:256" x14ac:dyDescent="0.2">
      <c r="A205" s="45"/>
      <c r="B205" s="45"/>
      <c r="C205" s="45"/>
      <c r="D205" s="46"/>
      <c r="E205" s="45"/>
      <c r="F205" s="47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94"/>
      <c r="T205" s="45"/>
      <c r="U205" s="45"/>
      <c r="V205" s="94">
        <f t="shared" si="40"/>
        <v>0</v>
      </c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  <c r="IV205" s="45"/>
    </row>
    <row r="206" spans="1:256" x14ac:dyDescent="0.2">
      <c r="A206" s="45"/>
      <c r="B206" s="45"/>
      <c r="C206" s="45"/>
      <c r="D206" s="46"/>
      <c r="E206" s="45"/>
      <c r="F206" s="47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94"/>
      <c r="T206" s="45"/>
      <c r="U206" s="45"/>
      <c r="V206" s="94">
        <f t="shared" si="40"/>
        <v>0</v>
      </c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  <c r="IV206" s="45"/>
    </row>
    <row r="207" spans="1:256" x14ac:dyDescent="0.2">
      <c r="A207" s="45"/>
      <c r="B207" s="45"/>
      <c r="C207" s="45"/>
      <c r="D207" s="46"/>
      <c r="E207" s="45"/>
      <c r="F207" s="47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94"/>
      <c r="T207" s="45"/>
      <c r="U207" s="45"/>
      <c r="V207" s="94">
        <f t="shared" si="40"/>
        <v>0</v>
      </c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  <c r="IV207" s="45"/>
    </row>
    <row r="208" spans="1:256" x14ac:dyDescent="0.2">
      <c r="A208" s="45"/>
      <c r="B208" s="45"/>
      <c r="C208" s="45"/>
      <c r="D208" s="46"/>
      <c r="E208" s="45"/>
      <c r="F208" s="47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94"/>
      <c r="T208" s="45"/>
      <c r="U208" s="45"/>
      <c r="V208" s="94">
        <f t="shared" ref="V208:V271" si="50">SUM(G208:R208)-F208</f>
        <v>0</v>
      </c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  <c r="IV208" s="45"/>
    </row>
    <row r="209" spans="1:256" x14ac:dyDescent="0.2">
      <c r="A209" s="45"/>
      <c r="B209" s="45"/>
      <c r="C209" s="45"/>
      <c r="D209" s="46"/>
      <c r="E209" s="45"/>
      <c r="F209" s="47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94"/>
      <c r="T209" s="45"/>
      <c r="U209" s="45"/>
      <c r="V209" s="94">
        <f t="shared" si="50"/>
        <v>0</v>
      </c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  <c r="IV209" s="45"/>
    </row>
    <row r="210" spans="1:256" x14ac:dyDescent="0.2">
      <c r="A210" s="45"/>
      <c r="B210" s="45"/>
      <c r="C210" s="45"/>
      <c r="D210" s="46"/>
      <c r="E210" s="45"/>
      <c r="F210" s="47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94"/>
      <c r="T210" s="45"/>
      <c r="U210" s="45"/>
      <c r="V210" s="94">
        <f t="shared" si="50"/>
        <v>0</v>
      </c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  <c r="IV210" s="45"/>
    </row>
    <row r="211" spans="1:256" x14ac:dyDescent="0.2">
      <c r="A211" s="45"/>
      <c r="B211" s="45"/>
      <c r="C211" s="45"/>
      <c r="D211" s="46"/>
      <c r="E211" s="45"/>
      <c r="F211" s="47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94"/>
      <c r="T211" s="45"/>
      <c r="U211" s="45"/>
      <c r="V211" s="94">
        <f t="shared" si="50"/>
        <v>0</v>
      </c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  <c r="IV211" s="45"/>
    </row>
    <row r="212" spans="1:256" x14ac:dyDescent="0.2">
      <c r="A212" s="45"/>
      <c r="B212" s="45"/>
      <c r="C212" s="45"/>
      <c r="D212" s="46"/>
      <c r="E212" s="45"/>
      <c r="F212" s="47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94"/>
      <c r="T212" s="45"/>
      <c r="U212" s="45"/>
      <c r="V212" s="94">
        <f t="shared" si="50"/>
        <v>0</v>
      </c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  <c r="IV212" s="45"/>
    </row>
    <row r="213" spans="1:256" x14ac:dyDescent="0.2">
      <c r="A213" s="45"/>
      <c r="B213" s="45"/>
      <c r="C213" s="45"/>
      <c r="D213" s="46"/>
      <c r="E213" s="45"/>
      <c r="F213" s="47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94"/>
      <c r="T213" s="45"/>
      <c r="U213" s="45"/>
      <c r="V213" s="94">
        <f t="shared" si="50"/>
        <v>0</v>
      </c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  <c r="IV213" s="45"/>
    </row>
    <row r="214" spans="1:256" x14ac:dyDescent="0.2">
      <c r="A214" s="45"/>
      <c r="B214" s="45"/>
      <c r="C214" s="45"/>
      <c r="D214" s="46"/>
      <c r="E214" s="45"/>
      <c r="F214" s="47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94"/>
      <c r="T214" s="45"/>
      <c r="U214" s="45"/>
      <c r="V214" s="94">
        <f t="shared" si="50"/>
        <v>0</v>
      </c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  <c r="IV214" s="45"/>
    </row>
    <row r="215" spans="1:256" x14ac:dyDescent="0.2">
      <c r="A215" s="45"/>
      <c r="B215" s="45"/>
      <c r="C215" s="45"/>
      <c r="D215" s="46"/>
      <c r="E215" s="45"/>
      <c r="F215" s="47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94"/>
      <c r="T215" s="45"/>
      <c r="U215" s="45"/>
      <c r="V215" s="94">
        <f t="shared" si="50"/>
        <v>0</v>
      </c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  <c r="IV215" s="45"/>
    </row>
    <row r="216" spans="1:256" x14ac:dyDescent="0.2">
      <c r="A216" s="45"/>
      <c r="B216" s="45"/>
      <c r="C216" s="45"/>
      <c r="D216" s="46"/>
      <c r="E216" s="45"/>
      <c r="F216" s="47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94"/>
      <c r="T216" s="45"/>
      <c r="U216" s="45"/>
      <c r="V216" s="94">
        <f t="shared" si="50"/>
        <v>0</v>
      </c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  <c r="IV216" s="45"/>
    </row>
    <row r="217" spans="1:256" x14ac:dyDescent="0.2">
      <c r="A217" s="45"/>
      <c r="B217" s="45"/>
      <c r="C217" s="45"/>
      <c r="D217" s="46"/>
      <c r="E217" s="45"/>
      <c r="F217" s="47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94"/>
      <c r="T217" s="45"/>
      <c r="U217" s="45"/>
      <c r="V217" s="94">
        <f t="shared" si="50"/>
        <v>0</v>
      </c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  <c r="IV217" s="45"/>
    </row>
    <row r="218" spans="1:256" x14ac:dyDescent="0.2">
      <c r="A218" s="45"/>
      <c r="B218" s="45"/>
      <c r="C218" s="45"/>
      <c r="D218" s="46"/>
      <c r="E218" s="45"/>
      <c r="F218" s="47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94"/>
      <c r="T218" s="45"/>
      <c r="U218" s="45"/>
      <c r="V218" s="94">
        <f t="shared" si="50"/>
        <v>0</v>
      </c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  <c r="IV218" s="45"/>
    </row>
    <row r="219" spans="1:256" x14ac:dyDescent="0.2">
      <c r="A219" s="45"/>
      <c r="B219" s="45"/>
      <c r="C219" s="45"/>
      <c r="D219" s="46"/>
      <c r="E219" s="45"/>
      <c r="F219" s="47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94"/>
      <c r="T219" s="45"/>
      <c r="U219" s="45"/>
      <c r="V219" s="94">
        <f t="shared" si="50"/>
        <v>0</v>
      </c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  <c r="IV219" s="45"/>
    </row>
    <row r="220" spans="1:256" x14ac:dyDescent="0.2">
      <c r="A220" s="45"/>
      <c r="B220" s="45"/>
      <c r="C220" s="45"/>
      <c r="D220" s="46"/>
      <c r="E220" s="45"/>
      <c r="F220" s="47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94"/>
      <c r="T220" s="45"/>
      <c r="U220" s="45"/>
      <c r="V220" s="94">
        <f t="shared" si="50"/>
        <v>0</v>
      </c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  <c r="IV220" s="45"/>
    </row>
    <row r="221" spans="1:256" x14ac:dyDescent="0.2">
      <c r="A221" s="45"/>
      <c r="B221" s="45"/>
      <c r="C221" s="45"/>
      <c r="D221" s="46"/>
      <c r="E221" s="45"/>
      <c r="F221" s="47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94"/>
      <c r="T221" s="45"/>
      <c r="U221" s="45"/>
      <c r="V221" s="94">
        <f t="shared" si="50"/>
        <v>0</v>
      </c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  <c r="IV221" s="45"/>
    </row>
    <row r="222" spans="1:256" x14ac:dyDescent="0.2">
      <c r="A222" s="45"/>
      <c r="B222" s="45"/>
      <c r="C222" s="45"/>
      <c r="D222" s="46"/>
      <c r="E222" s="45"/>
      <c r="F222" s="47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94"/>
      <c r="T222" s="45"/>
      <c r="U222" s="45"/>
      <c r="V222" s="94">
        <f t="shared" si="50"/>
        <v>0</v>
      </c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5"/>
    </row>
    <row r="223" spans="1:256" x14ac:dyDescent="0.2">
      <c r="A223" s="45"/>
      <c r="B223" s="45"/>
      <c r="C223" s="45"/>
      <c r="D223" s="46"/>
      <c r="E223" s="45"/>
      <c r="F223" s="47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94"/>
      <c r="T223" s="45"/>
      <c r="U223" s="45"/>
      <c r="V223" s="94">
        <f t="shared" si="50"/>
        <v>0</v>
      </c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  <c r="IV223" s="45"/>
    </row>
    <row r="224" spans="1:256" x14ac:dyDescent="0.2">
      <c r="A224" s="45"/>
      <c r="B224" s="45"/>
      <c r="C224" s="45"/>
      <c r="D224" s="46"/>
      <c r="E224" s="45"/>
      <c r="F224" s="47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94"/>
      <c r="T224" s="45"/>
      <c r="U224" s="45"/>
      <c r="V224" s="94">
        <f t="shared" si="50"/>
        <v>0</v>
      </c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  <c r="IV224" s="45"/>
    </row>
    <row r="225" spans="1:256" x14ac:dyDescent="0.2">
      <c r="A225" s="45"/>
      <c r="B225" s="45"/>
      <c r="C225" s="45"/>
      <c r="D225" s="46"/>
      <c r="E225" s="45"/>
      <c r="F225" s="47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94"/>
      <c r="T225" s="45"/>
      <c r="U225" s="45"/>
      <c r="V225" s="94">
        <f t="shared" si="50"/>
        <v>0</v>
      </c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  <c r="IV225" s="45"/>
    </row>
    <row r="226" spans="1:256" x14ac:dyDescent="0.2">
      <c r="A226" s="45"/>
      <c r="B226" s="45"/>
      <c r="C226" s="45"/>
      <c r="D226" s="46"/>
      <c r="E226" s="45"/>
      <c r="F226" s="47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94"/>
      <c r="T226" s="45"/>
      <c r="U226" s="45"/>
      <c r="V226" s="94">
        <f t="shared" si="50"/>
        <v>0</v>
      </c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  <c r="IV226" s="45"/>
    </row>
    <row r="227" spans="1:256" x14ac:dyDescent="0.2">
      <c r="A227" s="45"/>
      <c r="B227" s="45"/>
      <c r="C227" s="45"/>
      <c r="D227" s="46"/>
      <c r="E227" s="45"/>
      <c r="F227" s="47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94"/>
      <c r="T227" s="45"/>
      <c r="U227" s="45"/>
      <c r="V227" s="94">
        <f t="shared" si="50"/>
        <v>0</v>
      </c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  <c r="IV227" s="45"/>
    </row>
    <row r="228" spans="1:256" x14ac:dyDescent="0.2">
      <c r="A228" s="45"/>
      <c r="B228" s="45"/>
      <c r="C228" s="45"/>
      <c r="D228" s="46"/>
      <c r="E228" s="45"/>
      <c r="F228" s="47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94"/>
      <c r="T228" s="45"/>
      <c r="U228" s="45"/>
      <c r="V228" s="94">
        <f t="shared" si="50"/>
        <v>0</v>
      </c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  <c r="IV228" s="45"/>
    </row>
    <row r="229" spans="1:256" x14ac:dyDescent="0.2">
      <c r="A229" s="45"/>
      <c r="B229" s="45"/>
      <c r="C229" s="45"/>
      <c r="D229" s="46"/>
      <c r="E229" s="45"/>
      <c r="F229" s="47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94"/>
      <c r="T229" s="45"/>
      <c r="U229" s="45"/>
      <c r="V229" s="94">
        <f t="shared" si="50"/>
        <v>0</v>
      </c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  <c r="IV229" s="45"/>
    </row>
    <row r="230" spans="1:256" x14ac:dyDescent="0.2">
      <c r="A230" s="45"/>
      <c r="B230" s="45"/>
      <c r="C230" s="45"/>
      <c r="D230" s="46"/>
      <c r="E230" s="45"/>
      <c r="F230" s="47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94"/>
      <c r="T230" s="45"/>
      <c r="U230" s="45"/>
      <c r="V230" s="94">
        <f t="shared" si="50"/>
        <v>0</v>
      </c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  <c r="IV230" s="45"/>
    </row>
    <row r="231" spans="1:256" x14ac:dyDescent="0.2">
      <c r="A231" s="45"/>
      <c r="B231" s="45"/>
      <c r="C231" s="45"/>
      <c r="D231" s="46"/>
      <c r="E231" s="45"/>
      <c r="F231" s="47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94"/>
      <c r="T231" s="45"/>
      <c r="U231" s="45"/>
      <c r="V231" s="94">
        <f t="shared" si="50"/>
        <v>0</v>
      </c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  <c r="IV231" s="45"/>
    </row>
    <row r="232" spans="1:256" x14ac:dyDescent="0.2">
      <c r="A232" s="45"/>
      <c r="B232" s="45"/>
      <c r="C232" s="45"/>
      <c r="D232" s="46"/>
      <c r="E232" s="45"/>
      <c r="F232" s="47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94"/>
      <c r="T232" s="45"/>
      <c r="U232" s="45"/>
      <c r="V232" s="94">
        <f t="shared" si="50"/>
        <v>0</v>
      </c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  <c r="IV232" s="45"/>
    </row>
    <row r="233" spans="1:256" x14ac:dyDescent="0.2">
      <c r="A233" s="45"/>
      <c r="B233" s="45"/>
      <c r="C233" s="45"/>
      <c r="D233" s="46"/>
      <c r="E233" s="45"/>
      <c r="F233" s="47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94"/>
      <c r="T233" s="45"/>
      <c r="U233" s="45"/>
      <c r="V233" s="94">
        <f t="shared" si="50"/>
        <v>0</v>
      </c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  <c r="IV233" s="45"/>
    </row>
    <row r="234" spans="1:256" x14ac:dyDescent="0.2">
      <c r="A234" s="45"/>
      <c r="B234" s="45"/>
      <c r="C234" s="45"/>
      <c r="D234" s="46"/>
      <c r="E234" s="45"/>
      <c r="F234" s="47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94"/>
      <c r="T234" s="45"/>
      <c r="U234" s="45"/>
      <c r="V234" s="94">
        <f t="shared" si="50"/>
        <v>0</v>
      </c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  <c r="IV234" s="45"/>
    </row>
    <row r="235" spans="1:256" x14ac:dyDescent="0.2">
      <c r="A235" s="45"/>
      <c r="B235" s="45"/>
      <c r="C235" s="45"/>
      <c r="D235" s="46"/>
      <c r="E235" s="45"/>
      <c r="F235" s="47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94"/>
      <c r="T235" s="45"/>
      <c r="U235" s="45"/>
      <c r="V235" s="94">
        <f t="shared" si="50"/>
        <v>0</v>
      </c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  <c r="IV235" s="45"/>
    </row>
    <row r="236" spans="1:256" x14ac:dyDescent="0.2">
      <c r="A236" s="45"/>
      <c r="B236" s="45"/>
      <c r="C236" s="45"/>
      <c r="D236" s="46"/>
      <c r="E236" s="45"/>
      <c r="F236" s="47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94"/>
      <c r="T236" s="45"/>
      <c r="U236" s="45"/>
      <c r="V236" s="94">
        <f t="shared" si="50"/>
        <v>0</v>
      </c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  <c r="IV236" s="45"/>
    </row>
    <row r="237" spans="1:256" x14ac:dyDescent="0.2">
      <c r="A237" s="45"/>
      <c r="B237" s="45"/>
      <c r="C237" s="45"/>
      <c r="D237" s="46"/>
      <c r="E237" s="45"/>
      <c r="F237" s="47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94"/>
      <c r="T237" s="45"/>
      <c r="U237" s="45"/>
      <c r="V237" s="94">
        <f t="shared" si="50"/>
        <v>0</v>
      </c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  <c r="IV237" s="45"/>
    </row>
    <row r="238" spans="1:256" x14ac:dyDescent="0.2">
      <c r="A238" s="45"/>
      <c r="B238" s="45"/>
      <c r="C238" s="45"/>
      <c r="D238" s="46"/>
      <c r="E238" s="45"/>
      <c r="F238" s="47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94"/>
      <c r="T238" s="45"/>
      <c r="U238" s="45"/>
      <c r="V238" s="94">
        <f t="shared" si="50"/>
        <v>0</v>
      </c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  <c r="IV238" s="45"/>
    </row>
    <row r="239" spans="1:256" x14ac:dyDescent="0.2">
      <c r="A239" s="45"/>
      <c r="B239" s="45"/>
      <c r="C239" s="45"/>
      <c r="D239" s="46"/>
      <c r="E239" s="45"/>
      <c r="F239" s="47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94"/>
      <c r="T239" s="45"/>
      <c r="U239" s="45"/>
      <c r="V239" s="94">
        <f t="shared" si="50"/>
        <v>0</v>
      </c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  <c r="IV239" s="45"/>
    </row>
    <row r="240" spans="1:256" x14ac:dyDescent="0.2">
      <c r="A240" s="45"/>
      <c r="B240" s="45"/>
      <c r="C240" s="45"/>
      <c r="D240" s="46"/>
      <c r="E240" s="45"/>
      <c r="F240" s="47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94"/>
      <c r="T240" s="45"/>
      <c r="U240" s="45"/>
      <c r="V240" s="94">
        <f t="shared" si="50"/>
        <v>0</v>
      </c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  <c r="IV240" s="45"/>
    </row>
    <row r="241" spans="1:256" x14ac:dyDescent="0.2">
      <c r="A241" s="45"/>
      <c r="B241" s="45"/>
      <c r="C241" s="45"/>
      <c r="D241" s="46"/>
      <c r="E241" s="45"/>
      <c r="F241" s="47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94"/>
      <c r="T241" s="45"/>
      <c r="U241" s="45"/>
      <c r="V241" s="94">
        <f t="shared" si="50"/>
        <v>0</v>
      </c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  <c r="IV241" s="45"/>
    </row>
    <row r="242" spans="1:256" x14ac:dyDescent="0.2">
      <c r="A242" s="45"/>
      <c r="B242" s="45"/>
      <c r="C242" s="45"/>
      <c r="D242" s="46"/>
      <c r="E242" s="45"/>
      <c r="F242" s="47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94"/>
      <c r="T242" s="45"/>
      <c r="U242" s="45"/>
      <c r="V242" s="94">
        <f t="shared" si="50"/>
        <v>0</v>
      </c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  <c r="IV242" s="45"/>
    </row>
    <row r="243" spans="1:256" x14ac:dyDescent="0.2">
      <c r="A243" s="45"/>
      <c r="B243" s="45"/>
      <c r="C243" s="45"/>
      <c r="D243" s="46"/>
      <c r="E243" s="45"/>
      <c r="F243" s="47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94"/>
      <c r="T243" s="45"/>
      <c r="U243" s="45"/>
      <c r="V243" s="94">
        <f t="shared" si="50"/>
        <v>0</v>
      </c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  <c r="IV243" s="45"/>
    </row>
    <row r="244" spans="1:256" x14ac:dyDescent="0.2">
      <c r="A244" s="45"/>
      <c r="B244" s="45"/>
      <c r="C244" s="45"/>
      <c r="D244" s="46"/>
      <c r="E244" s="45"/>
      <c r="F244" s="47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94"/>
      <c r="T244" s="45"/>
      <c r="U244" s="45"/>
      <c r="V244" s="94">
        <f t="shared" si="50"/>
        <v>0</v>
      </c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  <c r="IV244" s="45"/>
    </row>
    <row r="245" spans="1:256" x14ac:dyDescent="0.2">
      <c r="A245" s="45"/>
      <c r="B245" s="45"/>
      <c r="C245" s="45"/>
      <c r="D245" s="46"/>
      <c r="E245" s="45"/>
      <c r="F245" s="47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94"/>
      <c r="T245" s="45"/>
      <c r="U245" s="45"/>
      <c r="V245" s="94">
        <f t="shared" si="50"/>
        <v>0</v>
      </c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  <c r="IV245" s="45"/>
    </row>
    <row r="246" spans="1:256" x14ac:dyDescent="0.2">
      <c r="A246" s="45"/>
      <c r="B246" s="45"/>
      <c r="C246" s="45"/>
      <c r="D246" s="46"/>
      <c r="E246" s="45"/>
      <c r="F246" s="47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94"/>
      <c r="T246" s="45"/>
      <c r="U246" s="45"/>
      <c r="V246" s="94">
        <f t="shared" si="50"/>
        <v>0</v>
      </c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  <c r="IV246" s="45"/>
    </row>
    <row r="247" spans="1:256" x14ac:dyDescent="0.2">
      <c r="A247" s="45"/>
      <c r="B247" s="45"/>
      <c r="C247" s="45"/>
      <c r="D247" s="46"/>
      <c r="E247" s="45"/>
      <c r="F247" s="47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94"/>
      <c r="T247" s="45"/>
      <c r="U247" s="45"/>
      <c r="V247" s="94">
        <f t="shared" si="50"/>
        <v>0</v>
      </c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  <c r="IV247" s="45"/>
    </row>
    <row r="248" spans="1:256" x14ac:dyDescent="0.2">
      <c r="A248" s="45"/>
      <c r="B248" s="45"/>
      <c r="C248" s="45"/>
      <c r="D248" s="46"/>
      <c r="E248" s="45"/>
      <c r="F248" s="47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94"/>
      <c r="T248" s="45"/>
      <c r="U248" s="45"/>
      <c r="V248" s="94">
        <f t="shared" si="50"/>
        <v>0</v>
      </c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  <c r="IV248" s="45"/>
    </row>
    <row r="249" spans="1:256" x14ac:dyDescent="0.2">
      <c r="A249" s="45"/>
      <c r="B249" s="45"/>
      <c r="C249" s="45"/>
      <c r="D249" s="46"/>
      <c r="E249" s="45"/>
      <c r="F249" s="47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94"/>
      <c r="T249" s="45"/>
      <c r="U249" s="45"/>
      <c r="V249" s="94">
        <f t="shared" si="50"/>
        <v>0</v>
      </c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  <c r="IV249" s="45"/>
    </row>
    <row r="250" spans="1:256" x14ac:dyDescent="0.2">
      <c r="A250" s="45"/>
      <c r="B250" s="45"/>
      <c r="C250" s="45"/>
      <c r="D250" s="46"/>
      <c r="E250" s="45"/>
      <c r="F250" s="47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94"/>
      <c r="T250" s="45"/>
      <c r="U250" s="45"/>
      <c r="V250" s="94">
        <f t="shared" si="50"/>
        <v>0</v>
      </c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  <c r="IV250" s="45"/>
    </row>
    <row r="251" spans="1:256" x14ac:dyDescent="0.2">
      <c r="A251" s="45"/>
      <c r="B251" s="45"/>
      <c r="C251" s="45"/>
      <c r="D251" s="46"/>
      <c r="E251" s="45"/>
      <c r="F251" s="47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94"/>
      <c r="T251" s="45"/>
      <c r="U251" s="45"/>
      <c r="V251" s="94">
        <f t="shared" si="50"/>
        <v>0</v>
      </c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  <c r="IV251" s="45"/>
    </row>
    <row r="252" spans="1:256" x14ac:dyDescent="0.2">
      <c r="A252" s="45"/>
      <c r="B252" s="45"/>
      <c r="C252" s="45"/>
      <c r="D252" s="46"/>
      <c r="E252" s="45"/>
      <c r="F252" s="47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94"/>
      <c r="T252" s="45"/>
      <c r="U252" s="45"/>
      <c r="V252" s="94">
        <f t="shared" si="50"/>
        <v>0</v>
      </c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  <c r="IV252" s="45"/>
    </row>
    <row r="253" spans="1:256" x14ac:dyDescent="0.2">
      <c r="A253" s="45"/>
      <c r="B253" s="45"/>
      <c r="C253" s="45"/>
      <c r="D253" s="46"/>
      <c r="E253" s="45"/>
      <c r="F253" s="47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94"/>
      <c r="T253" s="45"/>
      <c r="U253" s="45"/>
      <c r="V253" s="94">
        <f t="shared" si="50"/>
        <v>0</v>
      </c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  <c r="IV253" s="45"/>
    </row>
    <row r="254" spans="1:256" x14ac:dyDescent="0.2">
      <c r="A254" s="45"/>
      <c r="B254" s="45"/>
      <c r="C254" s="45"/>
      <c r="D254" s="46"/>
      <c r="E254" s="45"/>
      <c r="F254" s="47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94"/>
      <c r="T254" s="45"/>
      <c r="U254" s="45"/>
      <c r="V254" s="94">
        <f t="shared" si="50"/>
        <v>0</v>
      </c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  <c r="IV254" s="45"/>
    </row>
    <row r="255" spans="1:256" x14ac:dyDescent="0.2">
      <c r="A255" s="45"/>
      <c r="B255" s="45"/>
      <c r="C255" s="45"/>
      <c r="D255" s="46"/>
      <c r="E255" s="45"/>
      <c r="F255" s="47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94"/>
      <c r="T255" s="45"/>
      <c r="U255" s="45"/>
      <c r="V255" s="94">
        <f t="shared" si="50"/>
        <v>0</v>
      </c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  <c r="IV255" s="45"/>
    </row>
    <row r="256" spans="1:256" x14ac:dyDescent="0.2">
      <c r="A256" s="45"/>
      <c r="B256" s="45"/>
      <c r="C256" s="45"/>
      <c r="D256" s="46"/>
      <c r="E256" s="45"/>
      <c r="F256" s="47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94"/>
      <c r="T256" s="45"/>
      <c r="U256" s="45"/>
      <c r="V256" s="94">
        <f t="shared" si="50"/>
        <v>0</v>
      </c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  <c r="IV256" s="45"/>
    </row>
    <row r="257" spans="1:256" x14ac:dyDescent="0.2">
      <c r="A257" s="45"/>
      <c r="B257" s="45"/>
      <c r="C257" s="45"/>
      <c r="D257" s="46"/>
      <c r="E257" s="45"/>
      <c r="F257" s="47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94"/>
      <c r="T257" s="45"/>
      <c r="U257" s="45"/>
      <c r="V257" s="94">
        <f t="shared" si="50"/>
        <v>0</v>
      </c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  <c r="IV257" s="45"/>
    </row>
    <row r="258" spans="1:256" x14ac:dyDescent="0.2">
      <c r="A258" s="45"/>
      <c r="B258" s="45"/>
      <c r="C258" s="45"/>
      <c r="D258" s="46"/>
      <c r="E258" s="45"/>
      <c r="F258" s="47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94"/>
      <c r="T258" s="45"/>
      <c r="U258" s="45"/>
      <c r="V258" s="94">
        <f t="shared" si="50"/>
        <v>0</v>
      </c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  <c r="IV258" s="45"/>
    </row>
    <row r="259" spans="1:256" x14ac:dyDescent="0.2">
      <c r="A259" s="45"/>
      <c r="B259" s="45"/>
      <c r="C259" s="45"/>
      <c r="D259" s="46"/>
      <c r="E259" s="45"/>
      <c r="F259" s="47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94"/>
      <c r="T259" s="45"/>
      <c r="U259" s="45"/>
      <c r="V259" s="94">
        <f t="shared" si="50"/>
        <v>0</v>
      </c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  <c r="IV259" s="45"/>
    </row>
    <row r="260" spans="1:256" x14ac:dyDescent="0.2">
      <c r="A260" s="45"/>
      <c r="B260" s="45"/>
      <c r="C260" s="45"/>
      <c r="D260" s="46"/>
      <c r="E260" s="45"/>
      <c r="F260" s="47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94"/>
      <c r="T260" s="45"/>
      <c r="U260" s="45"/>
      <c r="V260" s="94">
        <f t="shared" si="50"/>
        <v>0</v>
      </c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  <c r="IV260" s="45"/>
    </row>
    <row r="261" spans="1:256" x14ac:dyDescent="0.2">
      <c r="A261" s="45"/>
      <c r="B261" s="45"/>
      <c r="C261" s="45"/>
      <c r="D261" s="46"/>
      <c r="E261" s="45"/>
      <c r="F261" s="47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94"/>
      <c r="T261" s="45"/>
      <c r="U261" s="45"/>
      <c r="V261" s="94">
        <f t="shared" si="50"/>
        <v>0</v>
      </c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  <c r="IV261" s="45"/>
    </row>
    <row r="262" spans="1:256" x14ac:dyDescent="0.2">
      <c r="A262" s="45"/>
      <c r="B262" s="45"/>
      <c r="C262" s="45"/>
      <c r="D262" s="46"/>
      <c r="E262" s="45"/>
      <c r="F262" s="47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94"/>
      <c r="T262" s="45"/>
      <c r="U262" s="45"/>
      <c r="V262" s="94">
        <f t="shared" si="50"/>
        <v>0</v>
      </c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  <c r="IV262" s="45"/>
    </row>
    <row r="263" spans="1:256" x14ac:dyDescent="0.2">
      <c r="A263" s="45"/>
      <c r="B263" s="45"/>
      <c r="C263" s="45"/>
      <c r="D263" s="46"/>
      <c r="E263" s="45"/>
      <c r="F263" s="47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94"/>
      <c r="T263" s="45"/>
      <c r="U263" s="45"/>
      <c r="V263" s="94">
        <f t="shared" si="50"/>
        <v>0</v>
      </c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  <c r="IV263" s="45"/>
    </row>
    <row r="264" spans="1:256" x14ac:dyDescent="0.2">
      <c r="A264" s="45"/>
      <c r="B264" s="45"/>
      <c r="C264" s="45"/>
      <c r="D264" s="46"/>
      <c r="E264" s="45"/>
      <c r="F264" s="47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94"/>
      <c r="T264" s="45"/>
      <c r="U264" s="45"/>
      <c r="V264" s="94">
        <f t="shared" si="50"/>
        <v>0</v>
      </c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  <c r="IV264" s="45"/>
    </row>
    <row r="265" spans="1:256" x14ac:dyDescent="0.2">
      <c r="A265" s="45"/>
      <c r="B265" s="45"/>
      <c r="C265" s="45"/>
      <c r="D265" s="46"/>
      <c r="E265" s="45"/>
      <c r="F265" s="47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94"/>
      <c r="T265" s="45"/>
      <c r="U265" s="45"/>
      <c r="V265" s="94">
        <f t="shared" si="50"/>
        <v>0</v>
      </c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  <c r="IV265" s="45"/>
    </row>
    <row r="266" spans="1:256" x14ac:dyDescent="0.2">
      <c r="A266" s="45"/>
      <c r="B266" s="45"/>
      <c r="C266" s="45"/>
      <c r="D266" s="46"/>
      <c r="E266" s="45"/>
      <c r="F266" s="47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94"/>
      <c r="T266" s="45"/>
      <c r="U266" s="45"/>
      <c r="V266" s="94">
        <f t="shared" si="50"/>
        <v>0</v>
      </c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  <c r="IV266" s="45"/>
    </row>
    <row r="267" spans="1:256" x14ac:dyDescent="0.2">
      <c r="A267" s="45"/>
      <c r="B267" s="45"/>
      <c r="C267" s="45"/>
      <c r="D267" s="46"/>
      <c r="E267" s="45"/>
      <c r="F267" s="47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94"/>
      <c r="T267" s="45"/>
      <c r="U267" s="45"/>
      <c r="V267" s="94">
        <f t="shared" si="50"/>
        <v>0</v>
      </c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  <c r="IV267" s="45"/>
    </row>
    <row r="268" spans="1:256" x14ac:dyDescent="0.2">
      <c r="A268" s="45"/>
      <c r="B268" s="45"/>
      <c r="C268" s="45"/>
      <c r="D268" s="46"/>
      <c r="E268" s="45"/>
      <c r="F268" s="47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94"/>
      <c r="T268" s="45"/>
      <c r="U268" s="45"/>
      <c r="V268" s="94">
        <f t="shared" si="50"/>
        <v>0</v>
      </c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  <c r="IV268" s="45"/>
    </row>
    <row r="269" spans="1:256" x14ac:dyDescent="0.2">
      <c r="A269" s="45"/>
      <c r="B269" s="45"/>
      <c r="C269" s="45"/>
      <c r="D269" s="46"/>
      <c r="E269" s="45"/>
      <c r="F269" s="47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94"/>
      <c r="T269" s="45"/>
      <c r="U269" s="45"/>
      <c r="V269" s="94">
        <f t="shared" si="50"/>
        <v>0</v>
      </c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  <c r="IV269" s="45"/>
    </row>
    <row r="270" spans="1:256" x14ac:dyDescent="0.2">
      <c r="A270" s="45"/>
      <c r="B270" s="45"/>
      <c r="C270" s="45"/>
      <c r="D270" s="46"/>
      <c r="E270" s="45"/>
      <c r="F270" s="47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94"/>
      <c r="T270" s="45"/>
      <c r="U270" s="45"/>
      <c r="V270" s="94">
        <f t="shared" si="50"/>
        <v>0</v>
      </c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  <c r="IV270" s="45"/>
    </row>
    <row r="271" spans="1:256" x14ac:dyDescent="0.2">
      <c r="A271" s="45"/>
      <c r="B271" s="45"/>
      <c r="C271" s="45"/>
      <c r="D271" s="46"/>
      <c r="E271" s="45"/>
      <c r="F271" s="47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94"/>
      <c r="T271" s="45"/>
      <c r="U271" s="45"/>
      <c r="V271" s="94">
        <f t="shared" si="50"/>
        <v>0</v>
      </c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  <c r="IV271" s="45"/>
    </row>
    <row r="272" spans="1:256" x14ac:dyDescent="0.2">
      <c r="A272" s="45"/>
      <c r="B272" s="45"/>
      <c r="C272" s="45"/>
      <c r="D272" s="46"/>
      <c r="E272" s="45"/>
      <c r="F272" s="47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94"/>
      <c r="T272" s="45"/>
      <c r="U272" s="45"/>
      <c r="V272" s="94">
        <f t="shared" ref="V272:V335" si="51">SUM(G272:R272)-F272</f>
        <v>0</v>
      </c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  <c r="IV272" s="45"/>
    </row>
    <row r="273" spans="1:256" x14ac:dyDescent="0.2">
      <c r="A273" s="45"/>
      <c r="B273" s="45"/>
      <c r="C273" s="45"/>
      <c r="D273" s="46"/>
      <c r="E273" s="45"/>
      <c r="F273" s="47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94"/>
      <c r="T273" s="45"/>
      <c r="U273" s="45"/>
      <c r="V273" s="94">
        <f t="shared" si="51"/>
        <v>0</v>
      </c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  <c r="IV273" s="45"/>
    </row>
    <row r="274" spans="1:256" x14ac:dyDescent="0.2">
      <c r="A274" s="45"/>
      <c r="B274" s="45"/>
      <c r="C274" s="45"/>
      <c r="D274" s="46"/>
      <c r="E274" s="45"/>
      <c r="F274" s="47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94"/>
      <c r="T274" s="45"/>
      <c r="U274" s="45"/>
      <c r="V274" s="94">
        <f t="shared" si="51"/>
        <v>0</v>
      </c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  <c r="IV274" s="45"/>
    </row>
    <row r="275" spans="1:256" x14ac:dyDescent="0.2">
      <c r="A275" s="45"/>
      <c r="B275" s="45"/>
      <c r="C275" s="45"/>
      <c r="D275" s="46"/>
      <c r="E275" s="45"/>
      <c r="F275" s="47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94"/>
      <c r="T275" s="45"/>
      <c r="U275" s="45"/>
      <c r="V275" s="94">
        <f t="shared" si="51"/>
        <v>0</v>
      </c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  <c r="IV275" s="45"/>
    </row>
    <row r="276" spans="1:256" x14ac:dyDescent="0.2">
      <c r="A276" s="45"/>
      <c r="B276" s="45"/>
      <c r="C276" s="45"/>
      <c r="D276" s="46"/>
      <c r="E276" s="45"/>
      <c r="F276" s="47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94"/>
      <c r="T276" s="45"/>
      <c r="U276" s="45"/>
      <c r="V276" s="94">
        <f t="shared" si="51"/>
        <v>0</v>
      </c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  <c r="IV276" s="45"/>
    </row>
    <row r="277" spans="1:256" x14ac:dyDescent="0.2">
      <c r="A277" s="45"/>
      <c r="B277" s="45"/>
      <c r="C277" s="45"/>
      <c r="D277" s="46"/>
      <c r="E277" s="45"/>
      <c r="F277" s="47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94"/>
      <c r="T277" s="45"/>
      <c r="U277" s="45"/>
      <c r="V277" s="94">
        <f t="shared" si="51"/>
        <v>0</v>
      </c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  <c r="IV277" s="45"/>
    </row>
    <row r="278" spans="1:256" x14ac:dyDescent="0.2">
      <c r="A278" s="45"/>
      <c r="B278" s="45"/>
      <c r="C278" s="45"/>
      <c r="D278" s="46"/>
      <c r="E278" s="45"/>
      <c r="F278" s="47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94"/>
      <c r="T278" s="45"/>
      <c r="U278" s="45"/>
      <c r="V278" s="94">
        <f t="shared" si="51"/>
        <v>0</v>
      </c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  <c r="IV278" s="45"/>
    </row>
    <row r="279" spans="1:256" x14ac:dyDescent="0.2">
      <c r="A279" s="45"/>
      <c r="B279" s="45"/>
      <c r="C279" s="45"/>
      <c r="D279" s="46"/>
      <c r="E279" s="45"/>
      <c r="F279" s="47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94"/>
      <c r="T279" s="45"/>
      <c r="U279" s="45"/>
      <c r="V279" s="94">
        <f t="shared" si="51"/>
        <v>0</v>
      </c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  <c r="IV279" s="45"/>
    </row>
    <row r="280" spans="1:256" x14ac:dyDescent="0.2">
      <c r="A280" s="45"/>
      <c r="B280" s="45"/>
      <c r="C280" s="45"/>
      <c r="D280" s="46"/>
      <c r="E280" s="45"/>
      <c r="F280" s="47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94"/>
      <c r="T280" s="45"/>
      <c r="U280" s="45"/>
      <c r="V280" s="94">
        <f t="shared" si="51"/>
        <v>0</v>
      </c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  <c r="IV280" s="45"/>
    </row>
    <row r="281" spans="1:256" x14ac:dyDescent="0.2">
      <c r="A281" s="45"/>
      <c r="B281" s="45"/>
      <c r="C281" s="45"/>
      <c r="D281" s="46"/>
      <c r="E281" s="45"/>
      <c r="F281" s="47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94"/>
      <c r="T281" s="45"/>
      <c r="U281" s="45"/>
      <c r="V281" s="94">
        <f t="shared" si="51"/>
        <v>0</v>
      </c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  <c r="IV281" s="45"/>
    </row>
    <row r="282" spans="1:256" x14ac:dyDescent="0.2">
      <c r="A282" s="45"/>
      <c r="B282" s="45"/>
      <c r="C282" s="45"/>
      <c r="D282" s="46"/>
      <c r="E282" s="45"/>
      <c r="F282" s="47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94"/>
      <c r="T282" s="45"/>
      <c r="U282" s="45"/>
      <c r="V282" s="94">
        <f t="shared" si="51"/>
        <v>0</v>
      </c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  <c r="IV282" s="45"/>
    </row>
    <row r="283" spans="1:256" x14ac:dyDescent="0.2">
      <c r="A283" s="45"/>
      <c r="B283" s="45"/>
      <c r="C283" s="45"/>
      <c r="D283" s="46"/>
      <c r="E283" s="45"/>
      <c r="F283" s="47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94"/>
      <c r="T283" s="45"/>
      <c r="U283" s="45"/>
      <c r="V283" s="94">
        <f t="shared" si="51"/>
        <v>0</v>
      </c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  <c r="IV283" s="45"/>
    </row>
    <row r="284" spans="1:256" x14ac:dyDescent="0.2">
      <c r="A284" s="45"/>
      <c r="B284" s="45"/>
      <c r="C284" s="45"/>
      <c r="D284" s="46"/>
      <c r="E284" s="45"/>
      <c r="F284" s="47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94"/>
      <c r="T284" s="45"/>
      <c r="U284" s="45"/>
      <c r="V284" s="94">
        <f t="shared" si="51"/>
        <v>0</v>
      </c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  <c r="IV284" s="45"/>
    </row>
    <row r="285" spans="1:256" x14ac:dyDescent="0.2">
      <c r="A285" s="45"/>
      <c r="B285" s="45"/>
      <c r="C285" s="45"/>
      <c r="D285" s="46"/>
      <c r="E285" s="45"/>
      <c r="F285" s="47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94"/>
      <c r="T285" s="45"/>
      <c r="U285" s="45"/>
      <c r="V285" s="94">
        <f t="shared" si="51"/>
        <v>0</v>
      </c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  <c r="IV285" s="45"/>
    </row>
    <row r="286" spans="1:256" x14ac:dyDescent="0.2">
      <c r="A286" s="45"/>
      <c r="B286" s="45"/>
      <c r="C286" s="45"/>
      <c r="D286" s="46"/>
      <c r="E286" s="45"/>
      <c r="F286" s="47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94"/>
      <c r="T286" s="45"/>
      <c r="U286" s="45"/>
      <c r="V286" s="94">
        <f t="shared" si="51"/>
        <v>0</v>
      </c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  <c r="IV286" s="45"/>
    </row>
    <row r="287" spans="1:256" x14ac:dyDescent="0.2">
      <c r="A287" s="45"/>
      <c r="B287" s="45"/>
      <c r="C287" s="45"/>
      <c r="D287" s="46"/>
      <c r="E287" s="45"/>
      <c r="F287" s="47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94"/>
      <c r="T287" s="45"/>
      <c r="U287" s="45"/>
      <c r="V287" s="94">
        <f t="shared" si="51"/>
        <v>0</v>
      </c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  <c r="IV287" s="45"/>
    </row>
    <row r="288" spans="1:256" x14ac:dyDescent="0.2">
      <c r="A288" s="45"/>
      <c r="B288" s="45"/>
      <c r="C288" s="45"/>
      <c r="D288" s="46"/>
      <c r="E288" s="45"/>
      <c r="F288" s="47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94"/>
      <c r="T288" s="45"/>
      <c r="U288" s="45"/>
      <c r="V288" s="94">
        <f t="shared" si="51"/>
        <v>0</v>
      </c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  <c r="IV288" s="45"/>
    </row>
    <row r="289" spans="1:256" x14ac:dyDescent="0.2">
      <c r="A289" s="45"/>
      <c r="B289" s="45"/>
      <c r="C289" s="45"/>
      <c r="D289" s="46"/>
      <c r="E289" s="45"/>
      <c r="F289" s="47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94"/>
      <c r="T289" s="45"/>
      <c r="U289" s="45"/>
      <c r="V289" s="94">
        <f t="shared" si="51"/>
        <v>0</v>
      </c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  <c r="IV289" s="45"/>
    </row>
    <row r="290" spans="1:256" x14ac:dyDescent="0.2">
      <c r="A290" s="45"/>
      <c r="B290" s="45"/>
      <c r="C290" s="45"/>
      <c r="D290" s="46"/>
      <c r="E290" s="45"/>
      <c r="F290" s="47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94"/>
      <c r="T290" s="45"/>
      <c r="U290" s="45"/>
      <c r="V290" s="94">
        <f t="shared" si="51"/>
        <v>0</v>
      </c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  <c r="IV290" s="45"/>
    </row>
    <row r="291" spans="1:256" x14ac:dyDescent="0.2">
      <c r="A291" s="45"/>
      <c r="B291" s="45"/>
      <c r="C291" s="45"/>
      <c r="D291" s="46"/>
      <c r="E291" s="45"/>
      <c r="F291" s="47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94"/>
      <c r="T291" s="45"/>
      <c r="U291" s="45"/>
      <c r="V291" s="94">
        <f t="shared" si="51"/>
        <v>0</v>
      </c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  <c r="IV291" s="45"/>
    </row>
    <row r="292" spans="1:256" x14ac:dyDescent="0.2">
      <c r="A292" s="45"/>
      <c r="B292" s="45"/>
      <c r="C292" s="45"/>
      <c r="D292" s="46"/>
      <c r="E292" s="45"/>
      <c r="F292" s="47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94"/>
      <c r="T292" s="45"/>
      <c r="U292" s="45"/>
      <c r="V292" s="94">
        <f t="shared" si="51"/>
        <v>0</v>
      </c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  <c r="IV292" s="45"/>
    </row>
    <row r="293" spans="1:256" x14ac:dyDescent="0.2">
      <c r="A293" s="45"/>
      <c r="B293" s="45"/>
      <c r="C293" s="45"/>
      <c r="D293" s="46"/>
      <c r="E293" s="45"/>
      <c r="F293" s="47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94"/>
      <c r="T293" s="45"/>
      <c r="U293" s="45"/>
      <c r="V293" s="94">
        <f t="shared" si="51"/>
        <v>0</v>
      </c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  <c r="IV293" s="45"/>
    </row>
    <row r="294" spans="1:256" x14ac:dyDescent="0.2">
      <c r="A294" s="45"/>
      <c r="B294" s="45"/>
      <c r="C294" s="45"/>
      <c r="D294" s="46"/>
      <c r="E294" s="45"/>
      <c r="F294" s="47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94"/>
      <c r="T294" s="45"/>
      <c r="U294" s="45"/>
      <c r="V294" s="94">
        <f t="shared" si="51"/>
        <v>0</v>
      </c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  <c r="IV294" s="45"/>
    </row>
    <row r="295" spans="1:256" x14ac:dyDescent="0.2">
      <c r="A295" s="45"/>
      <c r="B295" s="45"/>
      <c r="C295" s="45"/>
      <c r="D295" s="46"/>
      <c r="E295" s="45"/>
      <c r="F295" s="47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94"/>
      <c r="T295" s="45"/>
      <c r="U295" s="45"/>
      <c r="V295" s="94">
        <f t="shared" si="51"/>
        <v>0</v>
      </c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  <c r="IV295" s="45"/>
    </row>
    <row r="296" spans="1:256" x14ac:dyDescent="0.2">
      <c r="A296" s="45"/>
      <c r="B296" s="45"/>
      <c r="C296" s="45"/>
      <c r="D296" s="46"/>
      <c r="E296" s="45"/>
      <c r="F296" s="47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94"/>
      <c r="T296" s="45"/>
      <c r="U296" s="45"/>
      <c r="V296" s="94">
        <f t="shared" si="51"/>
        <v>0</v>
      </c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  <c r="IV296" s="45"/>
    </row>
    <row r="297" spans="1:256" x14ac:dyDescent="0.2">
      <c r="A297" s="45"/>
      <c r="B297" s="45"/>
      <c r="C297" s="45"/>
      <c r="D297" s="46"/>
      <c r="E297" s="45"/>
      <c r="F297" s="47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94"/>
      <c r="T297" s="45"/>
      <c r="U297" s="45"/>
      <c r="V297" s="94">
        <f t="shared" si="51"/>
        <v>0</v>
      </c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  <c r="IV297" s="45"/>
    </row>
    <row r="298" spans="1:256" x14ac:dyDescent="0.2">
      <c r="A298" s="45"/>
      <c r="B298" s="45"/>
      <c r="C298" s="45"/>
      <c r="D298" s="46"/>
      <c r="E298" s="45"/>
      <c r="F298" s="47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94"/>
      <c r="T298" s="45"/>
      <c r="U298" s="45"/>
      <c r="V298" s="94">
        <f t="shared" si="51"/>
        <v>0</v>
      </c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  <c r="IV298" s="45"/>
    </row>
    <row r="299" spans="1:256" x14ac:dyDescent="0.2">
      <c r="A299" s="45"/>
      <c r="B299" s="45"/>
      <c r="C299" s="45"/>
      <c r="D299" s="46"/>
      <c r="E299" s="45"/>
      <c r="F299" s="47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94"/>
      <c r="T299" s="45"/>
      <c r="U299" s="45"/>
      <c r="V299" s="94">
        <f t="shared" si="51"/>
        <v>0</v>
      </c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  <c r="IV299" s="45"/>
    </row>
    <row r="300" spans="1:256" x14ac:dyDescent="0.2">
      <c r="A300" s="45"/>
      <c r="B300" s="45"/>
      <c r="C300" s="45"/>
      <c r="D300" s="46"/>
      <c r="E300" s="45"/>
      <c r="F300" s="47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94"/>
      <c r="T300" s="45"/>
      <c r="U300" s="45"/>
      <c r="V300" s="94">
        <f t="shared" si="51"/>
        <v>0</v>
      </c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  <c r="IV300" s="45"/>
    </row>
    <row r="301" spans="1:256" x14ac:dyDescent="0.2">
      <c r="A301" s="45"/>
      <c r="B301" s="45"/>
      <c r="C301" s="45"/>
      <c r="D301" s="46"/>
      <c r="E301" s="45"/>
      <c r="F301" s="47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94"/>
      <c r="T301" s="45"/>
      <c r="U301" s="45"/>
      <c r="V301" s="94">
        <f t="shared" si="51"/>
        <v>0</v>
      </c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  <c r="IV301" s="45"/>
    </row>
    <row r="302" spans="1:256" x14ac:dyDescent="0.2">
      <c r="A302" s="45"/>
      <c r="B302" s="45"/>
      <c r="C302" s="45"/>
      <c r="D302" s="46"/>
      <c r="E302" s="45"/>
      <c r="F302" s="47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94"/>
      <c r="T302" s="45"/>
      <c r="U302" s="45"/>
      <c r="V302" s="94">
        <f t="shared" si="51"/>
        <v>0</v>
      </c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  <c r="IV302" s="45"/>
    </row>
    <row r="303" spans="1:256" x14ac:dyDescent="0.2">
      <c r="A303" s="45"/>
      <c r="B303" s="45"/>
      <c r="C303" s="45"/>
      <c r="D303" s="46"/>
      <c r="E303" s="45"/>
      <c r="F303" s="47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94"/>
      <c r="T303" s="45"/>
      <c r="U303" s="45"/>
      <c r="V303" s="94">
        <f t="shared" si="51"/>
        <v>0</v>
      </c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  <c r="IV303" s="45"/>
    </row>
    <row r="304" spans="1:256" x14ac:dyDescent="0.2">
      <c r="A304" s="45"/>
      <c r="B304" s="45"/>
      <c r="C304" s="45"/>
      <c r="D304" s="46"/>
      <c r="E304" s="45"/>
      <c r="F304" s="47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94"/>
      <c r="T304" s="45"/>
      <c r="U304" s="45"/>
      <c r="V304" s="94">
        <f t="shared" si="51"/>
        <v>0</v>
      </c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  <c r="IV304" s="45"/>
    </row>
    <row r="305" spans="1:256" x14ac:dyDescent="0.2">
      <c r="A305" s="45"/>
      <c r="B305" s="45"/>
      <c r="C305" s="45"/>
      <c r="D305" s="46"/>
      <c r="E305" s="45"/>
      <c r="F305" s="47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94"/>
      <c r="T305" s="45"/>
      <c r="U305" s="45"/>
      <c r="V305" s="94">
        <f t="shared" si="51"/>
        <v>0</v>
      </c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  <c r="IV305" s="45"/>
    </row>
    <row r="306" spans="1:256" x14ac:dyDescent="0.2">
      <c r="A306" s="45"/>
      <c r="B306" s="45"/>
      <c r="C306" s="45"/>
      <c r="D306" s="46"/>
      <c r="E306" s="45"/>
      <c r="F306" s="47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94"/>
      <c r="T306" s="45"/>
      <c r="U306" s="45"/>
      <c r="V306" s="94">
        <f t="shared" si="51"/>
        <v>0</v>
      </c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  <c r="IV306" s="45"/>
    </row>
    <row r="307" spans="1:256" x14ac:dyDescent="0.2">
      <c r="A307" s="45"/>
      <c r="B307" s="45"/>
      <c r="C307" s="45"/>
      <c r="D307" s="46"/>
      <c r="E307" s="45"/>
      <c r="F307" s="47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94"/>
      <c r="T307" s="45"/>
      <c r="U307" s="45"/>
      <c r="V307" s="94">
        <f t="shared" si="51"/>
        <v>0</v>
      </c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  <c r="IV307" s="45"/>
    </row>
    <row r="308" spans="1:256" x14ac:dyDescent="0.2">
      <c r="A308" s="45"/>
      <c r="B308" s="45"/>
      <c r="C308" s="45"/>
      <c r="D308" s="46"/>
      <c r="E308" s="45"/>
      <c r="F308" s="47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94"/>
      <c r="T308" s="45"/>
      <c r="U308" s="45"/>
      <c r="V308" s="94">
        <f t="shared" si="51"/>
        <v>0</v>
      </c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  <c r="IV308" s="45"/>
    </row>
    <row r="309" spans="1:256" x14ac:dyDescent="0.2">
      <c r="A309" s="45"/>
      <c r="B309" s="45"/>
      <c r="C309" s="45"/>
      <c r="D309" s="46"/>
      <c r="E309" s="45"/>
      <c r="F309" s="47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94"/>
      <c r="T309" s="45"/>
      <c r="U309" s="45"/>
      <c r="V309" s="94">
        <f t="shared" si="51"/>
        <v>0</v>
      </c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  <c r="IV309" s="45"/>
    </row>
    <row r="310" spans="1:256" x14ac:dyDescent="0.2">
      <c r="A310" s="45"/>
      <c r="B310" s="45"/>
      <c r="C310" s="45"/>
      <c r="D310" s="46"/>
      <c r="E310" s="45"/>
      <c r="F310" s="47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94"/>
      <c r="T310" s="45"/>
      <c r="U310" s="45"/>
      <c r="V310" s="94">
        <f t="shared" si="51"/>
        <v>0</v>
      </c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  <c r="IV310" s="45"/>
    </row>
    <row r="311" spans="1:256" x14ac:dyDescent="0.2">
      <c r="A311" s="45"/>
      <c r="B311" s="45"/>
      <c r="C311" s="45"/>
      <c r="D311" s="46"/>
      <c r="E311" s="45"/>
      <c r="F311" s="47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94"/>
      <c r="T311" s="45"/>
      <c r="U311" s="45"/>
      <c r="V311" s="94">
        <f t="shared" si="51"/>
        <v>0</v>
      </c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  <c r="IV311" s="45"/>
    </row>
    <row r="312" spans="1:256" x14ac:dyDescent="0.2">
      <c r="A312" s="45"/>
      <c r="B312" s="45"/>
      <c r="C312" s="45"/>
      <c r="D312" s="46"/>
      <c r="E312" s="45"/>
      <c r="F312" s="47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94"/>
      <c r="T312" s="45"/>
      <c r="U312" s="45"/>
      <c r="V312" s="94">
        <f t="shared" si="51"/>
        <v>0</v>
      </c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  <c r="IV312" s="45"/>
    </row>
    <row r="313" spans="1:256" x14ac:dyDescent="0.2">
      <c r="A313" s="45"/>
      <c r="B313" s="45"/>
      <c r="C313" s="45"/>
      <c r="D313" s="46"/>
      <c r="E313" s="45"/>
      <c r="F313" s="47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94"/>
      <c r="T313" s="45"/>
      <c r="U313" s="45"/>
      <c r="V313" s="94">
        <f t="shared" si="51"/>
        <v>0</v>
      </c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  <c r="IV313" s="45"/>
    </row>
    <row r="314" spans="1:256" x14ac:dyDescent="0.2">
      <c r="A314" s="45"/>
      <c r="B314" s="45"/>
      <c r="C314" s="45"/>
      <c r="D314" s="46"/>
      <c r="E314" s="45"/>
      <c r="F314" s="47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94"/>
      <c r="T314" s="45"/>
      <c r="U314" s="45"/>
      <c r="V314" s="94">
        <f t="shared" si="51"/>
        <v>0</v>
      </c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  <c r="IV314" s="45"/>
    </row>
    <row r="315" spans="1:256" x14ac:dyDescent="0.2">
      <c r="A315" s="45"/>
      <c r="B315" s="45"/>
      <c r="C315" s="45"/>
      <c r="D315" s="46"/>
      <c r="E315" s="45"/>
      <c r="F315" s="47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94"/>
      <c r="T315" s="45"/>
      <c r="U315" s="45"/>
      <c r="V315" s="94">
        <f t="shared" si="51"/>
        <v>0</v>
      </c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  <c r="IV315" s="45"/>
    </row>
    <row r="316" spans="1:256" x14ac:dyDescent="0.2">
      <c r="A316" s="45"/>
      <c r="B316" s="45"/>
      <c r="C316" s="45"/>
      <c r="D316" s="46"/>
      <c r="E316" s="45"/>
      <c r="F316" s="47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94"/>
      <c r="T316" s="45"/>
      <c r="U316" s="45"/>
      <c r="V316" s="94">
        <f t="shared" si="51"/>
        <v>0</v>
      </c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  <c r="IV316" s="45"/>
    </row>
    <row r="317" spans="1:256" x14ac:dyDescent="0.2">
      <c r="A317" s="45"/>
      <c r="B317" s="45"/>
      <c r="C317" s="45"/>
      <c r="D317" s="46"/>
      <c r="E317" s="45"/>
      <c r="F317" s="47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94"/>
      <c r="T317" s="45"/>
      <c r="U317" s="45"/>
      <c r="V317" s="94">
        <f t="shared" si="51"/>
        <v>0</v>
      </c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  <c r="IV317" s="45"/>
    </row>
    <row r="318" spans="1:256" x14ac:dyDescent="0.2">
      <c r="A318" s="45"/>
      <c r="B318" s="45"/>
      <c r="C318" s="45"/>
      <c r="D318" s="46"/>
      <c r="E318" s="45"/>
      <c r="F318" s="47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94"/>
      <c r="T318" s="45"/>
      <c r="U318" s="45"/>
      <c r="V318" s="94">
        <f t="shared" si="51"/>
        <v>0</v>
      </c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  <c r="IV318" s="45"/>
    </row>
    <row r="319" spans="1:256" x14ac:dyDescent="0.2">
      <c r="A319" s="45"/>
      <c r="B319" s="45"/>
      <c r="C319" s="45"/>
      <c r="D319" s="46"/>
      <c r="E319" s="45"/>
      <c r="F319" s="47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94"/>
      <c r="T319" s="45"/>
      <c r="U319" s="45"/>
      <c r="V319" s="94">
        <f t="shared" si="51"/>
        <v>0</v>
      </c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  <c r="IV319" s="45"/>
    </row>
    <row r="320" spans="1:256" x14ac:dyDescent="0.2">
      <c r="A320" s="45"/>
      <c r="B320" s="45"/>
      <c r="C320" s="45"/>
      <c r="D320" s="46"/>
      <c r="E320" s="45"/>
      <c r="F320" s="47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94"/>
      <c r="T320" s="45"/>
      <c r="U320" s="45"/>
      <c r="V320" s="94">
        <f t="shared" si="51"/>
        <v>0</v>
      </c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  <c r="IV320" s="45"/>
    </row>
    <row r="321" spans="1:256" x14ac:dyDescent="0.2">
      <c r="A321" s="45"/>
      <c r="B321" s="45"/>
      <c r="C321" s="45"/>
      <c r="D321" s="46"/>
      <c r="E321" s="45"/>
      <c r="F321" s="47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94"/>
      <c r="T321" s="45"/>
      <c r="U321" s="45"/>
      <c r="V321" s="94">
        <f t="shared" si="51"/>
        <v>0</v>
      </c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  <c r="IV321" s="45"/>
    </row>
    <row r="322" spans="1:256" x14ac:dyDescent="0.2">
      <c r="A322" s="45"/>
      <c r="B322" s="45"/>
      <c r="C322" s="45"/>
      <c r="D322" s="46"/>
      <c r="E322" s="45"/>
      <c r="F322" s="47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94"/>
      <c r="T322" s="45"/>
      <c r="U322" s="45"/>
      <c r="V322" s="94">
        <f t="shared" si="51"/>
        <v>0</v>
      </c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  <c r="IV322" s="45"/>
    </row>
    <row r="323" spans="1:256" x14ac:dyDescent="0.2">
      <c r="A323" s="45"/>
      <c r="B323" s="45"/>
      <c r="C323" s="45"/>
      <c r="D323" s="46"/>
      <c r="E323" s="45"/>
      <c r="F323" s="47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94"/>
      <c r="T323" s="45"/>
      <c r="U323" s="45"/>
      <c r="V323" s="94">
        <f t="shared" si="51"/>
        <v>0</v>
      </c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  <c r="IV323" s="45"/>
    </row>
    <row r="324" spans="1:256" x14ac:dyDescent="0.2">
      <c r="A324" s="45"/>
      <c r="B324" s="45"/>
      <c r="C324" s="45"/>
      <c r="D324" s="46"/>
      <c r="E324" s="45"/>
      <c r="F324" s="47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94"/>
      <c r="T324" s="45"/>
      <c r="U324" s="45"/>
      <c r="V324" s="94">
        <f t="shared" si="51"/>
        <v>0</v>
      </c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  <c r="IV324" s="45"/>
    </row>
    <row r="325" spans="1:256" x14ac:dyDescent="0.2">
      <c r="A325" s="45"/>
      <c r="B325" s="45"/>
      <c r="C325" s="45"/>
      <c r="D325" s="46"/>
      <c r="E325" s="45"/>
      <c r="F325" s="47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94">
        <f t="shared" si="51"/>
        <v>0</v>
      </c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  <c r="IV325" s="45"/>
    </row>
    <row r="326" spans="1:256" x14ac:dyDescent="0.2">
      <c r="A326" s="45"/>
      <c r="B326" s="45"/>
      <c r="C326" s="45"/>
      <c r="D326" s="46"/>
      <c r="E326" s="45"/>
      <c r="F326" s="47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94">
        <f t="shared" si="51"/>
        <v>0</v>
      </c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  <c r="IV326" s="45"/>
    </row>
    <row r="327" spans="1:256" x14ac:dyDescent="0.2">
      <c r="A327" s="45"/>
      <c r="B327" s="45"/>
      <c r="C327" s="45"/>
      <c r="D327" s="46"/>
      <c r="E327" s="45"/>
      <c r="F327" s="47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94">
        <f t="shared" si="51"/>
        <v>0</v>
      </c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  <c r="IV327" s="45"/>
    </row>
    <row r="328" spans="1:256" x14ac:dyDescent="0.2">
      <c r="A328" s="45"/>
      <c r="B328" s="45"/>
      <c r="C328" s="45"/>
      <c r="D328" s="46"/>
      <c r="E328" s="45"/>
      <c r="F328" s="47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94">
        <f t="shared" si="51"/>
        <v>0</v>
      </c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  <c r="IM328" s="45"/>
      <c r="IN328" s="45"/>
      <c r="IO328" s="45"/>
      <c r="IP328" s="45"/>
      <c r="IQ328" s="45"/>
      <c r="IR328" s="45"/>
      <c r="IS328" s="45"/>
      <c r="IT328" s="45"/>
      <c r="IU328" s="45"/>
      <c r="IV328" s="45"/>
    </row>
    <row r="329" spans="1:256" x14ac:dyDescent="0.2">
      <c r="A329" s="45"/>
      <c r="B329" s="45"/>
      <c r="C329" s="45"/>
      <c r="D329" s="46"/>
      <c r="E329" s="45"/>
      <c r="F329" s="47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94">
        <f t="shared" si="51"/>
        <v>0</v>
      </c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  <c r="IM329" s="45"/>
      <c r="IN329" s="45"/>
      <c r="IO329" s="45"/>
      <c r="IP329" s="45"/>
      <c r="IQ329" s="45"/>
      <c r="IR329" s="45"/>
      <c r="IS329" s="45"/>
      <c r="IT329" s="45"/>
      <c r="IU329" s="45"/>
      <c r="IV329" s="45"/>
    </row>
    <row r="330" spans="1:256" x14ac:dyDescent="0.2">
      <c r="A330" s="45"/>
      <c r="B330" s="45"/>
      <c r="C330" s="45"/>
      <c r="D330" s="46"/>
      <c r="E330" s="45"/>
      <c r="F330" s="47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94">
        <f t="shared" si="51"/>
        <v>0</v>
      </c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  <c r="IV330" s="45"/>
    </row>
    <row r="331" spans="1:256" x14ac:dyDescent="0.2">
      <c r="A331" s="45"/>
      <c r="B331" s="45"/>
      <c r="C331" s="45"/>
      <c r="D331" s="46"/>
      <c r="E331" s="45"/>
      <c r="F331" s="47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94">
        <f t="shared" si="51"/>
        <v>0</v>
      </c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  <c r="IM331" s="45"/>
      <c r="IN331" s="45"/>
      <c r="IO331" s="45"/>
      <c r="IP331" s="45"/>
      <c r="IQ331" s="45"/>
      <c r="IR331" s="45"/>
      <c r="IS331" s="45"/>
      <c r="IT331" s="45"/>
      <c r="IU331" s="45"/>
      <c r="IV331" s="45"/>
    </row>
    <row r="332" spans="1:256" x14ac:dyDescent="0.2">
      <c r="A332" s="45"/>
      <c r="B332" s="45"/>
      <c r="C332" s="45"/>
      <c r="D332" s="46"/>
      <c r="E332" s="45"/>
      <c r="F332" s="47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94">
        <f t="shared" si="51"/>
        <v>0</v>
      </c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  <c r="IV332" s="45"/>
    </row>
    <row r="333" spans="1:256" x14ac:dyDescent="0.2">
      <c r="A333" s="45"/>
      <c r="B333" s="45"/>
      <c r="C333" s="45"/>
      <c r="D333" s="46"/>
      <c r="E333" s="45"/>
      <c r="F333" s="47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94">
        <f t="shared" si="51"/>
        <v>0</v>
      </c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  <c r="IV333" s="45"/>
    </row>
    <row r="334" spans="1:256" x14ac:dyDescent="0.2">
      <c r="A334" s="45"/>
      <c r="B334" s="45"/>
      <c r="C334" s="45"/>
      <c r="D334" s="46"/>
      <c r="E334" s="45"/>
      <c r="F334" s="47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94">
        <f t="shared" si="51"/>
        <v>0</v>
      </c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  <c r="IM334" s="45"/>
      <c r="IN334" s="45"/>
      <c r="IO334" s="45"/>
      <c r="IP334" s="45"/>
      <c r="IQ334" s="45"/>
      <c r="IR334" s="45"/>
      <c r="IS334" s="45"/>
      <c r="IT334" s="45"/>
      <c r="IU334" s="45"/>
      <c r="IV334" s="45"/>
    </row>
    <row r="335" spans="1:256" x14ac:dyDescent="0.2">
      <c r="A335" s="45"/>
      <c r="B335" s="45"/>
      <c r="C335" s="45"/>
      <c r="D335" s="46"/>
      <c r="E335" s="45"/>
      <c r="F335" s="47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94">
        <f t="shared" si="51"/>
        <v>0</v>
      </c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  <c r="IM335" s="45"/>
      <c r="IN335" s="45"/>
      <c r="IO335" s="45"/>
      <c r="IP335" s="45"/>
      <c r="IQ335" s="45"/>
      <c r="IR335" s="45"/>
      <c r="IS335" s="45"/>
      <c r="IT335" s="45"/>
      <c r="IU335" s="45"/>
      <c r="IV335" s="45"/>
    </row>
    <row r="336" spans="1:256" x14ac:dyDescent="0.2">
      <c r="A336" s="45"/>
      <c r="B336" s="45"/>
      <c r="C336" s="45"/>
      <c r="D336" s="46"/>
      <c r="E336" s="45"/>
      <c r="F336" s="47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94">
        <f t="shared" ref="V336:V399" si="52">SUM(G336:R336)-F336</f>
        <v>0</v>
      </c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  <c r="IM336" s="45"/>
      <c r="IN336" s="45"/>
      <c r="IO336" s="45"/>
      <c r="IP336" s="45"/>
      <c r="IQ336" s="45"/>
      <c r="IR336" s="45"/>
      <c r="IS336" s="45"/>
      <c r="IT336" s="45"/>
      <c r="IU336" s="45"/>
      <c r="IV336" s="45"/>
    </row>
    <row r="337" spans="1:256" x14ac:dyDescent="0.2">
      <c r="A337" s="45"/>
      <c r="B337" s="45"/>
      <c r="C337" s="45"/>
      <c r="D337" s="46"/>
      <c r="E337" s="45"/>
      <c r="F337" s="47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94">
        <f t="shared" si="52"/>
        <v>0</v>
      </c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  <c r="IV337" s="45"/>
    </row>
    <row r="338" spans="1:256" x14ac:dyDescent="0.2">
      <c r="A338" s="45"/>
      <c r="B338" s="45"/>
      <c r="C338" s="45"/>
      <c r="D338" s="46"/>
      <c r="E338" s="45"/>
      <c r="F338" s="47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94">
        <f t="shared" si="52"/>
        <v>0</v>
      </c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  <c r="IV338" s="45"/>
    </row>
    <row r="339" spans="1:256" x14ac:dyDescent="0.2">
      <c r="A339" s="45"/>
      <c r="B339" s="45"/>
      <c r="C339" s="45"/>
      <c r="D339" s="46"/>
      <c r="E339" s="45"/>
      <c r="F339" s="47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94">
        <f t="shared" si="52"/>
        <v>0</v>
      </c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  <c r="IV339" s="45"/>
    </row>
    <row r="340" spans="1:256" x14ac:dyDescent="0.2">
      <c r="A340" s="45"/>
      <c r="B340" s="45"/>
      <c r="C340" s="45"/>
      <c r="D340" s="46"/>
      <c r="E340" s="45"/>
      <c r="F340" s="47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94">
        <f t="shared" si="52"/>
        <v>0</v>
      </c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  <c r="IV340" s="45"/>
    </row>
    <row r="341" spans="1:256" x14ac:dyDescent="0.2">
      <c r="A341" s="45"/>
      <c r="B341" s="45"/>
      <c r="C341" s="45"/>
      <c r="D341" s="46"/>
      <c r="E341" s="45"/>
      <c r="F341" s="47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94">
        <f t="shared" si="52"/>
        <v>0</v>
      </c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  <c r="IV341" s="45"/>
    </row>
    <row r="342" spans="1:256" x14ac:dyDescent="0.2">
      <c r="A342" s="45"/>
      <c r="B342" s="45"/>
      <c r="C342" s="45"/>
      <c r="D342" s="46"/>
      <c r="E342" s="45"/>
      <c r="F342" s="47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94">
        <f t="shared" si="52"/>
        <v>0</v>
      </c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  <c r="IS342" s="45"/>
      <c r="IT342" s="45"/>
      <c r="IU342" s="45"/>
      <c r="IV342" s="45"/>
    </row>
    <row r="343" spans="1:256" x14ac:dyDescent="0.2">
      <c r="A343" s="45"/>
      <c r="B343" s="45"/>
      <c r="C343" s="45"/>
      <c r="D343" s="46"/>
      <c r="E343" s="45"/>
      <c r="F343" s="47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94">
        <f t="shared" si="52"/>
        <v>0</v>
      </c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  <c r="IM343" s="45"/>
      <c r="IN343" s="45"/>
      <c r="IO343" s="45"/>
      <c r="IP343" s="45"/>
      <c r="IQ343" s="45"/>
      <c r="IR343" s="45"/>
      <c r="IS343" s="45"/>
      <c r="IT343" s="45"/>
      <c r="IU343" s="45"/>
      <c r="IV343" s="45"/>
    </row>
    <row r="344" spans="1:256" x14ac:dyDescent="0.2">
      <c r="A344" s="45"/>
      <c r="B344" s="45"/>
      <c r="C344" s="45"/>
      <c r="D344" s="46"/>
      <c r="E344" s="45"/>
      <c r="F344" s="47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94">
        <f t="shared" si="52"/>
        <v>0</v>
      </c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  <c r="IM344" s="45"/>
      <c r="IN344" s="45"/>
      <c r="IO344" s="45"/>
      <c r="IP344" s="45"/>
      <c r="IQ344" s="45"/>
      <c r="IR344" s="45"/>
      <c r="IS344" s="45"/>
      <c r="IT344" s="45"/>
      <c r="IU344" s="45"/>
      <c r="IV344" s="45"/>
    </row>
    <row r="345" spans="1:256" x14ac:dyDescent="0.2">
      <c r="A345" s="45"/>
      <c r="B345" s="45"/>
      <c r="C345" s="45"/>
      <c r="D345" s="46"/>
      <c r="E345" s="45"/>
      <c r="F345" s="47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94">
        <f t="shared" si="52"/>
        <v>0</v>
      </c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/>
      <c r="IP345" s="45"/>
      <c r="IQ345" s="45"/>
      <c r="IR345" s="45"/>
      <c r="IS345" s="45"/>
      <c r="IT345" s="45"/>
      <c r="IU345" s="45"/>
      <c r="IV345" s="45"/>
    </row>
    <row r="346" spans="1:256" x14ac:dyDescent="0.2">
      <c r="A346" s="45"/>
      <c r="B346" s="45"/>
      <c r="C346" s="45"/>
      <c r="D346" s="46"/>
      <c r="E346" s="45"/>
      <c r="F346" s="47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94">
        <f t="shared" si="52"/>
        <v>0</v>
      </c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  <c r="IO346" s="45"/>
      <c r="IP346" s="45"/>
      <c r="IQ346" s="45"/>
      <c r="IR346" s="45"/>
      <c r="IS346" s="45"/>
      <c r="IT346" s="45"/>
      <c r="IU346" s="45"/>
      <c r="IV346" s="45"/>
    </row>
    <row r="347" spans="1:256" x14ac:dyDescent="0.2">
      <c r="A347" s="45"/>
      <c r="B347" s="45"/>
      <c r="C347" s="45"/>
      <c r="D347" s="46"/>
      <c r="E347" s="45"/>
      <c r="F347" s="47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94">
        <f t="shared" si="52"/>
        <v>0</v>
      </c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  <c r="IV347" s="45"/>
    </row>
    <row r="348" spans="1:256" x14ac:dyDescent="0.2">
      <c r="A348" s="45"/>
      <c r="B348" s="45"/>
      <c r="C348" s="45"/>
      <c r="D348" s="46"/>
      <c r="E348" s="45"/>
      <c r="F348" s="47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94">
        <f t="shared" si="52"/>
        <v>0</v>
      </c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  <c r="IV348" s="45"/>
    </row>
    <row r="349" spans="1:256" x14ac:dyDescent="0.2">
      <c r="A349" s="45"/>
      <c r="B349" s="45"/>
      <c r="C349" s="45"/>
      <c r="D349" s="46"/>
      <c r="E349" s="45"/>
      <c r="F349" s="47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94">
        <f t="shared" si="52"/>
        <v>0</v>
      </c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  <c r="IV349" s="45"/>
    </row>
    <row r="350" spans="1:256" x14ac:dyDescent="0.2">
      <c r="A350" s="45"/>
      <c r="B350" s="45"/>
      <c r="C350" s="45"/>
      <c r="D350" s="46"/>
      <c r="E350" s="45"/>
      <c r="F350" s="47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94">
        <f t="shared" si="52"/>
        <v>0</v>
      </c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  <c r="IV350" s="45"/>
    </row>
    <row r="351" spans="1:256" x14ac:dyDescent="0.2">
      <c r="A351" s="45"/>
      <c r="B351" s="45"/>
      <c r="C351" s="45"/>
      <c r="D351" s="46"/>
      <c r="E351" s="45"/>
      <c r="F351" s="47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94">
        <f t="shared" si="52"/>
        <v>0</v>
      </c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  <c r="IM351" s="45"/>
      <c r="IN351" s="45"/>
      <c r="IO351" s="45"/>
      <c r="IP351" s="45"/>
      <c r="IQ351" s="45"/>
      <c r="IR351" s="45"/>
      <c r="IS351" s="45"/>
      <c r="IT351" s="45"/>
      <c r="IU351" s="45"/>
      <c r="IV351" s="45"/>
    </row>
    <row r="352" spans="1:256" x14ac:dyDescent="0.2">
      <c r="A352" s="45"/>
      <c r="B352" s="45"/>
      <c r="C352" s="45"/>
      <c r="D352" s="46"/>
      <c r="E352" s="45"/>
      <c r="F352" s="47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94">
        <f t="shared" si="52"/>
        <v>0</v>
      </c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  <c r="IM352" s="45"/>
      <c r="IN352" s="45"/>
      <c r="IO352" s="45"/>
      <c r="IP352" s="45"/>
      <c r="IQ352" s="45"/>
      <c r="IR352" s="45"/>
      <c r="IS352" s="45"/>
      <c r="IT352" s="45"/>
      <c r="IU352" s="45"/>
      <c r="IV352" s="45"/>
    </row>
    <row r="353" spans="1:256" x14ac:dyDescent="0.2">
      <c r="A353" s="45"/>
      <c r="B353" s="45"/>
      <c r="C353" s="45"/>
      <c r="D353" s="46"/>
      <c r="E353" s="45"/>
      <c r="F353" s="47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94">
        <f t="shared" si="52"/>
        <v>0</v>
      </c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  <c r="IM353" s="45"/>
      <c r="IN353" s="45"/>
      <c r="IO353" s="45"/>
      <c r="IP353" s="45"/>
      <c r="IQ353" s="45"/>
      <c r="IR353" s="45"/>
      <c r="IS353" s="45"/>
      <c r="IT353" s="45"/>
      <c r="IU353" s="45"/>
      <c r="IV353" s="45"/>
    </row>
    <row r="354" spans="1:256" x14ac:dyDescent="0.2">
      <c r="A354" s="45"/>
      <c r="B354" s="45"/>
      <c r="C354" s="45"/>
      <c r="D354" s="46"/>
      <c r="E354" s="45"/>
      <c r="F354" s="47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94">
        <f t="shared" si="52"/>
        <v>0</v>
      </c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/>
      <c r="IQ354" s="45"/>
      <c r="IR354" s="45"/>
      <c r="IS354" s="45"/>
      <c r="IT354" s="45"/>
      <c r="IU354" s="45"/>
      <c r="IV354" s="45"/>
    </row>
    <row r="355" spans="1:256" x14ac:dyDescent="0.2">
      <c r="A355" s="45"/>
      <c r="B355" s="45"/>
      <c r="C355" s="45"/>
      <c r="D355" s="46"/>
      <c r="E355" s="45"/>
      <c r="F355" s="47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94">
        <f t="shared" si="52"/>
        <v>0</v>
      </c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  <c r="IV355" s="45"/>
    </row>
    <row r="356" spans="1:256" x14ac:dyDescent="0.2">
      <c r="A356" s="45"/>
      <c r="B356" s="45"/>
      <c r="C356" s="45"/>
      <c r="D356" s="46"/>
      <c r="E356" s="45"/>
      <c r="F356" s="47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94">
        <f t="shared" si="52"/>
        <v>0</v>
      </c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  <c r="IV356" s="45"/>
    </row>
    <row r="357" spans="1:256" x14ac:dyDescent="0.2">
      <c r="A357" s="45"/>
      <c r="B357" s="45"/>
      <c r="C357" s="45"/>
      <c r="D357" s="46"/>
      <c r="E357" s="45"/>
      <c r="F357" s="47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94">
        <f t="shared" si="52"/>
        <v>0</v>
      </c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  <c r="IV357" s="45"/>
    </row>
    <row r="358" spans="1:256" x14ac:dyDescent="0.2">
      <c r="A358" s="45"/>
      <c r="B358" s="45"/>
      <c r="C358" s="45"/>
      <c r="D358" s="46"/>
      <c r="E358" s="45"/>
      <c r="F358" s="47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94">
        <f t="shared" si="52"/>
        <v>0</v>
      </c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  <c r="IV358" s="45"/>
    </row>
    <row r="359" spans="1:256" x14ac:dyDescent="0.2">
      <c r="A359" s="45"/>
      <c r="B359" s="45"/>
      <c r="C359" s="45"/>
      <c r="D359" s="46"/>
      <c r="E359" s="45"/>
      <c r="F359" s="47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94">
        <f t="shared" si="52"/>
        <v>0</v>
      </c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45"/>
      <c r="IT359" s="45"/>
      <c r="IU359" s="45"/>
      <c r="IV359" s="45"/>
    </row>
    <row r="360" spans="1:256" x14ac:dyDescent="0.2">
      <c r="A360" s="45"/>
      <c r="B360" s="45"/>
      <c r="C360" s="45"/>
      <c r="D360" s="46"/>
      <c r="E360" s="45"/>
      <c r="F360" s="47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94">
        <f t="shared" si="52"/>
        <v>0</v>
      </c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  <c r="IM360" s="45"/>
      <c r="IN360" s="45"/>
      <c r="IO360" s="45"/>
      <c r="IP360" s="45"/>
      <c r="IQ360" s="45"/>
      <c r="IR360" s="45"/>
      <c r="IS360" s="45"/>
      <c r="IT360" s="45"/>
      <c r="IU360" s="45"/>
      <c r="IV360" s="45"/>
    </row>
    <row r="361" spans="1:256" x14ac:dyDescent="0.2">
      <c r="A361" s="45"/>
      <c r="B361" s="45"/>
      <c r="C361" s="45"/>
      <c r="D361" s="46"/>
      <c r="E361" s="45"/>
      <c r="F361" s="47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94">
        <f t="shared" si="52"/>
        <v>0</v>
      </c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  <c r="IM361" s="45"/>
      <c r="IN361" s="45"/>
      <c r="IO361" s="45"/>
      <c r="IP361" s="45"/>
      <c r="IQ361" s="45"/>
      <c r="IR361" s="45"/>
      <c r="IS361" s="45"/>
      <c r="IT361" s="45"/>
      <c r="IU361" s="45"/>
      <c r="IV361" s="45"/>
    </row>
    <row r="362" spans="1:256" x14ac:dyDescent="0.2">
      <c r="A362" s="45"/>
      <c r="B362" s="45"/>
      <c r="C362" s="45"/>
      <c r="D362" s="46"/>
      <c r="E362" s="45"/>
      <c r="F362" s="47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94">
        <f t="shared" si="52"/>
        <v>0</v>
      </c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  <c r="IM362" s="45"/>
      <c r="IN362" s="45"/>
      <c r="IO362" s="45"/>
      <c r="IP362" s="45"/>
      <c r="IQ362" s="45"/>
      <c r="IR362" s="45"/>
      <c r="IS362" s="45"/>
      <c r="IT362" s="45"/>
      <c r="IU362" s="45"/>
      <c r="IV362" s="45"/>
    </row>
    <row r="363" spans="1:256" x14ac:dyDescent="0.2">
      <c r="A363" s="45"/>
      <c r="B363" s="45"/>
      <c r="C363" s="45"/>
      <c r="D363" s="46"/>
      <c r="E363" s="45"/>
      <c r="F363" s="47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94">
        <f t="shared" si="52"/>
        <v>0</v>
      </c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45"/>
      <c r="IU363" s="45"/>
      <c r="IV363" s="45"/>
    </row>
    <row r="364" spans="1:256" x14ac:dyDescent="0.2">
      <c r="A364" s="45"/>
      <c r="B364" s="45"/>
      <c r="C364" s="45"/>
      <c r="D364" s="46"/>
      <c r="E364" s="45"/>
      <c r="F364" s="47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94">
        <f t="shared" si="52"/>
        <v>0</v>
      </c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45"/>
      <c r="IU364" s="45"/>
      <c r="IV364" s="45"/>
    </row>
    <row r="365" spans="1:256" x14ac:dyDescent="0.2">
      <c r="A365" s="45"/>
      <c r="B365" s="45"/>
      <c r="C365" s="45"/>
      <c r="D365" s="46"/>
      <c r="E365" s="45"/>
      <c r="F365" s="47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94">
        <f t="shared" si="52"/>
        <v>0</v>
      </c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  <c r="IM365" s="45"/>
      <c r="IN365" s="45"/>
      <c r="IO365" s="45"/>
      <c r="IP365" s="45"/>
      <c r="IQ365" s="45"/>
      <c r="IR365" s="45"/>
      <c r="IS365" s="45"/>
      <c r="IT365" s="45"/>
      <c r="IU365" s="45"/>
      <c r="IV365" s="45"/>
    </row>
    <row r="366" spans="1:256" x14ac:dyDescent="0.2">
      <c r="A366" s="45"/>
      <c r="B366" s="45"/>
      <c r="C366" s="45"/>
      <c r="D366" s="46"/>
      <c r="E366" s="45"/>
      <c r="F366" s="47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94">
        <f t="shared" si="52"/>
        <v>0</v>
      </c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  <c r="IM366" s="45"/>
      <c r="IN366" s="45"/>
      <c r="IO366" s="45"/>
      <c r="IP366" s="45"/>
      <c r="IQ366" s="45"/>
      <c r="IR366" s="45"/>
      <c r="IS366" s="45"/>
      <c r="IT366" s="45"/>
      <c r="IU366" s="45"/>
      <c r="IV366" s="45"/>
    </row>
    <row r="367" spans="1:256" x14ac:dyDescent="0.2">
      <c r="A367" s="45"/>
      <c r="B367" s="45"/>
      <c r="C367" s="45"/>
      <c r="D367" s="46"/>
      <c r="E367" s="45"/>
      <c r="F367" s="47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94">
        <f t="shared" si="52"/>
        <v>0</v>
      </c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5"/>
    </row>
    <row r="368" spans="1:256" x14ac:dyDescent="0.2">
      <c r="A368" s="45"/>
      <c r="B368" s="45"/>
      <c r="C368" s="45"/>
      <c r="D368" s="46"/>
      <c r="E368" s="45"/>
      <c r="F368" s="47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94">
        <f t="shared" si="52"/>
        <v>0</v>
      </c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5"/>
    </row>
    <row r="369" spans="1:256" x14ac:dyDescent="0.2">
      <c r="A369" s="45"/>
      <c r="B369" s="45"/>
      <c r="C369" s="45"/>
      <c r="D369" s="46"/>
      <c r="E369" s="45"/>
      <c r="F369" s="47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94">
        <f t="shared" si="52"/>
        <v>0</v>
      </c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5"/>
    </row>
    <row r="370" spans="1:256" x14ac:dyDescent="0.2">
      <c r="A370" s="45"/>
      <c r="B370" s="45"/>
      <c r="C370" s="45"/>
      <c r="D370" s="46"/>
      <c r="E370" s="45"/>
      <c r="F370" s="47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94">
        <f t="shared" si="52"/>
        <v>0</v>
      </c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  <c r="IM370" s="45"/>
      <c r="IN370" s="45"/>
      <c r="IO370" s="45"/>
      <c r="IP370" s="45"/>
      <c r="IQ370" s="45"/>
      <c r="IR370" s="45"/>
      <c r="IS370" s="45"/>
      <c r="IT370" s="45"/>
      <c r="IU370" s="45"/>
      <c r="IV370" s="45"/>
    </row>
    <row r="371" spans="1:256" x14ac:dyDescent="0.2">
      <c r="A371" s="45"/>
      <c r="B371" s="45"/>
      <c r="C371" s="45"/>
      <c r="D371" s="46"/>
      <c r="E371" s="45"/>
      <c r="F371" s="47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94">
        <f t="shared" si="52"/>
        <v>0</v>
      </c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  <c r="IM371" s="45"/>
      <c r="IN371" s="45"/>
      <c r="IO371" s="45"/>
      <c r="IP371" s="45"/>
      <c r="IQ371" s="45"/>
      <c r="IR371" s="45"/>
      <c r="IS371" s="45"/>
      <c r="IT371" s="45"/>
      <c r="IU371" s="45"/>
      <c r="IV371" s="45"/>
    </row>
    <row r="372" spans="1:256" x14ac:dyDescent="0.2">
      <c r="A372" s="45"/>
      <c r="B372" s="45"/>
      <c r="C372" s="45"/>
      <c r="D372" s="46"/>
      <c r="E372" s="45"/>
      <c r="F372" s="47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94">
        <f t="shared" si="52"/>
        <v>0</v>
      </c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5"/>
    </row>
    <row r="373" spans="1:256" x14ac:dyDescent="0.2">
      <c r="A373" s="45"/>
      <c r="B373" s="45"/>
      <c r="C373" s="45"/>
      <c r="D373" s="46"/>
      <c r="E373" s="45"/>
      <c r="F373" s="47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94">
        <f t="shared" si="52"/>
        <v>0</v>
      </c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5"/>
    </row>
    <row r="374" spans="1:256" x14ac:dyDescent="0.2">
      <c r="A374" s="45"/>
      <c r="B374" s="45"/>
      <c r="C374" s="45"/>
      <c r="D374" s="46"/>
      <c r="E374" s="45"/>
      <c r="F374" s="47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94">
        <f t="shared" si="52"/>
        <v>0</v>
      </c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  <c r="IM374" s="45"/>
      <c r="IN374" s="45"/>
      <c r="IO374" s="45"/>
      <c r="IP374" s="45"/>
      <c r="IQ374" s="45"/>
      <c r="IR374" s="45"/>
      <c r="IS374" s="45"/>
      <c r="IT374" s="45"/>
      <c r="IU374" s="45"/>
      <c r="IV374" s="45"/>
    </row>
    <row r="375" spans="1:256" x14ac:dyDescent="0.2">
      <c r="A375" s="45"/>
      <c r="B375" s="45"/>
      <c r="C375" s="45"/>
      <c r="D375" s="46"/>
      <c r="E375" s="45"/>
      <c r="F375" s="47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94">
        <f t="shared" si="52"/>
        <v>0</v>
      </c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  <c r="IC375" s="45"/>
      <c r="ID375" s="45"/>
      <c r="IE375" s="45"/>
      <c r="IF375" s="45"/>
      <c r="IG375" s="45"/>
      <c r="IH375" s="45"/>
      <c r="II375" s="45"/>
      <c r="IJ375" s="45"/>
      <c r="IK375" s="45"/>
      <c r="IL375" s="45"/>
      <c r="IM375" s="45"/>
      <c r="IN375" s="45"/>
      <c r="IO375" s="45"/>
      <c r="IP375" s="45"/>
      <c r="IQ375" s="45"/>
      <c r="IR375" s="45"/>
      <c r="IS375" s="45"/>
      <c r="IT375" s="45"/>
      <c r="IU375" s="45"/>
      <c r="IV375" s="45"/>
    </row>
    <row r="376" spans="1:256" x14ac:dyDescent="0.2">
      <c r="A376" s="45"/>
      <c r="B376" s="45"/>
      <c r="C376" s="45"/>
      <c r="D376" s="46"/>
      <c r="E376" s="45"/>
      <c r="F376" s="47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94">
        <f t="shared" si="52"/>
        <v>0</v>
      </c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  <c r="IC376" s="45"/>
      <c r="ID376" s="45"/>
      <c r="IE376" s="45"/>
      <c r="IF376" s="45"/>
      <c r="IG376" s="45"/>
      <c r="IH376" s="45"/>
      <c r="II376" s="45"/>
      <c r="IJ376" s="45"/>
      <c r="IK376" s="45"/>
      <c r="IL376" s="45"/>
      <c r="IM376" s="45"/>
      <c r="IN376" s="45"/>
      <c r="IO376" s="45"/>
      <c r="IP376" s="45"/>
      <c r="IQ376" s="45"/>
      <c r="IR376" s="45"/>
      <c r="IS376" s="45"/>
      <c r="IT376" s="45"/>
      <c r="IU376" s="45"/>
      <c r="IV376" s="45"/>
    </row>
    <row r="377" spans="1:256" x14ac:dyDescent="0.2">
      <c r="A377" s="45"/>
      <c r="B377" s="45"/>
      <c r="C377" s="45"/>
      <c r="D377" s="46"/>
      <c r="E377" s="45"/>
      <c r="F377" s="47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94">
        <f t="shared" si="52"/>
        <v>0</v>
      </c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  <c r="IC377" s="45"/>
      <c r="ID377" s="45"/>
      <c r="IE377" s="45"/>
      <c r="IF377" s="45"/>
      <c r="IG377" s="45"/>
      <c r="IH377" s="45"/>
      <c r="II377" s="45"/>
      <c r="IJ377" s="45"/>
      <c r="IK377" s="45"/>
      <c r="IL377" s="45"/>
      <c r="IM377" s="45"/>
      <c r="IN377" s="45"/>
      <c r="IO377" s="45"/>
      <c r="IP377" s="45"/>
      <c r="IQ377" s="45"/>
      <c r="IR377" s="45"/>
      <c r="IS377" s="45"/>
      <c r="IT377" s="45"/>
      <c r="IU377" s="45"/>
      <c r="IV377" s="45"/>
    </row>
    <row r="378" spans="1:256" x14ac:dyDescent="0.2">
      <c r="A378" s="45"/>
      <c r="B378" s="45"/>
      <c r="C378" s="45"/>
      <c r="D378" s="46"/>
      <c r="E378" s="45"/>
      <c r="F378" s="47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94">
        <f t="shared" si="52"/>
        <v>0</v>
      </c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45"/>
      <c r="IT378" s="45"/>
      <c r="IU378" s="45"/>
      <c r="IV378" s="45"/>
    </row>
    <row r="379" spans="1:256" x14ac:dyDescent="0.2">
      <c r="A379" s="45"/>
      <c r="B379" s="45"/>
      <c r="C379" s="45"/>
      <c r="D379" s="46"/>
      <c r="E379" s="45"/>
      <c r="F379" s="47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94">
        <f t="shared" si="52"/>
        <v>0</v>
      </c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45"/>
      <c r="IG379" s="45"/>
      <c r="IH379" s="45"/>
      <c r="II379" s="45"/>
      <c r="IJ379" s="45"/>
      <c r="IK379" s="45"/>
      <c r="IL379" s="45"/>
      <c r="IM379" s="45"/>
      <c r="IN379" s="45"/>
      <c r="IO379" s="45"/>
      <c r="IP379" s="45"/>
      <c r="IQ379" s="45"/>
      <c r="IR379" s="45"/>
      <c r="IS379" s="45"/>
      <c r="IT379" s="45"/>
      <c r="IU379" s="45"/>
      <c r="IV379" s="45"/>
    </row>
    <row r="380" spans="1:256" x14ac:dyDescent="0.2">
      <c r="A380" s="45"/>
      <c r="B380" s="45"/>
      <c r="C380" s="45"/>
      <c r="D380" s="46"/>
      <c r="E380" s="45"/>
      <c r="F380" s="47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94">
        <f t="shared" si="52"/>
        <v>0</v>
      </c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  <c r="IC380" s="45"/>
      <c r="ID380" s="45"/>
      <c r="IE380" s="45"/>
      <c r="IF380" s="45"/>
      <c r="IG380" s="45"/>
      <c r="IH380" s="45"/>
      <c r="II380" s="45"/>
      <c r="IJ380" s="45"/>
      <c r="IK380" s="45"/>
      <c r="IL380" s="45"/>
      <c r="IM380" s="45"/>
      <c r="IN380" s="45"/>
      <c r="IO380" s="45"/>
      <c r="IP380" s="45"/>
      <c r="IQ380" s="45"/>
      <c r="IR380" s="45"/>
      <c r="IS380" s="45"/>
      <c r="IT380" s="45"/>
      <c r="IU380" s="45"/>
      <c r="IV380" s="45"/>
    </row>
    <row r="381" spans="1:256" x14ac:dyDescent="0.2">
      <c r="A381" s="45"/>
      <c r="B381" s="45"/>
      <c r="C381" s="45"/>
      <c r="D381" s="46"/>
      <c r="E381" s="45"/>
      <c r="F381" s="47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94">
        <f t="shared" si="52"/>
        <v>0</v>
      </c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45"/>
      <c r="IG381" s="45"/>
      <c r="IH381" s="45"/>
      <c r="II381" s="45"/>
      <c r="IJ381" s="45"/>
      <c r="IK381" s="45"/>
      <c r="IL381" s="45"/>
      <c r="IM381" s="45"/>
      <c r="IN381" s="45"/>
      <c r="IO381" s="45"/>
      <c r="IP381" s="45"/>
      <c r="IQ381" s="45"/>
      <c r="IR381" s="45"/>
      <c r="IS381" s="45"/>
      <c r="IT381" s="45"/>
      <c r="IU381" s="45"/>
      <c r="IV381" s="45"/>
    </row>
    <row r="382" spans="1:256" x14ac:dyDescent="0.2">
      <c r="A382" s="45"/>
      <c r="B382" s="45"/>
      <c r="C382" s="45"/>
      <c r="D382" s="46"/>
      <c r="E382" s="45"/>
      <c r="F382" s="47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94">
        <f t="shared" si="52"/>
        <v>0</v>
      </c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  <c r="IM382" s="45"/>
      <c r="IN382" s="45"/>
      <c r="IO382" s="45"/>
      <c r="IP382" s="45"/>
      <c r="IQ382" s="45"/>
      <c r="IR382" s="45"/>
      <c r="IS382" s="45"/>
      <c r="IT382" s="45"/>
      <c r="IU382" s="45"/>
      <c r="IV382" s="45"/>
    </row>
    <row r="383" spans="1:256" x14ac:dyDescent="0.2">
      <c r="A383" s="45"/>
      <c r="B383" s="45"/>
      <c r="C383" s="45"/>
      <c r="D383" s="46"/>
      <c r="E383" s="45"/>
      <c r="F383" s="47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94">
        <f t="shared" si="52"/>
        <v>0</v>
      </c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  <c r="IM383" s="45"/>
      <c r="IN383" s="45"/>
      <c r="IO383" s="45"/>
      <c r="IP383" s="45"/>
      <c r="IQ383" s="45"/>
      <c r="IR383" s="45"/>
      <c r="IS383" s="45"/>
      <c r="IT383" s="45"/>
      <c r="IU383" s="45"/>
      <c r="IV383" s="45"/>
    </row>
    <row r="384" spans="1:256" x14ac:dyDescent="0.2">
      <c r="A384" s="45"/>
      <c r="B384" s="45"/>
      <c r="C384" s="45"/>
      <c r="D384" s="46"/>
      <c r="E384" s="45"/>
      <c r="F384" s="47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94">
        <f t="shared" si="52"/>
        <v>0</v>
      </c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45"/>
      <c r="IU384" s="45"/>
      <c r="IV384" s="45"/>
    </row>
    <row r="385" spans="1:256" x14ac:dyDescent="0.2">
      <c r="A385" s="45"/>
      <c r="B385" s="45"/>
      <c r="C385" s="45"/>
      <c r="D385" s="46"/>
      <c r="E385" s="45"/>
      <c r="F385" s="47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94">
        <f t="shared" si="52"/>
        <v>0</v>
      </c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  <c r="IM385" s="45"/>
      <c r="IN385" s="45"/>
      <c r="IO385" s="45"/>
      <c r="IP385" s="45"/>
      <c r="IQ385" s="45"/>
      <c r="IR385" s="45"/>
      <c r="IS385" s="45"/>
      <c r="IT385" s="45"/>
      <c r="IU385" s="45"/>
      <c r="IV385" s="45"/>
    </row>
    <row r="386" spans="1:256" x14ac:dyDescent="0.2">
      <c r="A386" s="45"/>
      <c r="B386" s="45"/>
      <c r="C386" s="45"/>
      <c r="D386" s="46"/>
      <c r="E386" s="45"/>
      <c r="F386" s="47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94">
        <f t="shared" si="52"/>
        <v>0</v>
      </c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  <c r="IV386" s="45"/>
    </row>
    <row r="387" spans="1:256" x14ac:dyDescent="0.2">
      <c r="A387" s="45"/>
      <c r="B387" s="45"/>
      <c r="C387" s="45"/>
      <c r="D387" s="46"/>
      <c r="E387" s="45"/>
      <c r="F387" s="47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94">
        <f t="shared" si="52"/>
        <v>0</v>
      </c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  <c r="IV387" s="45"/>
    </row>
    <row r="388" spans="1:256" x14ac:dyDescent="0.2">
      <c r="A388" s="45"/>
      <c r="B388" s="45"/>
      <c r="C388" s="45"/>
      <c r="D388" s="46"/>
      <c r="E388" s="45"/>
      <c r="F388" s="47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94">
        <f t="shared" si="52"/>
        <v>0</v>
      </c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  <c r="IV388" s="45"/>
    </row>
    <row r="389" spans="1:256" x14ac:dyDescent="0.2">
      <c r="A389" s="45"/>
      <c r="B389" s="45"/>
      <c r="C389" s="45"/>
      <c r="D389" s="46"/>
      <c r="E389" s="45"/>
      <c r="F389" s="47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94">
        <f t="shared" si="52"/>
        <v>0</v>
      </c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  <c r="IM389" s="45"/>
      <c r="IN389" s="45"/>
      <c r="IO389" s="45"/>
      <c r="IP389" s="45"/>
      <c r="IQ389" s="45"/>
      <c r="IR389" s="45"/>
      <c r="IS389" s="45"/>
      <c r="IT389" s="45"/>
      <c r="IU389" s="45"/>
      <c r="IV389" s="45"/>
    </row>
    <row r="390" spans="1:256" x14ac:dyDescent="0.2">
      <c r="A390" s="45"/>
      <c r="B390" s="45"/>
      <c r="C390" s="45"/>
      <c r="D390" s="46"/>
      <c r="E390" s="45"/>
      <c r="F390" s="47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94">
        <f t="shared" si="52"/>
        <v>0</v>
      </c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  <c r="IV390" s="45"/>
    </row>
    <row r="391" spans="1:256" x14ac:dyDescent="0.2">
      <c r="A391" s="45"/>
      <c r="B391" s="45"/>
      <c r="C391" s="45"/>
      <c r="D391" s="46"/>
      <c r="E391" s="45"/>
      <c r="F391" s="47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94">
        <f t="shared" si="52"/>
        <v>0</v>
      </c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  <c r="IM391" s="45"/>
      <c r="IN391" s="45"/>
      <c r="IO391" s="45"/>
      <c r="IP391" s="45"/>
      <c r="IQ391" s="45"/>
      <c r="IR391" s="45"/>
      <c r="IS391" s="45"/>
      <c r="IT391" s="45"/>
      <c r="IU391" s="45"/>
      <c r="IV391" s="45"/>
    </row>
    <row r="392" spans="1:256" x14ac:dyDescent="0.2">
      <c r="A392" s="45"/>
      <c r="B392" s="45"/>
      <c r="C392" s="45"/>
      <c r="D392" s="46"/>
      <c r="E392" s="45"/>
      <c r="F392" s="47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94">
        <f t="shared" si="52"/>
        <v>0</v>
      </c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45"/>
      <c r="IT392" s="45"/>
      <c r="IU392" s="45"/>
      <c r="IV392" s="45"/>
    </row>
    <row r="393" spans="1:256" x14ac:dyDescent="0.2">
      <c r="A393" s="45"/>
      <c r="B393" s="45"/>
      <c r="C393" s="45"/>
      <c r="D393" s="46"/>
      <c r="E393" s="45"/>
      <c r="F393" s="47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94">
        <f t="shared" si="52"/>
        <v>0</v>
      </c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  <c r="IM393" s="45"/>
      <c r="IN393" s="45"/>
      <c r="IO393" s="45"/>
      <c r="IP393" s="45"/>
      <c r="IQ393" s="45"/>
      <c r="IR393" s="45"/>
      <c r="IS393" s="45"/>
      <c r="IT393" s="45"/>
      <c r="IU393" s="45"/>
      <c r="IV393" s="45"/>
    </row>
    <row r="394" spans="1:256" x14ac:dyDescent="0.2">
      <c r="A394" s="45"/>
      <c r="B394" s="45"/>
      <c r="C394" s="45"/>
      <c r="D394" s="46"/>
      <c r="E394" s="45"/>
      <c r="F394" s="47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94">
        <f t="shared" si="52"/>
        <v>0</v>
      </c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  <c r="IM394" s="45"/>
      <c r="IN394" s="45"/>
      <c r="IO394" s="45"/>
      <c r="IP394" s="45"/>
      <c r="IQ394" s="45"/>
      <c r="IR394" s="45"/>
      <c r="IS394" s="45"/>
      <c r="IT394" s="45"/>
      <c r="IU394" s="45"/>
      <c r="IV394" s="45"/>
    </row>
    <row r="395" spans="1:256" x14ac:dyDescent="0.2">
      <c r="A395" s="45"/>
      <c r="B395" s="45"/>
      <c r="C395" s="45"/>
      <c r="D395" s="46"/>
      <c r="E395" s="45"/>
      <c r="F395" s="47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94">
        <f t="shared" si="52"/>
        <v>0</v>
      </c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45"/>
      <c r="IG395" s="45"/>
      <c r="IH395" s="45"/>
      <c r="II395" s="45"/>
      <c r="IJ395" s="45"/>
      <c r="IK395" s="45"/>
      <c r="IL395" s="45"/>
      <c r="IM395" s="45"/>
      <c r="IN395" s="45"/>
      <c r="IO395" s="45"/>
      <c r="IP395" s="45"/>
      <c r="IQ395" s="45"/>
      <c r="IR395" s="45"/>
      <c r="IS395" s="45"/>
      <c r="IT395" s="45"/>
      <c r="IU395" s="45"/>
      <c r="IV395" s="45"/>
    </row>
    <row r="396" spans="1:256" x14ac:dyDescent="0.2">
      <c r="A396" s="45"/>
      <c r="B396" s="45"/>
      <c r="C396" s="45"/>
      <c r="D396" s="46"/>
      <c r="E396" s="45"/>
      <c r="F396" s="47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94">
        <f t="shared" si="52"/>
        <v>0</v>
      </c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  <c r="IV396" s="45"/>
    </row>
    <row r="397" spans="1:256" x14ac:dyDescent="0.2">
      <c r="A397" s="45"/>
      <c r="B397" s="45"/>
      <c r="C397" s="45"/>
      <c r="D397" s="46"/>
      <c r="E397" s="45"/>
      <c r="F397" s="47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94">
        <f t="shared" si="52"/>
        <v>0</v>
      </c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  <c r="IV397" s="45"/>
    </row>
    <row r="398" spans="1:256" x14ac:dyDescent="0.2">
      <c r="A398" s="45"/>
      <c r="B398" s="45"/>
      <c r="C398" s="45"/>
      <c r="D398" s="46"/>
      <c r="E398" s="45"/>
      <c r="F398" s="47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94">
        <f t="shared" si="52"/>
        <v>0</v>
      </c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  <c r="IV398" s="45"/>
    </row>
    <row r="399" spans="1:256" x14ac:dyDescent="0.2">
      <c r="A399" s="45"/>
      <c r="B399" s="45"/>
      <c r="C399" s="45"/>
      <c r="D399" s="46"/>
      <c r="E399" s="45"/>
      <c r="F399" s="47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94">
        <f t="shared" si="52"/>
        <v>0</v>
      </c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45"/>
      <c r="IT399" s="45"/>
      <c r="IU399" s="45"/>
      <c r="IV399" s="45"/>
    </row>
    <row r="400" spans="1:256" x14ac:dyDescent="0.2">
      <c r="A400" s="45"/>
      <c r="B400" s="45"/>
      <c r="C400" s="45"/>
      <c r="D400" s="46"/>
      <c r="E400" s="45"/>
      <c r="F400" s="47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94">
        <f t="shared" ref="V400:V421" si="53">SUM(G400:R400)-F400</f>
        <v>0</v>
      </c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  <c r="IV400" s="45"/>
    </row>
    <row r="401" spans="1:256" x14ac:dyDescent="0.2">
      <c r="A401" s="45"/>
      <c r="B401" s="45"/>
      <c r="C401" s="45"/>
      <c r="D401" s="46"/>
      <c r="E401" s="45"/>
      <c r="F401" s="47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94">
        <f t="shared" si="53"/>
        <v>0</v>
      </c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  <c r="IM401" s="45"/>
      <c r="IN401" s="45"/>
      <c r="IO401" s="45"/>
      <c r="IP401" s="45"/>
      <c r="IQ401" s="45"/>
      <c r="IR401" s="45"/>
      <c r="IS401" s="45"/>
      <c r="IT401" s="45"/>
      <c r="IU401" s="45"/>
      <c r="IV401" s="45"/>
    </row>
    <row r="402" spans="1:256" x14ac:dyDescent="0.2">
      <c r="A402" s="45"/>
      <c r="B402" s="45"/>
      <c r="C402" s="45"/>
      <c r="D402" s="46"/>
      <c r="E402" s="45"/>
      <c r="F402" s="47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94">
        <f t="shared" si="53"/>
        <v>0</v>
      </c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  <c r="IV402" s="45"/>
    </row>
    <row r="403" spans="1:256" x14ac:dyDescent="0.2">
      <c r="A403" s="45"/>
      <c r="B403" s="45"/>
      <c r="C403" s="45"/>
      <c r="D403" s="46"/>
      <c r="E403" s="45"/>
      <c r="F403" s="47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94">
        <f t="shared" si="53"/>
        <v>0</v>
      </c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  <c r="IV403" s="45"/>
    </row>
    <row r="404" spans="1:256" x14ac:dyDescent="0.2">
      <c r="A404" s="45"/>
      <c r="B404" s="45"/>
      <c r="C404" s="45"/>
      <c r="D404" s="46"/>
      <c r="E404" s="45"/>
      <c r="F404" s="47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94">
        <f t="shared" si="53"/>
        <v>0</v>
      </c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  <c r="IM404" s="45"/>
      <c r="IN404" s="45"/>
      <c r="IO404" s="45"/>
      <c r="IP404" s="45"/>
      <c r="IQ404" s="45"/>
      <c r="IR404" s="45"/>
      <c r="IS404" s="45"/>
      <c r="IT404" s="45"/>
      <c r="IU404" s="45"/>
      <c r="IV404" s="45"/>
    </row>
    <row r="405" spans="1:256" x14ac:dyDescent="0.2">
      <c r="A405" s="45"/>
      <c r="B405" s="45"/>
      <c r="C405" s="45"/>
      <c r="D405" s="46"/>
      <c r="E405" s="45"/>
      <c r="F405" s="47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94">
        <f t="shared" si="53"/>
        <v>0</v>
      </c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  <c r="IV405" s="45"/>
    </row>
    <row r="406" spans="1:256" x14ac:dyDescent="0.2">
      <c r="A406" s="45"/>
      <c r="B406" s="45"/>
      <c r="C406" s="45"/>
      <c r="D406" s="46"/>
      <c r="E406" s="45"/>
      <c r="F406" s="47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94">
        <f t="shared" si="53"/>
        <v>0</v>
      </c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</row>
    <row r="407" spans="1:256" x14ac:dyDescent="0.2">
      <c r="A407" s="45"/>
      <c r="B407" s="45"/>
      <c r="C407" s="45"/>
      <c r="D407" s="46"/>
      <c r="E407" s="45"/>
      <c r="F407" s="47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94">
        <f t="shared" si="53"/>
        <v>0</v>
      </c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  <c r="IV407" s="45"/>
    </row>
    <row r="408" spans="1:256" x14ac:dyDescent="0.2">
      <c r="A408" s="45"/>
      <c r="B408" s="45"/>
      <c r="C408" s="45"/>
      <c r="D408" s="46"/>
      <c r="E408" s="45"/>
      <c r="F408" s="47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94">
        <f t="shared" si="53"/>
        <v>0</v>
      </c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  <c r="IV408" s="45"/>
    </row>
    <row r="409" spans="1:256" x14ac:dyDescent="0.2">
      <c r="A409" s="45"/>
      <c r="B409" s="45"/>
      <c r="C409" s="45"/>
      <c r="D409" s="46"/>
      <c r="E409" s="45"/>
      <c r="F409" s="47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94">
        <f t="shared" si="53"/>
        <v>0</v>
      </c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  <c r="IV409" s="45"/>
    </row>
    <row r="410" spans="1:256" x14ac:dyDescent="0.2">
      <c r="A410" s="45"/>
      <c r="B410" s="45"/>
      <c r="C410" s="45"/>
      <c r="D410" s="46"/>
      <c r="E410" s="45"/>
      <c r="F410" s="47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94">
        <f t="shared" si="53"/>
        <v>0</v>
      </c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  <c r="IV410" s="45"/>
    </row>
    <row r="411" spans="1:256" x14ac:dyDescent="0.2">
      <c r="A411" s="45"/>
      <c r="B411" s="45"/>
      <c r="C411" s="45"/>
      <c r="D411" s="46"/>
      <c r="E411" s="45"/>
      <c r="F411" s="47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94">
        <f t="shared" si="53"/>
        <v>0</v>
      </c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  <c r="IV411" s="45"/>
    </row>
    <row r="412" spans="1:256" x14ac:dyDescent="0.2">
      <c r="A412" s="45"/>
      <c r="B412" s="45"/>
      <c r="C412" s="45"/>
      <c r="D412" s="46"/>
      <c r="E412" s="45"/>
      <c r="F412" s="47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94">
        <f t="shared" si="53"/>
        <v>0</v>
      </c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  <c r="IV412" s="45"/>
    </row>
    <row r="413" spans="1:256" x14ac:dyDescent="0.2">
      <c r="A413" s="45"/>
      <c r="B413" s="45"/>
      <c r="C413" s="45"/>
      <c r="D413" s="46"/>
      <c r="E413" s="45"/>
      <c r="F413" s="47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94">
        <f t="shared" si="53"/>
        <v>0</v>
      </c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  <c r="IV413" s="45"/>
    </row>
    <row r="414" spans="1:256" x14ac:dyDescent="0.2">
      <c r="A414" s="45"/>
      <c r="B414" s="45"/>
      <c r="C414" s="45"/>
      <c r="D414" s="46"/>
      <c r="E414" s="45"/>
      <c r="F414" s="47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94">
        <f t="shared" si="53"/>
        <v>0</v>
      </c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  <c r="IV414" s="45"/>
    </row>
    <row r="415" spans="1:256" x14ac:dyDescent="0.2">
      <c r="A415" s="45"/>
      <c r="B415" s="45"/>
      <c r="C415" s="45"/>
      <c r="D415" s="46"/>
      <c r="E415" s="45"/>
      <c r="F415" s="47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94">
        <f t="shared" si="53"/>
        <v>0</v>
      </c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  <c r="IV415" s="45"/>
    </row>
    <row r="416" spans="1:256" x14ac:dyDescent="0.2">
      <c r="A416" s="45"/>
      <c r="B416" s="45"/>
      <c r="C416" s="45"/>
      <c r="D416" s="46"/>
      <c r="E416" s="45"/>
      <c r="F416" s="47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94">
        <f t="shared" si="53"/>
        <v>0</v>
      </c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  <c r="IM416" s="45"/>
      <c r="IN416" s="45"/>
      <c r="IO416" s="45"/>
      <c r="IP416" s="45"/>
      <c r="IQ416" s="45"/>
      <c r="IR416" s="45"/>
      <c r="IS416" s="45"/>
      <c r="IT416" s="45"/>
      <c r="IU416" s="45"/>
      <c r="IV416" s="45"/>
    </row>
    <row r="417" spans="1:256" x14ac:dyDescent="0.2">
      <c r="A417" s="45"/>
      <c r="B417" s="45"/>
      <c r="C417" s="45"/>
      <c r="D417" s="46"/>
      <c r="E417" s="45"/>
      <c r="F417" s="47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94">
        <f t="shared" si="53"/>
        <v>0</v>
      </c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  <c r="IV417" s="45"/>
    </row>
    <row r="418" spans="1:256" x14ac:dyDescent="0.2">
      <c r="A418" s="45"/>
      <c r="B418" s="45"/>
      <c r="C418" s="45"/>
      <c r="D418" s="46"/>
      <c r="E418" s="45"/>
      <c r="F418" s="47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94">
        <f t="shared" si="53"/>
        <v>0</v>
      </c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  <c r="IM418" s="45"/>
      <c r="IN418" s="45"/>
      <c r="IO418" s="45"/>
      <c r="IP418" s="45"/>
      <c r="IQ418" s="45"/>
      <c r="IR418" s="45"/>
      <c r="IS418" s="45"/>
      <c r="IT418" s="45"/>
      <c r="IU418" s="45"/>
      <c r="IV418" s="45"/>
    </row>
    <row r="419" spans="1:256" x14ac:dyDescent="0.2">
      <c r="A419" s="45"/>
      <c r="B419" s="45"/>
      <c r="C419" s="45"/>
      <c r="D419" s="46"/>
      <c r="E419" s="45"/>
      <c r="F419" s="47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94">
        <f t="shared" si="53"/>
        <v>0</v>
      </c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  <c r="IV419" s="45"/>
    </row>
    <row r="420" spans="1:256" x14ac:dyDescent="0.2">
      <c r="A420" s="45"/>
      <c r="B420" s="45"/>
      <c r="C420" s="45"/>
      <c r="D420" s="46"/>
      <c r="E420" s="45"/>
      <c r="F420" s="47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94">
        <f t="shared" si="53"/>
        <v>0</v>
      </c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  <c r="IV420" s="45"/>
    </row>
    <row r="421" spans="1:256" x14ac:dyDescent="0.2">
      <c r="A421" s="45"/>
      <c r="B421" s="45"/>
      <c r="C421" s="45"/>
      <c r="D421" s="46"/>
      <c r="E421" s="45"/>
      <c r="F421" s="47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94">
        <f t="shared" si="53"/>
        <v>0</v>
      </c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  <c r="IV421" s="45"/>
    </row>
    <row r="422" spans="1:256" x14ac:dyDescent="0.2">
      <c r="A422" s="45"/>
      <c r="B422" s="45"/>
      <c r="C422" s="45"/>
      <c r="D422" s="46"/>
      <c r="E422" s="45"/>
      <c r="F422" s="47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  <c r="IV422" s="45"/>
    </row>
    <row r="423" spans="1:256" x14ac:dyDescent="0.2">
      <c r="A423" s="45"/>
      <c r="B423" s="45"/>
      <c r="C423" s="45"/>
      <c r="D423" s="46"/>
      <c r="E423" s="45"/>
      <c r="F423" s="47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  <c r="IV423" s="45"/>
    </row>
    <row r="424" spans="1:256" x14ac:dyDescent="0.2">
      <c r="A424" s="45"/>
      <c r="B424" s="45"/>
      <c r="C424" s="45"/>
      <c r="D424" s="46"/>
      <c r="E424" s="45"/>
      <c r="F424" s="47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  <c r="IU424" s="45"/>
      <c r="IV424" s="45"/>
    </row>
    <row r="425" spans="1:256" x14ac:dyDescent="0.2">
      <c r="A425" s="45"/>
      <c r="B425" s="45"/>
      <c r="C425" s="45"/>
      <c r="D425" s="46"/>
      <c r="E425" s="45"/>
      <c r="F425" s="47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  <c r="IV425" s="45"/>
    </row>
    <row r="426" spans="1:256" x14ac:dyDescent="0.2">
      <c r="A426" s="45"/>
      <c r="B426" s="45"/>
      <c r="C426" s="45"/>
      <c r="D426" s="46"/>
      <c r="E426" s="45"/>
      <c r="F426" s="47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  <c r="IV426" s="45"/>
    </row>
    <row r="427" spans="1:256" x14ac:dyDescent="0.2">
      <c r="A427" s="45"/>
      <c r="B427" s="45"/>
      <c r="C427" s="45"/>
      <c r="D427" s="46"/>
      <c r="E427" s="45"/>
      <c r="F427" s="47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  <c r="IV427" s="45"/>
    </row>
    <row r="428" spans="1:256" x14ac:dyDescent="0.2">
      <c r="A428" s="45"/>
      <c r="B428" s="45"/>
      <c r="C428" s="45"/>
      <c r="D428" s="46"/>
      <c r="E428" s="45"/>
      <c r="F428" s="47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  <c r="IV428" s="45"/>
    </row>
    <row r="429" spans="1:256" x14ac:dyDescent="0.2">
      <c r="A429" s="45"/>
      <c r="B429" s="45"/>
      <c r="C429" s="45"/>
      <c r="D429" s="46"/>
      <c r="E429" s="45"/>
      <c r="F429" s="47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  <c r="IV429" s="45"/>
    </row>
    <row r="430" spans="1:256" x14ac:dyDescent="0.2">
      <c r="A430" s="45"/>
      <c r="B430" s="45"/>
      <c r="C430" s="45"/>
      <c r="D430" s="46"/>
      <c r="E430" s="45"/>
      <c r="F430" s="47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  <c r="IM430" s="45"/>
      <c r="IN430" s="45"/>
      <c r="IO430" s="45"/>
      <c r="IP430" s="45"/>
      <c r="IQ430" s="45"/>
      <c r="IR430" s="45"/>
      <c r="IS430" s="45"/>
      <c r="IT430" s="45"/>
      <c r="IU430" s="45"/>
      <c r="IV430" s="45"/>
    </row>
    <row r="431" spans="1:256" x14ac:dyDescent="0.2">
      <c r="A431" s="45"/>
      <c r="B431" s="45"/>
      <c r="C431" s="45"/>
      <c r="D431" s="46"/>
      <c r="E431" s="45"/>
      <c r="F431" s="47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</row>
    <row r="432" spans="1:256" x14ac:dyDescent="0.2">
      <c r="A432" s="45"/>
      <c r="B432" s="45"/>
      <c r="C432" s="45"/>
      <c r="D432" s="46"/>
      <c r="E432" s="45"/>
      <c r="F432" s="47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</row>
    <row r="433" spans="1:256" x14ac:dyDescent="0.2">
      <c r="A433" s="45"/>
      <c r="B433" s="45"/>
      <c r="C433" s="45"/>
      <c r="D433" s="46"/>
      <c r="E433" s="45"/>
      <c r="F433" s="47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</row>
    <row r="434" spans="1:256" x14ac:dyDescent="0.2">
      <c r="A434" s="45"/>
      <c r="B434" s="45"/>
      <c r="C434" s="45"/>
      <c r="D434" s="46"/>
      <c r="E434" s="45"/>
      <c r="F434" s="47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</row>
    <row r="435" spans="1:256" x14ac:dyDescent="0.2">
      <c r="A435" s="45"/>
      <c r="B435" s="45"/>
      <c r="C435" s="45"/>
      <c r="D435" s="46"/>
      <c r="E435" s="45"/>
      <c r="F435" s="47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</row>
    <row r="436" spans="1:256" x14ac:dyDescent="0.2">
      <c r="A436" s="45"/>
      <c r="B436" s="45"/>
      <c r="C436" s="45"/>
      <c r="D436" s="46"/>
      <c r="E436" s="45"/>
      <c r="F436" s="47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  <c r="IV436" s="45"/>
    </row>
    <row r="437" spans="1:256" x14ac:dyDescent="0.2">
      <c r="A437" s="45"/>
      <c r="B437" s="45"/>
      <c r="C437" s="45"/>
      <c r="D437" s="46"/>
      <c r="E437" s="45"/>
      <c r="F437" s="47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  <c r="IV437" s="45"/>
    </row>
    <row r="438" spans="1:256" x14ac:dyDescent="0.2">
      <c r="A438" s="45"/>
      <c r="B438" s="45"/>
      <c r="C438" s="45"/>
      <c r="D438" s="46"/>
      <c r="E438" s="45"/>
      <c r="F438" s="47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  <c r="HX438" s="45"/>
      <c r="HY438" s="45"/>
      <c r="HZ438" s="45"/>
      <c r="IA438" s="45"/>
      <c r="IB438" s="45"/>
      <c r="IC438" s="45"/>
      <c r="ID438" s="45"/>
      <c r="IE438" s="45"/>
      <c r="IF438" s="45"/>
      <c r="IG438" s="45"/>
      <c r="IH438" s="45"/>
      <c r="II438" s="45"/>
      <c r="IJ438" s="45"/>
      <c r="IK438" s="45"/>
      <c r="IL438" s="45"/>
      <c r="IM438" s="45"/>
      <c r="IN438" s="45"/>
      <c r="IO438" s="45"/>
      <c r="IP438" s="45"/>
      <c r="IQ438" s="45"/>
      <c r="IR438" s="45"/>
      <c r="IS438" s="45"/>
      <c r="IT438" s="45"/>
      <c r="IU438" s="45"/>
      <c r="IV438" s="45"/>
    </row>
    <row r="439" spans="1:256" x14ac:dyDescent="0.2">
      <c r="A439" s="45"/>
      <c r="B439" s="45"/>
      <c r="C439" s="45"/>
      <c r="D439" s="46"/>
      <c r="E439" s="45"/>
      <c r="F439" s="47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  <c r="IV439" s="45"/>
    </row>
    <row r="440" spans="1:256" x14ac:dyDescent="0.2">
      <c r="A440" s="45"/>
      <c r="B440" s="45"/>
      <c r="C440" s="45"/>
      <c r="D440" s="46"/>
      <c r="E440" s="45"/>
      <c r="F440" s="47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  <c r="HX440" s="45"/>
      <c r="HY440" s="45"/>
      <c r="HZ440" s="45"/>
      <c r="IA440" s="45"/>
      <c r="IB440" s="45"/>
      <c r="IC440" s="45"/>
      <c r="ID440" s="45"/>
      <c r="IE440" s="45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45"/>
      <c r="IU440" s="45"/>
      <c r="IV440" s="45"/>
    </row>
    <row r="441" spans="1:256" x14ac:dyDescent="0.2">
      <c r="A441" s="45"/>
      <c r="B441" s="45"/>
      <c r="C441" s="45"/>
      <c r="D441" s="46"/>
      <c r="E441" s="45"/>
      <c r="F441" s="47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  <c r="IV441" s="45"/>
    </row>
    <row r="442" spans="1:256" x14ac:dyDescent="0.2">
      <c r="A442" s="45"/>
      <c r="B442" s="45"/>
      <c r="C442" s="45"/>
      <c r="D442" s="46"/>
      <c r="E442" s="45"/>
      <c r="F442" s="47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  <c r="IV442" s="45"/>
    </row>
    <row r="443" spans="1:256" x14ac:dyDescent="0.2">
      <c r="A443" s="45"/>
      <c r="B443" s="45"/>
      <c r="C443" s="45"/>
      <c r="D443" s="46"/>
      <c r="E443" s="45"/>
      <c r="F443" s="47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  <c r="IV443" s="45"/>
    </row>
    <row r="444" spans="1:256" x14ac:dyDescent="0.2">
      <c r="A444" s="45"/>
      <c r="B444" s="45"/>
      <c r="C444" s="45"/>
      <c r="D444" s="46"/>
      <c r="E444" s="45"/>
      <c r="F444" s="47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  <c r="IV444" s="45"/>
    </row>
    <row r="445" spans="1:256" x14ac:dyDescent="0.2">
      <c r="A445" s="45"/>
      <c r="B445" s="45"/>
      <c r="C445" s="45"/>
      <c r="D445" s="46"/>
      <c r="E445" s="45"/>
      <c r="F445" s="47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  <c r="IV445" s="45"/>
    </row>
    <row r="446" spans="1:256" x14ac:dyDescent="0.2">
      <c r="A446" s="45"/>
      <c r="B446" s="45"/>
      <c r="C446" s="45"/>
      <c r="D446" s="46"/>
      <c r="E446" s="45"/>
      <c r="F446" s="47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  <c r="HM446" s="45"/>
      <c r="HN446" s="45"/>
      <c r="HO446" s="45"/>
      <c r="HP446" s="45"/>
      <c r="HQ446" s="45"/>
      <c r="HR446" s="45"/>
      <c r="HS446" s="45"/>
      <c r="HT446" s="45"/>
      <c r="HU446" s="45"/>
      <c r="HV446" s="45"/>
      <c r="HW446" s="45"/>
      <c r="HX446" s="45"/>
      <c r="HY446" s="45"/>
      <c r="HZ446" s="45"/>
      <c r="IA446" s="45"/>
      <c r="IB446" s="45"/>
      <c r="IC446" s="45"/>
      <c r="ID446" s="45"/>
      <c r="IE446" s="45"/>
      <c r="IF446" s="45"/>
      <c r="IG446" s="45"/>
      <c r="IH446" s="45"/>
      <c r="II446" s="45"/>
      <c r="IJ446" s="45"/>
      <c r="IK446" s="45"/>
      <c r="IL446" s="45"/>
      <c r="IM446" s="45"/>
      <c r="IN446" s="45"/>
      <c r="IO446" s="45"/>
      <c r="IP446" s="45"/>
      <c r="IQ446" s="45"/>
      <c r="IR446" s="45"/>
      <c r="IS446" s="45"/>
      <c r="IT446" s="45"/>
      <c r="IU446" s="45"/>
      <c r="IV446" s="45"/>
    </row>
    <row r="447" spans="1:256" x14ac:dyDescent="0.2">
      <c r="A447" s="45"/>
      <c r="B447" s="45"/>
      <c r="C447" s="45"/>
      <c r="D447" s="46"/>
      <c r="E447" s="45"/>
      <c r="F447" s="47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  <c r="IV447" s="45"/>
    </row>
    <row r="448" spans="1:256" x14ac:dyDescent="0.2">
      <c r="A448" s="45"/>
      <c r="B448" s="45"/>
      <c r="C448" s="45"/>
      <c r="D448" s="46"/>
      <c r="E448" s="45"/>
      <c r="F448" s="47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  <c r="HM448" s="45"/>
      <c r="HN448" s="45"/>
      <c r="HO448" s="45"/>
      <c r="HP448" s="45"/>
      <c r="HQ448" s="45"/>
      <c r="HR448" s="45"/>
      <c r="HS448" s="45"/>
      <c r="HT448" s="45"/>
      <c r="HU448" s="45"/>
      <c r="HV448" s="45"/>
      <c r="HW448" s="45"/>
      <c r="HX448" s="45"/>
      <c r="HY448" s="45"/>
      <c r="HZ448" s="45"/>
      <c r="IA448" s="45"/>
      <c r="IB448" s="45"/>
      <c r="IC448" s="45"/>
      <c r="ID448" s="45"/>
      <c r="IE448" s="45"/>
      <c r="IF448" s="45"/>
      <c r="IG448" s="45"/>
      <c r="IH448" s="45"/>
      <c r="II448" s="45"/>
      <c r="IJ448" s="45"/>
      <c r="IK448" s="45"/>
      <c r="IL448" s="45"/>
      <c r="IM448" s="45"/>
      <c r="IN448" s="45"/>
      <c r="IO448" s="45"/>
      <c r="IP448" s="45"/>
      <c r="IQ448" s="45"/>
      <c r="IR448" s="45"/>
      <c r="IS448" s="45"/>
      <c r="IT448" s="45"/>
      <c r="IU448" s="45"/>
      <c r="IV448" s="45"/>
    </row>
    <row r="449" spans="1:256" x14ac:dyDescent="0.2">
      <c r="A449" s="45"/>
      <c r="B449" s="45"/>
      <c r="C449" s="45"/>
      <c r="D449" s="46"/>
      <c r="E449" s="45"/>
      <c r="F449" s="47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45"/>
      <c r="IG449" s="45"/>
      <c r="IH449" s="45"/>
      <c r="II449" s="45"/>
      <c r="IJ449" s="45"/>
      <c r="IK449" s="45"/>
      <c r="IL449" s="45"/>
      <c r="IM449" s="45"/>
      <c r="IN449" s="45"/>
      <c r="IO449" s="45"/>
      <c r="IP449" s="45"/>
      <c r="IQ449" s="45"/>
      <c r="IR449" s="45"/>
      <c r="IS449" s="45"/>
      <c r="IT449" s="45"/>
      <c r="IU449" s="45"/>
      <c r="IV449" s="45"/>
    </row>
    <row r="450" spans="1:256" x14ac:dyDescent="0.2">
      <c r="A450" s="45"/>
      <c r="B450" s="45"/>
      <c r="C450" s="45"/>
      <c r="D450" s="46"/>
      <c r="E450" s="45"/>
      <c r="F450" s="47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  <c r="HM450" s="45"/>
      <c r="HN450" s="45"/>
      <c r="HO450" s="45"/>
      <c r="HP450" s="45"/>
      <c r="HQ450" s="45"/>
      <c r="HR450" s="45"/>
      <c r="HS450" s="45"/>
      <c r="HT450" s="45"/>
      <c r="HU450" s="45"/>
      <c r="HV450" s="45"/>
      <c r="HW450" s="45"/>
      <c r="HX450" s="45"/>
      <c r="HY450" s="45"/>
      <c r="HZ450" s="45"/>
      <c r="IA450" s="45"/>
      <c r="IB450" s="45"/>
      <c r="IC450" s="45"/>
      <c r="ID450" s="45"/>
      <c r="IE450" s="45"/>
      <c r="IF450" s="45"/>
      <c r="IG450" s="45"/>
      <c r="IH450" s="45"/>
      <c r="II450" s="45"/>
      <c r="IJ450" s="45"/>
      <c r="IK450" s="45"/>
      <c r="IL450" s="45"/>
      <c r="IM450" s="45"/>
      <c r="IN450" s="45"/>
      <c r="IO450" s="45"/>
      <c r="IP450" s="45"/>
      <c r="IQ450" s="45"/>
      <c r="IR450" s="45"/>
      <c r="IS450" s="45"/>
      <c r="IT450" s="45"/>
      <c r="IU450" s="45"/>
      <c r="IV450" s="45"/>
    </row>
    <row r="451" spans="1:256" x14ac:dyDescent="0.2">
      <c r="A451" s="45"/>
      <c r="B451" s="45"/>
      <c r="C451" s="45"/>
      <c r="D451" s="46"/>
      <c r="E451" s="45"/>
      <c r="F451" s="47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  <c r="HX451" s="45"/>
      <c r="HY451" s="45"/>
      <c r="HZ451" s="45"/>
      <c r="IA451" s="45"/>
      <c r="IB451" s="45"/>
      <c r="IC451" s="45"/>
      <c r="ID451" s="45"/>
      <c r="IE451" s="45"/>
      <c r="IF451" s="45"/>
      <c r="IG451" s="45"/>
      <c r="IH451" s="45"/>
      <c r="II451" s="45"/>
      <c r="IJ451" s="45"/>
      <c r="IK451" s="45"/>
      <c r="IL451" s="45"/>
      <c r="IM451" s="45"/>
      <c r="IN451" s="45"/>
      <c r="IO451" s="45"/>
      <c r="IP451" s="45"/>
      <c r="IQ451" s="45"/>
      <c r="IR451" s="45"/>
      <c r="IS451" s="45"/>
      <c r="IT451" s="45"/>
      <c r="IU451" s="45"/>
      <c r="IV451" s="45"/>
    </row>
    <row r="452" spans="1:256" x14ac:dyDescent="0.2">
      <c r="A452" s="45"/>
      <c r="B452" s="45"/>
      <c r="C452" s="45"/>
      <c r="D452" s="46"/>
      <c r="E452" s="45"/>
      <c r="F452" s="47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  <c r="HM452" s="45"/>
      <c r="HN452" s="45"/>
      <c r="HO452" s="45"/>
      <c r="HP452" s="45"/>
      <c r="HQ452" s="45"/>
      <c r="HR452" s="45"/>
      <c r="HS452" s="45"/>
      <c r="HT452" s="45"/>
      <c r="HU452" s="45"/>
      <c r="HV452" s="45"/>
      <c r="HW452" s="45"/>
      <c r="HX452" s="45"/>
      <c r="HY452" s="45"/>
      <c r="HZ452" s="45"/>
      <c r="IA452" s="45"/>
      <c r="IB452" s="45"/>
      <c r="IC452" s="45"/>
      <c r="ID452" s="45"/>
      <c r="IE452" s="45"/>
      <c r="IF452" s="45"/>
      <c r="IG452" s="45"/>
      <c r="IH452" s="45"/>
      <c r="II452" s="45"/>
      <c r="IJ452" s="45"/>
      <c r="IK452" s="45"/>
      <c r="IL452" s="45"/>
      <c r="IM452" s="45"/>
      <c r="IN452" s="45"/>
      <c r="IO452" s="45"/>
      <c r="IP452" s="45"/>
      <c r="IQ452" s="45"/>
      <c r="IR452" s="45"/>
      <c r="IS452" s="45"/>
      <c r="IT452" s="45"/>
      <c r="IU452" s="45"/>
      <c r="IV452" s="45"/>
    </row>
    <row r="453" spans="1:256" x14ac:dyDescent="0.2">
      <c r="A453" s="45"/>
      <c r="B453" s="45"/>
      <c r="C453" s="45"/>
      <c r="D453" s="46"/>
      <c r="E453" s="45"/>
      <c r="F453" s="47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  <c r="HM453" s="45"/>
      <c r="HN453" s="45"/>
      <c r="HO453" s="45"/>
      <c r="HP453" s="45"/>
      <c r="HQ453" s="45"/>
      <c r="HR453" s="45"/>
      <c r="HS453" s="45"/>
      <c r="HT453" s="45"/>
      <c r="HU453" s="45"/>
      <c r="HV453" s="45"/>
      <c r="HW453" s="45"/>
      <c r="HX453" s="45"/>
      <c r="HY453" s="45"/>
      <c r="HZ453" s="45"/>
      <c r="IA453" s="45"/>
      <c r="IB453" s="45"/>
      <c r="IC453" s="45"/>
      <c r="ID453" s="45"/>
      <c r="IE453" s="45"/>
      <c r="IF453" s="45"/>
      <c r="IG453" s="45"/>
      <c r="IH453" s="45"/>
      <c r="II453" s="45"/>
      <c r="IJ453" s="45"/>
      <c r="IK453" s="45"/>
      <c r="IL453" s="45"/>
      <c r="IM453" s="45"/>
      <c r="IN453" s="45"/>
      <c r="IO453" s="45"/>
      <c r="IP453" s="45"/>
      <c r="IQ453" s="45"/>
      <c r="IR453" s="45"/>
      <c r="IS453" s="45"/>
      <c r="IT453" s="45"/>
      <c r="IU453" s="45"/>
      <c r="IV453" s="45"/>
    </row>
    <row r="454" spans="1:256" x14ac:dyDescent="0.2">
      <c r="A454" s="45"/>
      <c r="B454" s="45"/>
      <c r="C454" s="45"/>
      <c r="D454" s="46"/>
      <c r="E454" s="45"/>
      <c r="F454" s="47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  <c r="HX454" s="45"/>
      <c r="HY454" s="45"/>
      <c r="HZ454" s="45"/>
      <c r="IA454" s="45"/>
      <c r="IB454" s="45"/>
      <c r="IC454" s="45"/>
      <c r="ID454" s="45"/>
      <c r="IE454" s="45"/>
      <c r="IF454" s="45"/>
      <c r="IG454" s="45"/>
      <c r="IH454" s="45"/>
      <c r="II454" s="45"/>
      <c r="IJ454" s="45"/>
      <c r="IK454" s="45"/>
      <c r="IL454" s="45"/>
      <c r="IM454" s="45"/>
      <c r="IN454" s="45"/>
      <c r="IO454" s="45"/>
      <c r="IP454" s="45"/>
      <c r="IQ454" s="45"/>
      <c r="IR454" s="45"/>
      <c r="IS454" s="45"/>
      <c r="IT454" s="45"/>
      <c r="IU454" s="45"/>
      <c r="IV454" s="45"/>
    </row>
    <row r="455" spans="1:256" x14ac:dyDescent="0.2">
      <c r="A455" s="45"/>
      <c r="B455" s="45"/>
      <c r="C455" s="45"/>
      <c r="D455" s="46"/>
      <c r="E455" s="45"/>
      <c r="F455" s="47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  <c r="IV455" s="45"/>
    </row>
    <row r="456" spans="1:256" x14ac:dyDescent="0.2">
      <c r="A456" s="45"/>
      <c r="B456" s="45"/>
      <c r="C456" s="45"/>
      <c r="D456" s="46"/>
      <c r="E456" s="45"/>
      <c r="F456" s="47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  <c r="HX456" s="45"/>
      <c r="HY456" s="45"/>
      <c r="HZ456" s="45"/>
      <c r="IA456" s="45"/>
      <c r="IB456" s="45"/>
      <c r="IC456" s="45"/>
      <c r="ID456" s="45"/>
      <c r="IE456" s="45"/>
      <c r="IF456" s="45"/>
      <c r="IG456" s="45"/>
      <c r="IH456" s="45"/>
      <c r="II456" s="45"/>
      <c r="IJ456" s="45"/>
      <c r="IK456" s="45"/>
      <c r="IL456" s="45"/>
      <c r="IM456" s="45"/>
      <c r="IN456" s="45"/>
      <c r="IO456" s="45"/>
      <c r="IP456" s="45"/>
      <c r="IQ456" s="45"/>
      <c r="IR456" s="45"/>
      <c r="IS456" s="45"/>
      <c r="IT456" s="45"/>
      <c r="IU456" s="45"/>
      <c r="IV456" s="45"/>
    </row>
    <row r="457" spans="1:256" x14ac:dyDescent="0.2">
      <c r="A457" s="45"/>
      <c r="B457" s="45"/>
      <c r="C457" s="45"/>
      <c r="D457" s="46"/>
      <c r="E457" s="45"/>
      <c r="F457" s="47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  <c r="HX457" s="45"/>
      <c r="HY457" s="45"/>
      <c r="HZ457" s="45"/>
      <c r="IA457" s="45"/>
      <c r="IB457" s="45"/>
      <c r="IC457" s="45"/>
      <c r="ID457" s="45"/>
      <c r="IE457" s="45"/>
      <c r="IF457" s="45"/>
      <c r="IG457" s="45"/>
      <c r="IH457" s="45"/>
      <c r="II457" s="45"/>
      <c r="IJ457" s="45"/>
      <c r="IK457" s="45"/>
      <c r="IL457" s="45"/>
      <c r="IM457" s="45"/>
      <c r="IN457" s="45"/>
      <c r="IO457" s="45"/>
      <c r="IP457" s="45"/>
      <c r="IQ457" s="45"/>
      <c r="IR457" s="45"/>
      <c r="IS457" s="45"/>
      <c r="IT457" s="45"/>
      <c r="IU457" s="45"/>
      <c r="IV457" s="45"/>
    </row>
    <row r="458" spans="1:256" x14ac:dyDescent="0.2">
      <c r="A458" s="45"/>
      <c r="B458" s="45"/>
      <c r="C458" s="45"/>
      <c r="D458" s="46"/>
      <c r="E458" s="45"/>
      <c r="F458" s="47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  <c r="HX458" s="45"/>
      <c r="HY458" s="45"/>
      <c r="HZ458" s="45"/>
      <c r="IA458" s="45"/>
      <c r="IB458" s="45"/>
      <c r="IC458" s="45"/>
      <c r="ID458" s="45"/>
      <c r="IE458" s="45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45"/>
      <c r="IT458" s="45"/>
      <c r="IU458" s="45"/>
      <c r="IV458" s="45"/>
    </row>
    <row r="459" spans="1:256" x14ac:dyDescent="0.2">
      <c r="A459" s="45"/>
      <c r="B459" s="45"/>
      <c r="C459" s="45"/>
      <c r="D459" s="46"/>
      <c r="E459" s="45"/>
      <c r="F459" s="47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  <c r="HX459" s="45"/>
      <c r="HY459" s="45"/>
      <c r="HZ459" s="45"/>
      <c r="IA459" s="45"/>
      <c r="IB459" s="45"/>
      <c r="IC459" s="45"/>
      <c r="ID459" s="45"/>
      <c r="IE459" s="45"/>
      <c r="IF459" s="45"/>
      <c r="IG459" s="45"/>
      <c r="IH459" s="45"/>
      <c r="II459" s="45"/>
      <c r="IJ459" s="45"/>
      <c r="IK459" s="45"/>
      <c r="IL459" s="45"/>
      <c r="IM459" s="45"/>
      <c r="IN459" s="45"/>
      <c r="IO459" s="45"/>
      <c r="IP459" s="45"/>
      <c r="IQ459" s="45"/>
      <c r="IR459" s="45"/>
      <c r="IS459" s="45"/>
      <c r="IT459" s="45"/>
      <c r="IU459" s="45"/>
      <c r="IV459" s="45"/>
    </row>
    <row r="460" spans="1:256" x14ac:dyDescent="0.2">
      <c r="A460" s="45"/>
      <c r="B460" s="45"/>
      <c r="C460" s="45"/>
      <c r="D460" s="46"/>
      <c r="E460" s="45"/>
      <c r="F460" s="47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  <c r="HX460" s="45"/>
      <c r="HY460" s="45"/>
      <c r="HZ460" s="45"/>
      <c r="IA460" s="45"/>
      <c r="IB460" s="45"/>
      <c r="IC460" s="45"/>
      <c r="ID460" s="45"/>
      <c r="IE460" s="45"/>
      <c r="IF460" s="45"/>
      <c r="IG460" s="45"/>
      <c r="IH460" s="45"/>
      <c r="II460" s="45"/>
      <c r="IJ460" s="45"/>
      <c r="IK460" s="45"/>
      <c r="IL460" s="45"/>
      <c r="IM460" s="45"/>
      <c r="IN460" s="45"/>
      <c r="IO460" s="45"/>
      <c r="IP460" s="45"/>
      <c r="IQ460" s="45"/>
      <c r="IR460" s="45"/>
      <c r="IS460" s="45"/>
      <c r="IT460" s="45"/>
      <c r="IU460" s="45"/>
      <c r="IV460" s="45"/>
    </row>
    <row r="461" spans="1:256" x14ac:dyDescent="0.2">
      <c r="A461" s="45"/>
      <c r="B461" s="45"/>
      <c r="C461" s="45"/>
      <c r="D461" s="46"/>
      <c r="E461" s="45"/>
      <c r="F461" s="47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GP461" s="45"/>
      <c r="GQ461" s="45"/>
      <c r="GR461" s="45"/>
      <c r="GS461" s="45"/>
      <c r="GT461" s="45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  <c r="HM461" s="45"/>
      <c r="HN461" s="45"/>
      <c r="HO461" s="45"/>
      <c r="HP461" s="45"/>
      <c r="HQ461" s="45"/>
      <c r="HR461" s="45"/>
      <c r="HS461" s="45"/>
      <c r="HT461" s="45"/>
      <c r="HU461" s="45"/>
      <c r="HV461" s="45"/>
      <c r="HW461" s="45"/>
      <c r="HX461" s="45"/>
      <c r="HY461" s="45"/>
      <c r="HZ461" s="45"/>
      <c r="IA461" s="45"/>
      <c r="IB461" s="45"/>
      <c r="IC461" s="45"/>
      <c r="ID461" s="45"/>
      <c r="IE461" s="45"/>
      <c r="IF461" s="45"/>
      <c r="IG461" s="45"/>
      <c r="IH461" s="45"/>
      <c r="II461" s="45"/>
      <c r="IJ461" s="45"/>
      <c r="IK461" s="45"/>
      <c r="IL461" s="45"/>
      <c r="IM461" s="45"/>
      <c r="IN461" s="45"/>
      <c r="IO461" s="45"/>
      <c r="IP461" s="45"/>
      <c r="IQ461" s="45"/>
      <c r="IR461" s="45"/>
      <c r="IS461" s="45"/>
      <c r="IT461" s="45"/>
      <c r="IU461" s="45"/>
      <c r="IV461" s="45"/>
    </row>
    <row r="462" spans="1:256" x14ac:dyDescent="0.2">
      <c r="A462" s="45"/>
      <c r="B462" s="45"/>
      <c r="C462" s="45"/>
      <c r="D462" s="46"/>
      <c r="E462" s="45"/>
      <c r="F462" s="47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  <c r="DY462" s="45"/>
      <c r="DZ462" s="45"/>
      <c r="EA462" s="45"/>
      <c r="EB462" s="45"/>
      <c r="EC462" s="45"/>
      <c r="ED462" s="45"/>
      <c r="EE462" s="45"/>
      <c r="EF462" s="45"/>
      <c r="EG462" s="45"/>
      <c r="EH462" s="45"/>
      <c r="EI462" s="45"/>
      <c r="EJ462" s="45"/>
      <c r="EK462" s="45"/>
      <c r="EL462" s="45"/>
      <c r="EM462" s="45"/>
      <c r="EN462" s="45"/>
      <c r="EO462" s="45"/>
      <c r="EP462" s="45"/>
      <c r="EQ462" s="45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5"/>
      <c r="FD462" s="45"/>
      <c r="FE462" s="45"/>
      <c r="FF462" s="45"/>
      <c r="FG462" s="45"/>
      <c r="FH462" s="45"/>
      <c r="FI462" s="45"/>
      <c r="FJ462" s="45"/>
      <c r="FK462" s="45"/>
      <c r="FL462" s="45"/>
      <c r="FM462" s="45"/>
      <c r="FN462" s="45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5"/>
      <c r="FZ462" s="45"/>
      <c r="GA462" s="45"/>
      <c r="GB462" s="45"/>
      <c r="GC462" s="45"/>
      <c r="GD462" s="45"/>
      <c r="GE462" s="45"/>
      <c r="GF462" s="45"/>
      <c r="GG462" s="45"/>
      <c r="GH462" s="45"/>
      <c r="GI462" s="45"/>
      <c r="GJ462" s="45"/>
      <c r="GK462" s="45"/>
      <c r="GL462" s="45"/>
      <c r="GM462" s="45"/>
      <c r="GN462" s="45"/>
      <c r="GO462" s="45"/>
      <c r="GP462" s="45"/>
      <c r="GQ462" s="45"/>
      <c r="GR462" s="45"/>
      <c r="GS462" s="45"/>
      <c r="GT462" s="45"/>
      <c r="GU462" s="45"/>
      <c r="GV462" s="45"/>
      <c r="GW462" s="45"/>
      <c r="GX462" s="45"/>
      <c r="GY462" s="45"/>
      <c r="GZ462" s="45"/>
      <c r="HA462" s="45"/>
      <c r="HB462" s="45"/>
      <c r="HC462" s="45"/>
      <c r="HD462" s="45"/>
      <c r="HE462" s="45"/>
      <c r="HF462" s="45"/>
      <c r="HG462" s="45"/>
      <c r="HH462" s="45"/>
      <c r="HI462" s="45"/>
      <c r="HJ462" s="45"/>
      <c r="HK462" s="45"/>
      <c r="HL462" s="45"/>
      <c r="HM462" s="45"/>
      <c r="HN462" s="45"/>
      <c r="HO462" s="45"/>
      <c r="HP462" s="45"/>
      <c r="HQ462" s="45"/>
      <c r="HR462" s="45"/>
      <c r="HS462" s="45"/>
      <c r="HT462" s="45"/>
      <c r="HU462" s="45"/>
      <c r="HV462" s="45"/>
      <c r="HW462" s="45"/>
      <c r="HX462" s="45"/>
      <c r="HY462" s="45"/>
      <c r="HZ462" s="45"/>
      <c r="IA462" s="45"/>
      <c r="IB462" s="45"/>
      <c r="IC462" s="45"/>
      <c r="ID462" s="45"/>
      <c r="IE462" s="45"/>
      <c r="IF462" s="45"/>
      <c r="IG462" s="45"/>
      <c r="IH462" s="45"/>
      <c r="II462" s="45"/>
      <c r="IJ462" s="45"/>
      <c r="IK462" s="45"/>
      <c r="IL462" s="45"/>
      <c r="IM462" s="45"/>
      <c r="IN462" s="45"/>
      <c r="IO462" s="45"/>
      <c r="IP462" s="45"/>
      <c r="IQ462" s="45"/>
      <c r="IR462" s="45"/>
      <c r="IS462" s="45"/>
      <c r="IT462" s="45"/>
      <c r="IU462" s="45"/>
      <c r="IV462" s="45"/>
    </row>
    <row r="463" spans="1:256" x14ac:dyDescent="0.2">
      <c r="A463" s="45"/>
      <c r="B463" s="45"/>
      <c r="C463" s="45"/>
      <c r="D463" s="46"/>
      <c r="E463" s="45"/>
      <c r="F463" s="47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  <c r="HX463" s="45"/>
      <c r="HY463" s="45"/>
      <c r="HZ463" s="45"/>
      <c r="IA463" s="45"/>
      <c r="IB463" s="45"/>
      <c r="IC463" s="45"/>
      <c r="ID463" s="45"/>
      <c r="IE463" s="45"/>
      <c r="IF463" s="45"/>
      <c r="IG463" s="45"/>
      <c r="IH463" s="45"/>
      <c r="II463" s="45"/>
      <c r="IJ463" s="45"/>
      <c r="IK463" s="45"/>
      <c r="IL463" s="45"/>
      <c r="IM463" s="45"/>
      <c r="IN463" s="45"/>
      <c r="IO463" s="45"/>
      <c r="IP463" s="45"/>
      <c r="IQ463" s="45"/>
      <c r="IR463" s="45"/>
      <c r="IS463" s="45"/>
      <c r="IT463" s="45"/>
      <c r="IU463" s="45"/>
      <c r="IV463" s="45"/>
    </row>
    <row r="464" spans="1:256" x14ac:dyDescent="0.2">
      <c r="A464" s="45"/>
      <c r="B464" s="45"/>
      <c r="C464" s="45"/>
      <c r="D464" s="46"/>
      <c r="E464" s="45"/>
      <c r="F464" s="47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  <c r="DH464" s="45"/>
      <c r="DI464" s="45"/>
      <c r="DJ464" s="45"/>
      <c r="DK464" s="45"/>
      <c r="DL464" s="45"/>
      <c r="DM464" s="45"/>
      <c r="DN464" s="45"/>
      <c r="DO464" s="45"/>
      <c r="DP464" s="45"/>
      <c r="DQ464" s="45"/>
      <c r="DR464" s="45"/>
      <c r="DS464" s="45"/>
      <c r="DT464" s="45"/>
      <c r="DU464" s="45"/>
      <c r="DV464" s="45"/>
      <c r="DW464" s="45"/>
      <c r="DX464" s="45"/>
      <c r="DY464" s="45"/>
      <c r="DZ464" s="45"/>
      <c r="EA464" s="45"/>
      <c r="EB464" s="45"/>
      <c r="EC464" s="45"/>
      <c r="ED464" s="45"/>
      <c r="EE464" s="45"/>
      <c r="EF464" s="45"/>
      <c r="EG464" s="45"/>
      <c r="EH464" s="45"/>
      <c r="EI464" s="45"/>
      <c r="EJ464" s="45"/>
      <c r="EK464" s="45"/>
      <c r="EL464" s="45"/>
      <c r="EM464" s="45"/>
      <c r="EN464" s="45"/>
      <c r="EO464" s="45"/>
      <c r="EP464" s="45"/>
      <c r="EQ464" s="45"/>
      <c r="ER464" s="45"/>
      <c r="ES464" s="45"/>
      <c r="ET464" s="45"/>
      <c r="EU464" s="45"/>
      <c r="EV464" s="45"/>
      <c r="EW464" s="45"/>
      <c r="EX464" s="45"/>
      <c r="EY464" s="45"/>
      <c r="EZ464" s="45"/>
      <c r="FA464" s="45"/>
      <c r="FB464" s="45"/>
      <c r="FC464" s="45"/>
      <c r="FD464" s="45"/>
      <c r="FE464" s="45"/>
      <c r="FF464" s="45"/>
      <c r="FG464" s="45"/>
      <c r="FH464" s="45"/>
      <c r="FI464" s="45"/>
      <c r="FJ464" s="45"/>
      <c r="FK464" s="45"/>
      <c r="FL464" s="45"/>
      <c r="FM464" s="45"/>
      <c r="FN464" s="45"/>
      <c r="FO464" s="45"/>
      <c r="FP464" s="45"/>
      <c r="FQ464" s="45"/>
      <c r="FR464" s="45"/>
      <c r="FS464" s="45"/>
      <c r="FT464" s="45"/>
      <c r="FU464" s="45"/>
      <c r="FV464" s="45"/>
      <c r="FW464" s="45"/>
      <c r="FX464" s="45"/>
      <c r="FY464" s="45"/>
      <c r="FZ464" s="45"/>
      <c r="GA464" s="45"/>
      <c r="GB464" s="45"/>
      <c r="GC464" s="45"/>
      <c r="GD464" s="45"/>
      <c r="GE464" s="45"/>
      <c r="GF464" s="45"/>
      <c r="GG464" s="45"/>
      <c r="GH464" s="45"/>
      <c r="GI464" s="45"/>
      <c r="GJ464" s="45"/>
      <c r="GK464" s="45"/>
      <c r="GL464" s="45"/>
      <c r="GM464" s="45"/>
      <c r="GN464" s="45"/>
      <c r="GO464" s="45"/>
      <c r="GP464" s="45"/>
      <c r="GQ464" s="45"/>
      <c r="GR464" s="45"/>
      <c r="GS464" s="45"/>
      <c r="GT464" s="45"/>
      <c r="GU464" s="45"/>
      <c r="GV464" s="45"/>
      <c r="GW464" s="45"/>
      <c r="GX464" s="45"/>
      <c r="GY464" s="45"/>
      <c r="GZ464" s="45"/>
      <c r="HA464" s="45"/>
      <c r="HB464" s="45"/>
      <c r="HC464" s="45"/>
      <c r="HD464" s="45"/>
      <c r="HE464" s="45"/>
      <c r="HF464" s="45"/>
      <c r="HG464" s="45"/>
      <c r="HH464" s="45"/>
      <c r="HI464" s="45"/>
      <c r="HJ464" s="45"/>
      <c r="HK464" s="45"/>
      <c r="HL464" s="45"/>
      <c r="HM464" s="45"/>
      <c r="HN464" s="45"/>
      <c r="HO464" s="45"/>
      <c r="HP464" s="45"/>
      <c r="HQ464" s="45"/>
      <c r="HR464" s="45"/>
      <c r="HS464" s="45"/>
      <c r="HT464" s="45"/>
      <c r="HU464" s="45"/>
      <c r="HV464" s="45"/>
      <c r="HW464" s="45"/>
      <c r="HX464" s="45"/>
      <c r="HY464" s="45"/>
      <c r="HZ464" s="45"/>
      <c r="IA464" s="45"/>
      <c r="IB464" s="45"/>
      <c r="IC464" s="45"/>
      <c r="ID464" s="45"/>
      <c r="IE464" s="45"/>
      <c r="IF464" s="45"/>
      <c r="IG464" s="45"/>
      <c r="IH464" s="45"/>
      <c r="II464" s="45"/>
      <c r="IJ464" s="45"/>
      <c r="IK464" s="45"/>
      <c r="IL464" s="45"/>
      <c r="IM464" s="45"/>
      <c r="IN464" s="45"/>
      <c r="IO464" s="45"/>
      <c r="IP464" s="45"/>
      <c r="IQ464" s="45"/>
      <c r="IR464" s="45"/>
      <c r="IS464" s="45"/>
      <c r="IT464" s="45"/>
      <c r="IU464" s="45"/>
      <c r="IV464" s="45"/>
    </row>
    <row r="465" spans="1:256" x14ac:dyDescent="0.2">
      <c r="A465" s="45"/>
      <c r="B465" s="45"/>
      <c r="C465" s="45"/>
      <c r="D465" s="46"/>
      <c r="E465" s="45"/>
      <c r="F465" s="47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/>
      <c r="DV465" s="45"/>
      <c r="DW465" s="45"/>
      <c r="DX465" s="45"/>
      <c r="DY465" s="45"/>
      <c r="DZ465" s="45"/>
      <c r="EA465" s="45"/>
      <c r="EB465" s="45"/>
      <c r="EC465" s="45"/>
      <c r="ED465" s="45"/>
      <c r="EE465" s="45"/>
      <c r="EF465" s="45"/>
      <c r="EG465" s="45"/>
      <c r="EH465" s="45"/>
      <c r="EI465" s="45"/>
      <c r="EJ465" s="45"/>
      <c r="EK465" s="45"/>
      <c r="EL465" s="45"/>
      <c r="EM465" s="45"/>
      <c r="EN465" s="45"/>
      <c r="EO465" s="45"/>
      <c r="EP465" s="45"/>
      <c r="EQ465" s="45"/>
      <c r="ER465" s="45"/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5"/>
      <c r="FD465" s="45"/>
      <c r="FE465" s="45"/>
      <c r="FF465" s="45"/>
      <c r="FG465" s="45"/>
      <c r="FH465" s="45"/>
      <c r="FI465" s="45"/>
      <c r="FJ465" s="45"/>
      <c r="FK465" s="45"/>
      <c r="FL465" s="45"/>
      <c r="FM465" s="45"/>
      <c r="FN465" s="45"/>
      <c r="FO465" s="45"/>
      <c r="FP465" s="45"/>
      <c r="FQ465" s="45"/>
      <c r="FR465" s="45"/>
      <c r="FS465" s="45"/>
      <c r="FT465" s="45"/>
      <c r="FU465" s="45"/>
      <c r="FV465" s="45"/>
      <c r="FW465" s="45"/>
      <c r="FX465" s="45"/>
      <c r="FY465" s="45"/>
      <c r="FZ465" s="45"/>
      <c r="GA465" s="45"/>
      <c r="GB465" s="45"/>
      <c r="GC465" s="45"/>
      <c r="GD465" s="45"/>
      <c r="GE465" s="45"/>
      <c r="GF465" s="45"/>
      <c r="GG465" s="45"/>
      <c r="GH465" s="45"/>
      <c r="GI465" s="45"/>
      <c r="GJ465" s="45"/>
      <c r="GK465" s="45"/>
      <c r="GL465" s="45"/>
      <c r="GM465" s="45"/>
      <c r="GN465" s="45"/>
      <c r="GO465" s="45"/>
      <c r="GP465" s="45"/>
      <c r="GQ465" s="45"/>
      <c r="GR465" s="45"/>
      <c r="GS465" s="45"/>
      <c r="GT465" s="45"/>
      <c r="GU465" s="45"/>
      <c r="GV465" s="45"/>
      <c r="GW465" s="45"/>
      <c r="GX465" s="45"/>
      <c r="GY465" s="45"/>
      <c r="GZ465" s="45"/>
      <c r="HA465" s="45"/>
      <c r="HB465" s="45"/>
      <c r="HC465" s="45"/>
      <c r="HD465" s="45"/>
      <c r="HE465" s="45"/>
      <c r="HF465" s="45"/>
      <c r="HG465" s="45"/>
      <c r="HH465" s="45"/>
      <c r="HI465" s="45"/>
      <c r="HJ465" s="45"/>
      <c r="HK465" s="45"/>
      <c r="HL465" s="45"/>
      <c r="HM465" s="45"/>
      <c r="HN465" s="45"/>
      <c r="HO465" s="45"/>
      <c r="HP465" s="45"/>
      <c r="HQ465" s="45"/>
      <c r="HR465" s="45"/>
      <c r="HS465" s="45"/>
      <c r="HT465" s="45"/>
      <c r="HU465" s="45"/>
      <c r="HV465" s="45"/>
      <c r="HW465" s="45"/>
      <c r="HX465" s="45"/>
      <c r="HY465" s="45"/>
      <c r="HZ465" s="45"/>
      <c r="IA465" s="45"/>
      <c r="IB465" s="45"/>
      <c r="IC465" s="45"/>
      <c r="ID465" s="45"/>
      <c r="IE465" s="45"/>
      <c r="IF465" s="45"/>
      <c r="IG465" s="45"/>
      <c r="IH465" s="45"/>
      <c r="II465" s="45"/>
      <c r="IJ465" s="45"/>
      <c r="IK465" s="45"/>
      <c r="IL465" s="45"/>
      <c r="IM465" s="45"/>
      <c r="IN465" s="45"/>
      <c r="IO465" s="45"/>
      <c r="IP465" s="45"/>
      <c r="IQ465" s="45"/>
      <c r="IR465" s="45"/>
      <c r="IS465" s="45"/>
      <c r="IT465" s="45"/>
      <c r="IU465" s="45"/>
      <c r="IV465" s="45"/>
    </row>
    <row r="466" spans="1:256" x14ac:dyDescent="0.2">
      <c r="A466" s="45"/>
      <c r="B466" s="45"/>
      <c r="C466" s="45"/>
      <c r="D466" s="46"/>
      <c r="E466" s="45"/>
      <c r="F466" s="47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GP466" s="45"/>
      <c r="GQ466" s="45"/>
      <c r="GR466" s="45"/>
      <c r="GS466" s="45"/>
      <c r="GT466" s="45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  <c r="HM466" s="45"/>
      <c r="HN466" s="45"/>
      <c r="HO466" s="45"/>
      <c r="HP466" s="45"/>
      <c r="HQ466" s="45"/>
      <c r="HR466" s="45"/>
      <c r="HS466" s="45"/>
      <c r="HT466" s="45"/>
      <c r="HU466" s="45"/>
      <c r="HV466" s="45"/>
      <c r="HW466" s="45"/>
      <c r="HX466" s="45"/>
      <c r="HY466" s="45"/>
      <c r="HZ466" s="45"/>
      <c r="IA466" s="45"/>
      <c r="IB466" s="45"/>
      <c r="IC466" s="45"/>
      <c r="ID466" s="45"/>
      <c r="IE466" s="45"/>
      <c r="IF466" s="45"/>
      <c r="IG466" s="45"/>
      <c r="IH466" s="45"/>
      <c r="II466" s="45"/>
      <c r="IJ466" s="45"/>
      <c r="IK466" s="45"/>
      <c r="IL466" s="45"/>
      <c r="IM466" s="45"/>
      <c r="IN466" s="45"/>
      <c r="IO466" s="45"/>
      <c r="IP466" s="45"/>
      <c r="IQ466" s="45"/>
      <c r="IR466" s="45"/>
      <c r="IS466" s="45"/>
      <c r="IT466" s="45"/>
      <c r="IU466" s="45"/>
      <c r="IV466" s="45"/>
    </row>
    <row r="467" spans="1:256" x14ac:dyDescent="0.2">
      <c r="A467" s="45"/>
      <c r="B467" s="45"/>
      <c r="C467" s="45"/>
      <c r="D467" s="46"/>
      <c r="E467" s="45"/>
      <c r="F467" s="47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  <c r="DH467" s="45"/>
      <c r="DI467" s="45"/>
      <c r="DJ467" s="45"/>
      <c r="DK467" s="45"/>
      <c r="DL467" s="45"/>
      <c r="DM467" s="45"/>
      <c r="DN467" s="45"/>
      <c r="DO467" s="45"/>
      <c r="DP467" s="45"/>
      <c r="DQ467" s="45"/>
      <c r="DR467" s="45"/>
      <c r="DS467" s="45"/>
      <c r="DT467" s="45"/>
      <c r="DU467" s="45"/>
      <c r="DV467" s="45"/>
      <c r="DW467" s="45"/>
      <c r="DX467" s="45"/>
      <c r="DY467" s="45"/>
      <c r="DZ467" s="45"/>
      <c r="EA467" s="45"/>
      <c r="EB467" s="45"/>
      <c r="EC467" s="45"/>
      <c r="ED467" s="45"/>
      <c r="EE467" s="45"/>
      <c r="EF467" s="45"/>
      <c r="EG467" s="45"/>
      <c r="EH467" s="45"/>
      <c r="EI467" s="45"/>
      <c r="EJ467" s="45"/>
      <c r="EK467" s="45"/>
      <c r="EL467" s="45"/>
      <c r="EM467" s="45"/>
      <c r="EN467" s="45"/>
      <c r="EO467" s="45"/>
      <c r="EP467" s="45"/>
      <c r="EQ467" s="45"/>
      <c r="ER467" s="45"/>
      <c r="ES467" s="45"/>
      <c r="ET467" s="45"/>
      <c r="EU467" s="45"/>
      <c r="EV467" s="45"/>
      <c r="EW467" s="45"/>
      <c r="EX467" s="45"/>
      <c r="EY467" s="45"/>
      <c r="EZ467" s="45"/>
      <c r="FA467" s="45"/>
      <c r="FB467" s="45"/>
      <c r="FC467" s="45"/>
      <c r="FD467" s="45"/>
      <c r="FE467" s="45"/>
      <c r="FF467" s="45"/>
      <c r="FG467" s="45"/>
      <c r="FH467" s="45"/>
      <c r="FI467" s="45"/>
      <c r="FJ467" s="45"/>
      <c r="FK467" s="45"/>
      <c r="FL467" s="45"/>
      <c r="FM467" s="45"/>
      <c r="FN467" s="45"/>
      <c r="FO467" s="45"/>
      <c r="FP467" s="45"/>
      <c r="FQ467" s="45"/>
      <c r="FR467" s="45"/>
      <c r="FS467" s="45"/>
      <c r="FT467" s="45"/>
      <c r="FU467" s="45"/>
      <c r="FV467" s="45"/>
      <c r="FW467" s="45"/>
      <c r="FX467" s="45"/>
      <c r="FY467" s="45"/>
      <c r="FZ467" s="45"/>
      <c r="GA467" s="45"/>
      <c r="GB467" s="45"/>
      <c r="GC467" s="45"/>
      <c r="GD467" s="45"/>
      <c r="GE467" s="45"/>
      <c r="GF467" s="45"/>
      <c r="GG467" s="45"/>
      <c r="GH467" s="45"/>
      <c r="GI467" s="45"/>
      <c r="GJ467" s="45"/>
      <c r="GK467" s="45"/>
      <c r="GL467" s="45"/>
      <c r="GM467" s="45"/>
      <c r="GN467" s="45"/>
      <c r="GO467" s="45"/>
      <c r="GP467" s="45"/>
      <c r="GQ467" s="45"/>
      <c r="GR467" s="45"/>
      <c r="GS467" s="45"/>
      <c r="GT467" s="45"/>
      <c r="GU467" s="45"/>
      <c r="GV467" s="45"/>
      <c r="GW467" s="45"/>
      <c r="GX467" s="45"/>
      <c r="GY467" s="45"/>
      <c r="GZ467" s="45"/>
      <c r="HA467" s="45"/>
      <c r="HB467" s="45"/>
      <c r="HC467" s="45"/>
      <c r="HD467" s="45"/>
      <c r="HE467" s="45"/>
      <c r="HF467" s="45"/>
      <c r="HG467" s="45"/>
      <c r="HH467" s="45"/>
      <c r="HI467" s="45"/>
      <c r="HJ467" s="45"/>
      <c r="HK467" s="45"/>
      <c r="HL467" s="45"/>
      <c r="HM467" s="45"/>
      <c r="HN467" s="45"/>
      <c r="HO467" s="45"/>
      <c r="HP467" s="45"/>
      <c r="HQ467" s="45"/>
      <c r="HR467" s="45"/>
      <c r="HS467" s="45"/>
      <c r="HT467" s="45"/>
      <c r="HU467" s="45"/>
      <c r="HV467" s="45"/>
      <c r="HW467" s="45"/>
      <c r="HX467" s="45"/>
      <c r="HY467" s="45"/>
      <c r="HZ467" s="45"/>
      <c r="IA467" s="45"/>
      <c r="IB467" s="45"/>
      <c r="IC467" s="45"/>
      <c r="ID467" s="45"/>
      <c r="IE467" s="45"/>
      <c r="IF467" s="45"/>
      <c r="IG467" s="45"/>
      <c r="IH467" s="45"/>
      <c r="II467" s="45"/>
      <c r="IJ467" s="45"/>
      <c r="IK467" s="45"/>
      <c r="IL467" s="45"/>
      <c r="IM467" s="45"/>
      <c r="IN467" s="45"/>
      <c r="IO467" s="45"/>
      <c r="IP467" s="45"/>
      <c r="IQ467" s="45"/>
      <c r="IR467" s="45"/>
      <c r="IS467" s="45"/>
      <c r="IT467" s="45"/>
      <c r="IU467" s="45"/>
      <c r="IV467" s="45"/>
    </row>
    <row r="468" spans="1:256" x14ac:dyDescent="0.2">
      <c r="A468" s="45"/>
      <c r="B468" s="45"/>
      <c r="C468" s="45"/>
      <c r="D468" s="46"/>
      <c r="E468" s="45"/>
      <c r="F468" s="47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GP468" s="45"/>
      <c r="GQ468" s="45"/>
      <c r="GR468" s="45"/>
      <c r="GS468" s="45"/>
      <c r="GT468" s="45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  <c r="HM468" s="45"/>
      <c r="HN468" s="45"/>
      <c r="HO468" s="45"/>
      <c r="HP468" s="45"/>
      <c r="HQ468" s="45"/>
      <c r="HR468" s="45"/>
      <c r="HS468" s="45"/>
      <c r="HT468" s="45"/>
      <c r="HU468" s="45"/>
      <c r="HV468" s="45"/>
      <c r="HW468" s="45"/>
      <c r="HX468" s="45"/>
      <c r="HY468" s="45"/>
      <c r="HZ468" s="45"/>
      <c r="IA468" s="45"/>
      <c r="IB468" s="45"/>
      <c r="IC468" s="45"/>
      <c r="ID468" s="45"/>
      <c r="IE468" s="45"/>
      <c r="IF468" s="45"/>
      <c r="IG468" s="45"/>
      <c r="IH468" s="45"/>
      <c r="II468" s="45"/>
      <c r="IJ468" s="45"/>
      <c r="IK468" s="45"/>
      <c r="IL468" s="45"/>
      <c r="IM468" s="45"/>
      <c r="IN468" s="45"/>
      <c r="IO468" s="45"/>
      <c r="IP468" s="45"/>
      <c r="IQ468" s="45"/>
      <c r="IR468" s="45"/>
      <c r="IS468" s="45"/>
      <c r="IT468" s="45"/>
      <c r="IU468" s="45"/>
      <c r="IV468" s="45"/>
    </row>
    <row r="469" spans="1:256" x14ac:dyDescent="0.2">
      <c r="A469" s="45"/>
      <c r="B469" s="45"/>
      <c r="C469" s="45"/>
      <c r="D469" s="46"/>
      <c r="E469" s="45"/>
      <c r="F469" s="47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  <c r="IV469" s="45"/>
    </row>
    <row r="470" spans="1:256" x14ac:dyDescent="0.2">
      <c r="A470" s="45"/>
      <c r="B470" s="45"/>
      <c r="C470" s="45"/>
      <c r="D470" s="46"/>
      <c r="E470" s="45"/>
      <c r="F470" s="47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  <c r="HX470" s="45"/>
      <c r="HY470" s="45"/>
      <c r="HZ470" s="45"/>
      <c r="IA470" s="45"/>
      <c r="IB470" s="45"/>
      <c r="IC470" s="45"/>
      <c r="ID470" s="45"/>
      <c r="IE470" s="45"/>
      <c r="IF470" s="45"/>
      <c r="IG470" s="45"/>
      <c r="IH470" s="45"/>
      <c r="II470" s="45"/>
      <c r="IJ470" s="45"/>
      <c r="IK470" s="45"/>
      <c r="IL470" s="45"/>
      <c r="IM470" s="45"/>
      <c r="IN470" s="45"/>
      <c r="IO470" s="45"/>
      <c r="IP470" s="45"/>
      <c r="IQ470" s="45"/>
      <c r="IR470" s="45"/>
      <c r="IS470" s="45"/>
      <c r="IT470" s="45"/>
      <c r="IU470" s="45"/>
      <c r="IV470" s="45"/>
    </row>
    <row r="471" spans="1:256" x14ac:dyDescent="0.2">
      <c r="A471" s="45"/>
      <c r="B471" s="45"/>
      <c r="C471" s="45"/>
      <c r="D471" s="46"/>
      <c r="E471" s="45"/>
      <c r="F471" s="47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  <c r="IV471" s="45"/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5"/>
  <sheetViews>
    <sheetView zoomScale="87" zoomScaleNormal="87" workbookViewId="0">
      <selection activeCell="B2" sqref="B2"/>
    </sheetView>
  </sheetViews>
  <sheetFormatPr defaultRowHeight="15" x14ac:dyDescent="0.2"/>
  <cols>
    <col min="1" max="1" width="2.6640625" style="1" customWidth="1"/>
    <col min="2" max="2" width="8.6640625" style="1" customWidth="1"/>
    <col min="3" max="3" width="25.6640625" style="1" customWidth="1"/>
    <col min="4" max="4" width="9.6640625" style="44" customWidth="1"/>
    <col min="5" max="5" width="2.6640625" style="1" customWidth="1"/>
    <col min="6" max="6" width="12.6640625" style="1" customWidth="1"/>
    <col min="7" max="8" width="11.6640625" style="1" customWidth="1"/>
    <col min="9" max="9" width="10.6640625" style="1" customWidth="1"/>
    <col min="10" max="10" width="11.6640625" style="1" customWidth="1"/>
    <col min="11" max="11" width="12.6640625" style="1" customWidth="1"/>
    <col min="12" max="12" width="10.6640625" style="1" customWidth="1"/>
    <col min="13" max="13" width="11.6640625" style="1" customWidth="1"/>
    <col min="14" max="15" width="10.6640625" style="1" customWidth="1"/>
    <col min="16" max="16" width="11.6640625" style="1" customWidth="1"/>
    <col min="17" max="17" width="9.6640625" style="1" customWidth="1"/>
    <col min="18" max="19" width="10.6640625" style="1" customWidth="1"/>
    <col min="20" max="20" width="8.6640625" style="1" customWidth="1"/>
    <col min="21" max="256" width="9.6640625" style="1" customWidth="1"/>
  </cols>
  <sheetData>
    <row r="1" spans="1:246" x14ac:dyDescent="0.2">
      <c r="A1" s="98"/>
      <c r="B1" s="99"/>
      <c r="C1" s="99"/>
      <c r="D1" s="100"/>
      <c r="E1" s="99"/>
      <c r="F1" s="99"/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  <c r="S1" s="99">
        <v>18</v>
      </c>
      <c r="T1" s="99">
        <v>19</v>
      </c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</row>
    <row r="2" spans="1:246" x14ac:dyDescent="0.2">
      <c r="A2" s="98"/>
      <c r="B2" s="99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</row>
    <row r="3" spans="1:246" x14ac:dyDescent="0.2">
      <c r="A3" s="98"/>
      <c r="B3" s="102"/>
      <c r="C3" s="50" t="s">
        <v>16</v>
      </c>
      <c r="D3" s="48"/>
      <c r="E3" s="48"/>
      <c r="F3" s="4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</row>
    <row r="4" spans="1:246" x14ac:dyDescent="0.2">
      <c r="A4" s="98"/>
      <c r="B4" s="101"/>
      <c r="C4" s="50" t="s">
        <v>17</v>
      </c>
      <c r="D4" s="48"/>
      <c r="E4" s="48"/>
      <c r="F4" s="4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</row>
    <row r="5" spans="1:246" hidden="1" x14ac:dyDescent="0.2">
      <c r="A5" s="98"/>
      <c r="B5" s="101"/>
      <c r="C5" s="50" t="s">
        <v>295</v>
      </c>
      <c r="D5" s="48"/>
      <c r="E5" s="48"/>
      <c r="F5" s="49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</row>
    <row r="6" spans="1:246" ht="15.75" x14ac:dyDescent="0.25">
      <c r="A6" s="98"/>
      <c r="B6" s="101"/>
      <c r="C6" s="103" t="s">
        <v>328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1"/>
      <c r="Q6" s="101"/>
      <c r="R6" s="101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</row>
    <row r="7" spans="1:246" ht="15.75" x14ac:dyDescent="0.25">
      <c r="A7" s="98"/>
      <c r="B7" s="101"/>
      <c r="C7" s="103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1"/>
      <c r="Q7" s="101"/>
      <c r="R7" s="101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</row>
    <row r="8" spans="1:246" x14ac:dyDescent="0.2">
      <c r="A8" s="104"/>
      <c r="B8" s="105"/>
      <c r="C8" s="106"/>
      <c r="D8" s="106"/>
      <c r="E8" s="106"/>
      <c r="F8" s="106" t="s">
        <v>81</v>
      </c>
      <c r="G8" s="106" t="s">
        <v>83</v>
      </c>
      <c r="H8" s="106" t="s">
        <v>85</v>
      </c>
      <c r="I8" s="106" t="s">
        <v>87</v>
      </c>
      <c r="J8" s="106" t="s">
        <v>87</v>
      </c>
      <c r="K8" s="106" t="s">
        <v>90</v>
      </c>
      <c r="L8" s="106" t="s">
        <v>90</v>
      </c>
      <c r="M8" s="105" t="s">
        <v>91</v>
      </c>
      <c r="N8" s="105" t="s">
        <v>93</v>
      </c>
      <c r="O8" s="105" t="s">
        <v>93</v>
      </c>
      <c r="P8" s="106" t="s">
        <v>96</v>
      </c>
      <c r="Q8" s="106" t="s">
        <v>98</v>
      </c>
      <c r="R8" s="106" t="s">
        <v>100</v>
      </c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</row>
    <row r="9" spans="1:246" x14ac:dyDescent="0.2">
      <c r="A9" s="104"/>
      <c r="B9" s="107" t="s">
        <v>0</v>
      </c>
      <c r="C9" s="108" t="s">
        <v>19</v>
      </c>
      <c r="D9" s="108" t="s">
        <v>79</v>
      </c>
      <c r="E9" s="108"/>
      <c r="F9" s="108" t="s">
        <v>82</v>
      </c>
      <c r="G9" s="109" t="s">
        <v>84</v>
      </c>
      <c r="H9" s="109" t="s">
        <v>86</v>
      </c>
      <c r="I9" s="109" t="s">
        <v>88</v>
      </c>
      <c r="J9" s="109" t="s">
        <v>89</v>
      </c>
      <c r="K9" s="109" t="s">
        <v>88</v>
      </c>
      <c r="L9" s="109" t="s">
        <v>89</v>
      </c>
      <c r="M9" s="109" t="s">
        <v>92</v>
      </c>
      <c r="N9" s="109" t="s">
        <v>94</v>
      </c>
      <c r="O9" s="109" t="s">
        <v>95</v>
      </c>
      <c r="P9" s="109" t="s">
        <v>97</v>
      </c>
      <c r="Q9" s="109" t="s">
        <v>99</v>
      </c>
      <c r="R9" s="109" t="s">
        <v>101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</row>
    <row r="10" spans="1:246" x14ac:dyDescent="0.2">
      <c r="A10" s="110"/>
      <c r="B10" s="111"/>
      <c r="C10" s="111"/>
      <c r="D10" s="112"/>
      <c r="E10" s="111"/>
      <c r="F10" s="111"/>
      <c r="G10" s="112"/>
      <c r="H10" s="112"/>
      <c r="I10" s="112"/>
      <c r="J10" s="112"/>
      <c r="K10" s="112"/>
      <c r="L10" s="112"/>
      <c r="M10" s="112"/>
      <c r="N10" s="112"/>
      <c r="O10" s="112"/>
      <c r="P10" s="111"/>
      <c r="Q10" s="111"/>
      <c r="R10" s="111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98"/>
      <c r="IL10" s="95"/>
    </row>
    <row r="11" spans="1:246" ht="15.75" x14ac:dyDescent="0.25">
      <c r="A11" s="110"/>
      <c r="B11" s="113" t="s">
        <v>326</v>
      </c>
      <c r="C11" s="110"/>
      <c r="D11" s="114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98"/>
      <c r="IL11" s="95"/>
    </row>
    <row r="12" spans="1:246" ht="15.75" x14ac:dyDescent="0.25">
      <c r="A12" s="110"/>
      <c r="B12" s="115"/>
      <c r="C12" s="116" t="s">
        <v>329</v>
      </c>
      <c r="D12" s="44">
        <v>74</v>
      </c>
      <c r="F12" s="117">
        <v>908666506</v>
      </c>
      <c r="G12" s="118">
        <f t="shared" ref="G12:R14" si="0">INDEX(ALLOC,($D12)+1,(G$1)+1)*$F12</f>
        <v>364969257.65893435</v>
      </c>
      <c r="H12" s="118">
        <f t="shared" si="0"/>
        <v>136637414.28236306</v>
      </c>
      <c r="I12" s="118">
        <f t="shared" si="0"/>
        <v>17404835.805274498</v>
      </c>
      <c r="J12" s="118">
        <f t="shared" si="0"/>
        <v>178183329.78187507</v>
      </c>
      <c r="K12" s="118">
        <f t="shared" si="0"/>
        <v>112340937.91384213</v>
      </c>
      <c r="L12" s="118">
        <f t="shared" si="0"/>
        <v>37513760.67380815</v>
      </c>
      <c r="M12" s="118">
        <f t="shared" si="0"/>
        <v>29082432.35351716</v>
      </c>
      <c r="N12" s="118">
        <f t="shared" si="0"/>
        <v>11996226.377132015</v>
      </c>
      <c r="O12" s="118">
        <f t="shared" si="0"/>
        <v>2852382.7701912005</v>
      </c>
      <c r="P12" s="118">
        <f t="shared" si="0"/>
        <v>17211691.73292651</v>
      </c>
      <c r="Q12" s="118">
        <f t="shared" si="0"/>
        <v>217183.88422212578</v>
      </c>
      <c r="R12" s="118">
        <f t="shared" si="0"/>
        <v>257052.76591373677</v>
      </c>
      <c r="S12" s="119"/>
      <c r="T12" s="120">
        <f>SUM(G12:R12)-F12</f>
        <v>0</v>
      </c>
      <c r="U12" s="110"/>
      <c r="V12" s="121" t="e">
        <f>SUM(G12:T12)-#REF!</f>
        <v>#REF!</v>
      </c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98"/>
      <c r="IL12" s="95"/>
    </row>
    <row r="13" spans="1:246" ht="15.75" x14ac:dyDescent="0.25">
      <c r="A13" s="110"/>
      <c r="B13" s="115"/>
      <c r="C13" s="116" t="s">
        <v>330</v>
      </c>
      <c r="D13" s="44">
        <v>2</v>
      </c>
      <c r="F13" s="117">
        <v>78675999</v>
      </c>
      <c r="G13" s="118">
        <f t="shared" si="0"/>
        <v>28853942.343356129</v>
      </c>
      <c r="H13" s="118">
        <f t="shared" si="0"/>
        <v>9634540.2707474008</v>
      </c>
      <c r="I13" s="118">
        <f t="shared" si="0"/>
        <v>1571511.2596118941</v>
      </c>
      <c r="J13" s="118">
        <f t="shared" si="0"/>
        <v>15838927.24057823</v>
      </c>
      <c r="K13" s="118">
        <f t="shared" si="0"/>
        <v>12685825.451847399</v>
      </c>
      <c r="L13" s="118">
        <f t="shared" si="0"/>
        <v>4056353.8138606721</v>
      </c>
      <c r="M13" s="118">
        <f t="shared" si="0"/>
        <v>3443822.3040209929</v>
      </c>
      <c r="N13" s="118">
        <f t="shared" si="0"/>
        <v>1445651.8531964938</v>
      </c>
      <c r="O13" s="118">
        <f t="shared" si="0"/>
        <v>388503.39741096552</v>
      </c>
      <c r="P13" s="118">
        <f t="shared" si="0"/>
        <v>710682.88360675937</v>
      </c>
      <c r="Q13" s="118">
        <f t="shared" si="0"/>
        <v>25189.154449406662</v>
      </c>
      <c r="R13" s="118">
        <f t="shared" si="0"/>
        <v>21049.027313655282</v>
      </c>
      <c r="S13" s="119"/>
      <c r="T13" s="120">
        <f>SUM(G13:R13)-F13</f>
        <v>0</v>
      </c>
      <c r="U13" s="110"/>
      <c r="V13" s="121" t="e">
        <f>SUM(G13:T13)-#REF!</f>
        <v>#REF!</v>
      </c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98"/>
      <c r="IL13" s="95"/>
    </row>
    <row r="14" spans="1:246" ht="15.75" x14ac:dyDescent="0.25">
      <c r="A14" s="110"/>
      <c r="B14" s="115"/>
      <c r="C14" s="122" t="s">
        <v>331</v>
      </c>
      <c r="D14" s="44">
        <v>82</v>
      </c>
      <c r="F14" s="117">
        <v>46874070</v>
      </c>
      <c r="G14" s="118">
        <f t="shared" si="0"/>
        <v>18135543.38689927</v>
      </c>
      <c r="H14" s="118">
        <f t="shared" si="0"/>
        <v>5995058.1278971108</v>
      </c>
      <c r="I14" s="118">
        <f t="shared" si="0"/>
        <v>880360.01878138632</v>
      </c>
      <c r="J14" s="118">
        <f t="shared" si="0"/>
        <v>9188146.1960176751</v>
      </c>
      <c r="K14" s="118">
        <f t="shared" si="0"/>
        <v>6982573.1489645168</v>
      </c>
      <c r="L14" s="118">
        <f t="shared" si="0"/>
        <v>2335272.0498201256</v>
      </c>
      <c r="M14" s="118">
        <f t="shared" si="0"/>
        <v>1944553.0414846214</v>
      </c>
      <c r="N14" s="118">
        <f t="shared" si="0"/>
        <v>859817.01834312698</v>
      </c>
      <c r="O14" s="118">
        <f t="shared" si="0"/>
        <v>214611.00457845896</v>
      </c>
      <c r="P14" s="118">
        <f t="shared" si="0"/>
        <v>315338.00672734424</v>
      </c>
      <c r="Q14" s="118">
        <f t="shared" si="0"/>
        <v>11309.000241263459</v>
      </c>
      <c r="R14" s="118">
        <f t="shared" si="0"/>
        <v>11489.000245103534</v>
      </c>
      <c r="S14" s="119"/>
      <c r="T14" s="120">
        <f>SUM(G14:R14)-F14</f>
        <v>0</v>
      </c>
      <c r="U14" s="110"/>
      <c r="V14" s="121" t="e">
        <f>SUM(G14:T14)-#REF!</f>
        <v>#REF!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98"/>
      <c r="IL14" s="95"/>
    </row>
    <row r="15" spans="1:246" ht="15.75" x14ac:dyDescent="0.25">
      <c r="A15" s="110"/>
      <c r="B15" s="115"/>
      <c r="C15" s="116" t="s">
        <v>332</v>
      </c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9"/>
      <c r="T15" s="120"/>
      <c r="U15" s="110"/>
      <c r="V15" s="121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98"/>
      <c r="IL15" s="95"/>
    </row>
    <row r="16" spans="1:246" ht="15.75" x14ac:dyDescent="0.25">
      <c r="A16" s="110"/>
      <c r="B16" s="115"/>
      <c r="C16" s="116" t="s">
        <v>333</v>
      </c>
      <c r="D16" s="44">
        <v>2</v>
      </c>
      <c r="F16" s="117">
        <v>2055720</v>
      </c>
      <c r="G16" s="118">
        <f t="shared" ref="G16:R22" si="1">INDEX(ALLOC,($D16)+1,(G$1)+1)*$F16</f>
        <v>753922.7605369722</v>
      </c>
      <c r="H16" s="118">
        <f t="shared" si="1"/>
        <v>251740.26866034264</v>
      </c>
      <c r="I16" s="118">
        <f t="shared" si="1"/>
        <v>41061.914277178264</v>
      </c>
      <c r="J16" s="118">
        <f t="shared" si="1"/>
        <v>413854.28746829741</v>
      </c>
      <c r="K16" s="118">
        <f t="shared" si="1"/>
        <v>331467.09834433411</v>
      </c>
      <c r="L16" s="118">
        <f t="shared" si="1"/>
        <v>105988.20184322872</v>
      </c>
      <c r="M16" s="118">
        <f t="shared" si="1"/>
        <v>89983.406334910789</v>
      </c>
      <c r="N16" s="118">
        <f t="shared" si="1"/>
        <v>37773.342130083358</v>
      </c>
      <c r="O16" s="118">
        <f t="shared" si="1"/>
        <v>10151.17970253762</v>
      </c>
      <c r="P16" s="118">
        <f t="shared" si="1"/>
        <v>18569.386293882173</v>
      </c>
      <c r="Q16" s="118">
        <f t="shared" si="1"/>
        <v>658.16575884513736</v>
      </c>
      <c r="R16" s="118">
        <f t="shared" si="1"/>
        <v>549.98864938756526</v>
      </c>
      <c r="S16" s="119"/>
      <c r="T16" s="120">
        <f t="shared" ref="T16:T32" si="2">SUM(G16:R16)-F16</f>
        <v>0</v>
      </c>
      <c r="U16" s="110"/>
      <c r="V16" s="121" t="e">
        <f>SUM(G16:T16)-#REF!</f>
        <v>#REF!</v>
      </c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98"/>
      <c r="IL16" s="95"/>
    </row>
    <row r="17" spans="1:246" ht="15.75" x14ac:dyDescent="0.25">
      <c r="A17" s="110"/>
      <c r="B17" s="115"/>
      <c r="C17" s="116" t="s">
        <v>334</v>
      </c>
      <c r="D17" s="44">
        <v>2</v>
      </c>
      <c r="F17" s="117">
        <v>-4796799</v>
      </c>
      <c r="G17" s="118">
        <f t="shared" si="1"/>
        <v>-1759196.7504431477</v>
      </c>
      <c r="H17" s="118">
        <f t="shared" si="1"/>
        <v>-587408.53276207985</v>
      </c>
      <c r="I17" s="118">
        <f t="shared" si="1"/>
        <v>-95813.510275161214</v>
      </c>
      <c r="J17" s="118">
        <f t="shared" si="1"/>
        <v>-965683.96098381176</v>
      </c>
      <c r="K17" s="118">
        <f t="shared" si="1"/>
        <v>-773442.41719251825</v>
      </c>
      <c r="L17" s="118">
        <f t="shared" si="1"/>
        <v>-247311.9396675606</v>
      </c>
      <c r="M17" s="118">
        <f t="shared" si="1"/>
        <v>-209966.49034104537</v>
      </c>
      <c r="N17" s="118">
        <f t="shared" si="1"/>
        <v>-88139.984898839204</v>
      </c>
      <c r="O17" s="118">
        <f t="shared" si="1"/>
        <v>-23686.673596575773</v>
      </c>
      <c r="P17" s="118">
        <f t="shared" si="1"/>
        <v>-43329.642949967754</v>
      </c>
      <c r="Q17" s="118">
        <f t="shared" si="1"/>
        <v>-1535.7582033849922</v>
      </c>
      <c r="R17" s="118">
        <f t="shared" si="1"/>
        <v>-1283.3386859074308</v>
      </c>
      <c r="S17" s="119"/>
      <c r="T17" s="120">
        <f t="shared" si="2"/>
        <v>0</v>
      </c>
      <c r="U17" s="110"/>
      <c r="V17" s="121" t="e">
        <f>SUM(G17:T17)-#REF!</f>
        <v>#REF!</v>
      </c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98"/>
      <c r="IL17" s="95"/>
    </row>
    <row r="18" spans="1:246" ht="15.75" x14ac:dyDescent="0.25">
      <c r="A18" s="110"/>
      <c r="B18" s="115"/>
      <c r="C18" s="116" t="s">
        <v>335</v>
      </c>
      <c r="D18" s="44">
        <v>76</v>
      </c>
      <c r="F18" s="117">
        <v>5456486</v>
      </c>
      <c r="G18" s="118">
        <f t="shared" si="1"/>
        <v>4190879</v>
      </c>
      <c r="H18" s="118">
        <f t="shared" si="1"/>
        <v>944053.99999999988</v>
      </c>
      <c r="I18" s="118">
        <f t="shared" si="1"/>
        <v>10700</v>
      </c>
      <c r="J18" s="118">
        <f t="shared" si="1"/>
        <v>193798</v>
      </c>
      <c r="K18" s="118">
        <f t="shared" si="1"/>
        <v>71158</v>
      </c>
      <c r="L18" s="118">
        <f t="shared" si="1"/>
        <v>40121</v>
      </c>
      <c r="M18" s="118">
        <f t="shared" si="1"/>
        <v>5775.9999999999991</v>
      </c>
      <c r="N18" s="118">
        <f t="shared" si="1"/>
        <v>0</v>
      </c>
      <c r="O18" s="118">
        <f t="shared" si="1"/>
        <v>0</v>
      </c>
      <c r="P18" s="118">
        <f t="shared" si="1"/>
        <v>0</v>
      </c>
      <c r="Q18" s="118">
        <f t="shared" si="1"/>
        <v>0</v>
      </c>
      <c r="R18" s="118">
        <f t="shared" si="1"/>
        <v>0</v>
      </c>
      <c r="S18" s="119"/>
      <c r="T18" s="120">
        <f t="shared" si="2"/>
        <v>0</v>
      </c>
      <c r="U18" s="110"/>
      <c r="V18" s="121" t="e">
        <f>SUM(G18:T18)-#REF!</f>
        <v>#REF!</v>
      </c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98"/>
      <c r="IL18" s="95"/>
    </row>
    <row r="19" spans="1:246" ht="15.75" x14ac:dyDescent="0.25">
      <c r="A19" s="110"/>
      <c r="B19" s="115"/>
      <c r="C19" s="116" t="s">
        <v>336</v>
      </c>
      <c r="D19" s="44">
        <v>83</v>
      </c>
      <c r="F19" s="117">
        <v>1623075</v>
      </c>
      <c r="G19" s="118">
        <f t="shared" si="1"/>
        <v>1371660.6824999999</v>
      </c>
      <c r="H19" s="118">
        <f t="shared" si="1"/>
        <v>251414.3175</v>
      </c>
      <c r="I19" s="118">
        <f t="shared" si="1"/>
        <v>0</v>
      </c>
      <c r="J19" s="118">
        <f t="shared" si="1"/>
        <v>0</v>
      </c>
      <c r="K19" s="118">
        <f t="shared" si="1"/>
        <v>0</v>
      </c>
      <c r="L19" s="118">
        <f t="shared" si="1"/>
        <v>0</v>
      </c>
      <c r="M19" s="118">
        <f t="shared" si="1"/>
        <v>0</v>
      </c>
      <c r="N19" s="118">
        <f t="shared" si="1"/>
        <v>0</v>
      </c>
      <c r="O19" s="118">
        <f t="shared" si="1"/>
        <v>0</v>
      </c>
      <c r="P19" s="118">
        <f t="shared" si="1"/>
        <v>0</v>
      </c>
      <c r="Q19" s="118">
        <f t="shared" si="1"/>
        <v>0</v>
      </c>
      <c r="R19" s="118">
        <f t="shared" si="1"/>
        <v>0</v>
      </c>
      <c r="S19" s="119"/>
      <c r="T19" s="120">
        <f t="shared" si="2"/>
        <v>0</v>
      </c>
      <c r="U19" s="110"/>
      <c r="V19" s="121" t="e">
        <f>SUM(G19:T19)-#REF!</f>
        <v>#REF!</v>
      </c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98"/>
      <c r="IL19" s="95"/>
    </row>
    <row r="20" spans="1:246" ht="15.75" x14ac:dyDescent="0.25">
      <c r="A20" s="110"/>
      <c r="B20" s="115"/>
      <c r="C20" s="116" t="s">
        <v>337</v>
      </c>
      <c r="D20" s="44">
        <v>69</v>
      </c>
      <c r="F20" s="117">
        <v>2958357</v>
      </c>
      <c r="G20" s="118">
        <f t="shared" si="1"/>
        <v>1287033.9892831163</v>
      </c>
      <c r="H20" s="118">
        <f t="shared" si="1"/>
        <v>366404.64182059839</v>
      </c>
      <c r="I20" s="118">
        <f t="shared" si="1"/>
        <v>45929.091248056618</v>
      </c>
      <c r="J20" s="118">
        <f t="shared" si="1"/>
        <v>516523.03753184318</v>
      </c>
      <c r="K20" s="118">
        <f t="shared" si="1"/>
        <v>372991.17751161649</v>
      </c>
      <c r="L20" s="118">
        <f t="shared" si="1"/>
        <v>132811.31975846962</v>
      </c>
      <c r="M20" s="118">
        <f t="shared" si="1"/>
        <v>83343.191253604178</v>
      </c>
      <c r="N20" s="118">
        <f t="shared" si="1"/>
        <v>47589.327806021254</v>
      </c>
      <c r="O20" s="118">
        <f t="shared" si="1"/>
        <v>11738.77046547493</v>
      </c>
      <c r="P20" s="118">
        <f t="shared" si="1"/>
        <v>92554.177862363664</v>
      </c>
      <c r="Q20" s="118">
        <f t="shared" si="1"/>
        <v>725.64311005535194</v>
      </c>
      <c r="R20" s="118">
        <f t="shared" si="1"/>
        <v>712.63234877988975</v>
      </c>
      <c r="S20" s="119"/>
      <c r="T20" s="120">
        <f t="shared" si="2"/>
        <v>0</v>
      </c>
      <c r="U20" s="110"/>
      <c r="V20" s="121" t="e">
        <f>SUM(G20:T20)-#REF!</f>
        <v>#REF!</v>
      </c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98"/>
      <c r="IL20" s="95"/>
    </row>
    <row r="21" spans="1:246" ht="15.75" x14ac:dyDescent="0.25">
      <c r="A21" s="110"/>
      <c r="B21" s="115"/>
      <c r="C21" s="116" t="s">
        <v>338</v>
      </c>
      <c r="D21" s="44">
        <v>69</v>
      </c>
      <c r="F21" s="117">
        <v>6683812</v>
      </c>
      <c r="G21" s="118">
        <f t="shared" si="1"/>
        <v>2907794.1647942979</v>
      </c>
      <c r="H21" s="118">
        <f t="shared" si="1"/>
        <v>827817.51555211807</v>
      </c>
      <c r="I21" s="118">
        <f t="shared" si="1"/>
        <v>103767.53422012819</v>
      </c>
      <c r="J21" s="118">
        <f t="shared" si="1"/>
        <v>1166979.8055244123</v>
      </c>
      <c r="K21" s="118">
        <f t="shared" si="1"/>
        <v>842698.466799738</v>
      </c>
      <c r="L21" s="118">
        <f t="shared" si="1"/>
        <v>300060.43649819691</v>
      </c>
      <c r="M21" s="118">
        <f t="shared" si="1"/>
        <v>188297.16015313048</v>
      </c>
      <c r="N21" s="118">
        <f t="shared" si="1"/>
        <v>107518.50444750871</v>
      </c>
      <c r="O21" s="118">
        <f t="shared" si="1"/>
        <v>26521.388359277436</v>
      </c>
      <c r="P21" s="118">
        <f t="shared" si="1"/>
        <v>209107.52983720374</v>
      </c>
      <c r="Q21" s="118">
        <f t="shared" si="1"/>
        <v>1639.4445047387053</v>
      </c>
      <c r="R21" s="118">
        <f t="shared" si="1"/>
        <v>1610.0493092494289</v>
      </c>
      <c r="S21" s="119"/>
      <c r="T21" s="120">
        <f t="shared" si="2"/>
        <v>0</v>
      </c>
      <c r="U21" s="110"/>
      <c r="V21" s="121" t="e">
        <f>SUM(G21:T21)-#REF!</f>
        <v>#REF!</v>
      </c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98"/>
      <c r="IL21" s="95"/>
    </row>
    <row r="22" spans="1:246" ht="15.75" x14ac:dyDescent="0.25">
      <c r="A22" s="110"/>
      <c r="B22" s="115"/>
      <c r="C22" s="116" t="s">
        <v>339</v>
      </c>
      <c r="D22" s="44">
        <v>74</v>
      </c>
      <c r="F22" s="117">
        <v>-293000</v>
      </c>
      <c r="G22" s="118">
        <f t="shared" si="1"/>
        <v>-117684.53199051639</v>
      </c>
      <c r="H22" s="118">
        <f t="shared" si="1"/>
        <v>-44058.807186552534</v>
      </c>
      <c r="I22" s="118">
        <f t="shared" si="1"/>
        <v>-5612.1985979148967</v>
      </c>
      <c r="J22" s="118">
        <f t="shared" si="1"/>
        <v>-57455.309820883173</v>
      </c>
      <c r="K22" s="118">
        <f t="shared" si="1"/>
        <v>-36224.395409547251</v>
      </c>
      <c r="L22" s="118">
        <f t="shared" si="1"/>
        <v>-12096.332158000538</v>
      </c>
      <c r="M22" s="118">
        <f t="shared" si="1"/>
        <v>-9377.6458396063372</v>
      </c>
      <c r="N22" s="118">
        <f t="shared" si="1"/>
        <v>-3868.1896001344203</v>
      </c>
      <c r="O22" s="118">
        <f t="shared" si="1"/>
        <v>-919.75234714552334</v>
      </c>
      <c r="P22" s="118">
        <f t="shared" si="1"/>
        <v>-5549.9191886659764</v>
      </c>
      <c r="Q22" s="118">
        <f t="shared" si="1"/>
        <v>-70.031059422677615</v>
      </c>
      <c r="R22" s="118">
        <f t="shared" si="1"/>
        <v>-82.886801610276223</v>
      </c>
      <c r="S22" s="119"/>
      <c r="T22" s="120">
        <f t="shared" si="2"/>
        <v>0</v>
      </c>
      <c r="U22" s="110"/>
      <c r="V22" s="121" t="e">
        <f>SUM(G22:T22)-#REF!</f>
        <v>#REF!</v>
      </c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98"/>
      <c r="IL22" s="95"/>
    </row>
    <row r="23" spans="1:246" ht="15.75" x14ac:dyDescent="0.25">
      <c r="A23" s="113"/>
      <c r="B23" s="123"/>
      <c r="C23" s="123" t="s">
        <v>340</v>
      </c>
      <c r="D23" s="124"/>
      <c r="E23" s="123"/>
      <c r="F23" s="125">
        <f t="shared" ref="F23:R23" si="3">SUM(F12:F22)</f>
        <v>1047904226</v>
      </c>
      <c r="G23" s="125">
        <f t="shared" si="3"/>
        <v>420593152.70387053</v>
      </c>
      <c r="H23" s="125">
        <f t="shared" si="3"/>
        <v>154276976.08459198</v>
      </c>
      <c r="I23" s="125">
        <f t="shared" si="3"/>
        <v>19956739.914540064</v>
      </c>
      <c r="J23" s="125">
        <f t="shared" si="3"/>
        <v>204478419.07819083</v>
      </c>
      <c r="K23" s="125">
        <f t="shared" si="3"/>
        <v>132817984.44470766</v>
      </c>
      <c r="L23" s="125">
        <f t="shared" si="3"/>
        <v>44224959.22376328</v>
      </c>
      <c r="M23" s="125">
        <f t="shared" si="3"/>
        <v>34618863.320583768</v>
      </c>
      <c r="N23" s="125">
        <f t="shared" si="3"/>
        <v>14402568.248556277</v>
      </c>
      <c r="O23" s="125">
        <f t="shared" si="3"/>
        <v>3479302.0847641937</v>
      </c>
      <c r="P23" s="125">
        <f t="shared" si="3"/>
        <v>18509064.155115426</v>
      </c>
      <c r="Q23" s="125">
        <f t="shared" si="3"/>
        <v>255099.50302362742</v>
      </c>
      <c r="R23" s="125">
        <f t="shared" si="3"/>
        <v>291097.23829239479</v>
      </c>
      <c r="S23" s="126"/>
      <c r="T23" s="120">
        <f t="shared" si="2"/>
        <v>0</v>
      </c>
      <c r="U23" s="113"/>
      <c r="V23" s="121" t="e">
        <f>SUM(G23:T23)-#REF!</f>
        <v>#REF!</v>
      </c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98"/>
      <c r="IL23" s="95"/>
    </row>
    <row r="24" spans="1:246" ht="15.75" x14ac:dyDescent="0.25">
      <c r="A24" s="110"/>
      <c r="B24" s="110"/>
      <c r="C24" s="110"/>
      <c r="D24" s="114"/>
      <c r="E24" s="110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27"/>
      <c r="T24" s="120">
        <f t="shared" si="2"/>
        <v>0</v>
      </c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98"/>
      <c r="IL24" s="95"/>
    </row>
    <row r="25" spans="1:246" ht="15.75" x14ac:dyDescent="0.25">
      <c r="A25" s="110"/>
      <c r="B25" s="110"/>
      <c r="C25" s="110"/>
      <c r="D25" s="114"/>
      <c r="E25" s="110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0"/>
      <c r="T25" s="120">
        <f t="shared" si="2"/>
        <v>0</v>
      </c>
      <c r="U25" s="110"/>
      <c r="V25" s="121" t="e">
        <f>SUM(G25:T25)-#REF!</f>
        <v>#REF!</v>
      </c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98"/>
      <c r="IL25" s="95"/>
    </row>
    <row r="26" spans="1:246" ht="15.75" x14ac:dyDescent="0.25">
      <c r="A26" s="110"/>
      <c r="B26" s="128" t="s">
        <v>107</v>
      </c>
      <c r="C26" s="110"/>
      <c r="D26" s="114"/>
      <c r="E26" s="110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0"/>
      <c r="T26" s="120">
        <f t="shared" si="2"/>
        <v>0</v>
      </c>
      <c r="U26" s="110"/>
      <c r="V26" s="121" t="e">
        <f>SUM(G26:T26)-#REF!</f>
        <v>#REF!</v>
      </c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98"/>
      <c r="IL26" s="95"/>
    </row>
    <row r="27" spans="1:246" ht="15.75" x14ac:dyDescent="0.25">
      <c r="A27" s="110"/>
      <c r="B27" s="110"/>
      <c r="C27" s="110" t="s">
        <v>341</v>
      </c>
      <c r="D27" s="114">
        <v>85</v>
      </c>
      <c r="E27" s="110"/>
      <c r="F27" s="117">
        <v>293000</v>
      </c>
      <c r="G27" s="118">
        <f t="shared" ref="G27:R32" si="4">INDEX(ALLOC,($D27)+1,(G$1)+1)*$F27</f>
        <v>117684.53199051639</v>
      </c>
      <c r="H27" s="118">
        <f t="shared" si="4"/>
        <v>44058.807186552534</v>
      </c>
      <c r="I27" s="118">
        <f t="shared" si="4"/>
        <v>5612.1985979148967</v>
      </c>
      <c r="J27" s="118">
        <f t="shared" si="4"/>
        <v>57455.309820883173</v>
      </c>
      <c r="K27" s="118">
        <f t="shared" si="4"/>
        <v>36224.395409547251</v>
      </c>
      <c r="L27" s="118">
        <f t="shared" si="4"/>
        <v>12096.332158000538</v>
      </c>
      <c r="M27" s="118">
        <f t="shared" si="4"/>
        <v>9377.6458396063372</v>
      </c>
      <c r="N27" s="118">
        <f t="shared" si="4"/>
        <v>3868.1896001344203</v>
      </c>
      <c r="O27" s="118">
        <f t="shared" si="4"/>
        <v>919.75234714552334</v>
      </c>
      <c r="P27" s="118">
        <f t="shared" si="4"/>
        <v>5549.9191886659764</v>
      </c>
      <c r="Q27" s="118">
        <f t="shared" si="4"/>
        <v>70.031059422677615</v>
      </c>
      <c r="R27" s="118">
        <f t="shared" si="4"/>
        <v>82.886801610276223</v>
      </c>
      <c r="S27" s="119"/>
      <c r="T27" s="120">
        <f t="shared" si="2"/>
        <v>0</v>
      </c>
      <c r="U27" s="110"/>
      <c r="V27" s="121" t="e">
        <f>SUM(G27:T27)-#REF!</f>
        <v>#REF!</v>
      </c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98"/>
      <c r="IL27" s="95"/>
    </row>
    <row r="28" spans="1:246" ht="15.75" x14ac:dyDescent="0.25">
      <c r="A28" s="110"/>
      <c r="B28" s="110"/>
      <c r="C28" s="110" t="s">
        <v>342</v>
      </c>
      <c r="D28" s="114">
        <v>85</v>
      </c>
      <c r="E28" s="110"/>
      <c r="F28" s="117">
        <v>-1663941</v>
      </c>
      <c r="G28" s="118">
        <f t="shared" si="4"/>
        <v>-668328.04725198576</v>
      </c>
      <c r="H28" s="118">
        <f t="shared" si="4"/>
        <v>-250209.06378429831</v>
      </c>
      <c r="I28" s="118">
        <f t="shared" si="4"/>
        <v>-31871.560911990142</v>
      </c>
      <c r="J28" s="118">
        <f t="shared" si="4"/>
        <v>-326287.52791355009</v>
      </c>
      <c r="K28" s="118">
        <f t="shared" si="4"/>
        <v>-205717.59973432581</v>
      </c>
      <c r="L28" s="118">
        <f t="shared" si="4"/>
        <v>-68694.822618824473</v>
      </c>
      <c r="M28" s="118">
        <f t="shared" si="4"/>
        <v>-53255.45868942119</v>
      </c>
      <c r="N28" s="118">
        <f t="shared" si="4"/>
        <v>-21967.36952708965</v>
      </c>
      <c r="O28" s="118">
        <f t="shared" si="4"/>
        <v>-5223.254744920373</v>
      </c>
      <c r="P28" s="118">
        <f t="shared" si="4"/>
        <v>-31517.877422211786</v>
      </c>
      <c r="Q28" s="118">
        <f t="shared" si="4"/>
        <v>-397.7049523782581</v>
      </c>
      <c r="R28" s="118">
        <f t="shared" si="4"/>
        <v>-470.71244900411136</v>
      </c>
      <c r="S28" s="119"/>
      <c r="T28" s="120">
        <f t="shared" si="2"/>
        <v>0</v>
      </c>
      <c r="U28" s="110"/>
      <c r="V28" s="121" t="e">
        <f>SUM(G28:T28)-#REF!</f>
        <v>#REF!</v>
      </c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98"/>
      <c r="IL28" s="95"/>
    </row>
    <row r="29" spans="1:246" ht="15.75" x14ac:dyDescent="0.25">
      <c r="A29" s="110"/>
      <c r="B29" s="110"/>
      <c r="C29" s="110" t="s">
        <v>343</v>
      </c>
      <c r="D29" s="114">
        <v>2</v>
      </c>
      <c r="E29" s="110"/>
      <c r="F29" s="117">
        <v>-35115292</v>
      </c>
      <c r="G29" s="118">
        <f t="shared" si="4"/>
        <v>-12878318.974228909</v>
      </c>
      <c r="H29" s="118">
        <f t="shared" si="4"/>
        <v>-4300163.9533430524</v>
      </c>
      <c r="I29" s="118">
        <f t="shared" si="4"/>
        <v>-701409.29208359297</v>
      </c>
      <c r="J29" s="118">
        <f t="shared" si="4"/>
        <v>-7069354.8488613255</v>
      </c>
      <c r="K29" s="118">
        <f t="shared" si="4"/>
        <v>-5662037.605682685</v>
      </c>
      <c r="L29" s="118">
        <f t="shared" si="4"/>
        <v>-1810463.8064911149</v>
      </c>
      <c r="M29" s="118">
        <f t="shared" si="4"/>
        <v>-1537073.9150297912</v>
      </c>
      <c r="N29" s="118">
        <f t="shared" si="4"/>
        <v>-645234.72978507727</v>
      </c>
      <c r="O29" s="118">
        <f t="shared" si="4"/>
        <v>-173399.89852659003</v>
      </c>
      <c r="P29" s="118">
        <f t="shared" si="4"/>
        <v>-317197.58623278962</v>
      </c>
      <c r="Q29" s="118">
        <f t="shared" si="4"/>
        <v>-11242.621955445577</v>
      </c>
      <c r="R29" s="118">
        <f t="shared" si="4"/>
        <v>-9394.7677796246444</v>
      </c>
      <c r="S29" s="119"/>
      <c r="T29" s="120">
        <f t="shared" si="2"/>
        <v>0</v>
      </c>
      <c r="U29" s="110"/>
      <c r="V29" s="121" t="e">
        <f>SUM(G29:T29)-#REF!</f>
        <v>#REF!</v>
      </c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98"/>
      <c r="IL29" s="95"/>
    </row>
    <row r="30" spans="1:246" ht="15.75" x14ac:dyDescent="0.25">
      <c r="A30" s="110"/>
      <c r="B30" s="110"/>
      <c r="C30" s="110" t="s">
        <v>344</v>
      </c>
      <c r="D30" s="114">
        <v>43</v>
      </c>
      <c r="E30" s="110"/>
      <c r="F30" s="117">
        <v>-3930286</v>
      </c>
      <c r="G30" s="118">
        <f t="shared" si="4"/>
        <v>-1508372.2866321676</v>
      </c>
      <c r="H30" s="118">
        <f t="shared" si="4"/>
        <v>-482004.98454714223</v>
      </c>
      <c r="I30" s="118">
        <f t="shared" si="4"/>
        <v>-86513.43543773322</v>
      </c>
      <c r="J30" s="118">
        <f t="shared" si="4"/>
        <v>-772591.61724294664</v>
      </c>
      <c r="K30" s="118">
        <f t="shared" si="4"/>
        <v>-612633.21391877183</v>
      </c>
      <c r="L30" s="118">
        <f t="shared" si="4"/>
        <v>-173800.5150472263</v>
      </c>
      <c r="M30" s="118">
        <f t="shared" si="4"/>
        <v>-172995.56461223151</v>
      </c>
      <c r="N30" s="118">
        <f t="shared" si="4"/>
        <v>-72372.965539306417</v>
      </c>
      <c r="O30" s="118">
        <f t="shared" si="4"/>
        <v>-19278.966104849162</v>
      </c>
      <c r="P30" s="118">
        <f t="shared" si="4"/>
        <v>-27808.974161721082</v>
      </c>
      <c r="Q30" s="118">
        <f t="shared" si="4"/>
        <v>-959.11006456069777</v>
      </c>
      <c r="R30" s="118">
        <f t="shared" si="4"/>
        <v>-954.36669134328588</v>
      </c>
      <c r="S30" s="119"/>
      <c r="T30" s="120">
        <f t="shared" si="2"/>
        <v>0</v>
      </c>
      <c r="U30" s="110"/>
      <c r="V30" s="121" t="e">
        <f>SUM(G30:T30)-#REF!</f>
        <v>#REF!</v>
      </c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98"/>
      <c r="IL30" s="95"/>
    </row>
    <row r="31" spans="1:246" ht="15.75" x14ac:dyDescent="0.25">
      <c r="A31" s="110"/>
      <c r="B31" s="110"/>
      <c r="C31" s="110" t="s">
        <v>247</v>
      </c>
      <c r="D31" s="114">
        <v>43</v>
      </c>
      <c r="E31" s="110"/>
      <c r="F31" s="117">
        <v>-2123450</v>
      </c>
      <c r="G31" s="118">
        <f t="shared" si="4"/>
        <v>-814941.49078440515</v>
      </c>
      <c r="H31" s="118">
        <f t="shared" si="4"/>
        <v>-260417.04965914163</v>
      </c>
      <c r="I31" s="118">
        <f t="shared" si="4"/>
        <v>-46741.370597522575</v>
      </c>
      <c r="J31" s="118">
        <f t="shared" si="4"/>
        <v>-417414.83180474275</v>
      </c>
      <c r="K31" s="118">
        <f t="shared" si="4"/>
        <v>-330992.70589870965</v>
      </c>
      <c r="L31" s="118">
        <f t="shared" si="4"/>
        <v>-93900.724699686674</v>
      </c>
      <c r="M31" s="118">
        <f t="shared" si="4"/>
        <v>-93465.827086334932</v>
      </c>
      <c r="N31" s="118">
        <f t="shared" si="4"/>
        <v>-39101.575222373183</v>
      </c>
      <c r="O31" s="118">
        <f t="shared" si="4"/>
        <v>-10416.015672992233</v>
      </c>
      <c r="P31" s="118">
        <f t="shared" si="4"/>
        <v>-15024.597747773732</v>
      </c>
      <c r="Q31" s="118">
        <f t="shared" si="4"/>
        <v>-518.18678503076205</v>
      </c>
      <c r="R31" s="118">
        <f t="shared" si="4"/>
        <v>-515.62404128679202</v>
      </c>
      <c r="S31" s="119"/>
      <c r="T31" s="120">
        <f t="shared" si="2"/>
        <v>0</v>
      </c>
      <c r="U31" s="110"/>
      <c r="V31" s="121" t="e">
        <f>SUM(G31:T31)-#REF!</f>
        <v>#REF!</v>
      </c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98"/>
      <c r="IL31" s="95"/>
    </row>
    <row r="32" spans="1:246" ht="15.75" x14ac:dyDescent="0.25">
      <c r="A32" s="110"/>
      <c r="B32" s="110"/>
      <c r="C32" s="110" t="s">
        <v>345</v>
      </c>
      <c r="D32" s="114">
        <v>49</v>
      </c>
      <c r="E32" s="110"/>
      <c r="F32" s="117">
        <v>-4889807</v>
      </c>
      <c r="G32" s="118">
        <f t="shared" si="4"/>
        <v>-1953120.1567075811</v>
      </c>
      <c r="H32" s="118">
        <f t="shared" si="4"/>
        <v>-736830.21466986008</v>
      </c>
      <c r="I32" s="118">
        <f t="shared" si="4"/>
        <v>-97781.746500745096</v>
      </c>
      <c r="J32" s="118">
        <f t="shared" si="4"/>
        <v>-964846.14161642245</v>
      </c>
      <c r="K32" s="118">
        <f t="shared" si="4"/>
        <v>-601426.64167914062</v>
      </c>
      <c r="L32" s="118">
        <f t="shared" si="4"/>
        <v>-196228.37452957203</v>
      </c>
      <c r="M32" s="118">
        <f t="shared" si="4"/>
        <v>-160347.67076196702</v>
      </c>
      <c r="N32" s="118">
        <f t="shared" si="4"/>
        <v>-70564.947909645722</v>
      </c>
      <c r="O32" s="118">
        <f t="shared" si="4"/>
        <v>-15401.044202751906</v>
      </c>
      <c r="P32" s="118">
        <f t="shared" si="4"/>
        <v>-90867.142171185449</v>
      </c>
      <c r="Q32" s="118">
        <f t="shared" si="4"/>
        <v>-1057.4315077611625</v>
      </c>
      <c r="R32" s="118">
        <f t="shared" si="4"/>
        <v>-1335.4877433673462</v>
      </c>
      <c r="S32" s="119"/>
      <c r="T32" s="120">
        <f t="shared" si="2"/>
        <v>0</v>
      </c>
      <c r="U32" s="110"/>
      <c r="V32" s="121" t="e">
        <f>SUM(G32:T32)-#REF!</f>
        <v>#REF!</v>
      </c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98"/>
      <c r="IL32" s="95"/>
    </row>
    <row r="33" spans="1:246" ht="15.75" x14ac:dyDescent="0.25">
      <c r="A33" s="110"/>
      <c r="B33" s="110"/>
      <c r="C33" s="110" t="s">
        <v>346</v>
      </c>
      <c r="D33" s="114"/>
      <c r="E33" s="110"/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20"/>
      <c r="U33" s="110"/>
      <c r="V33" s="121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98"/>
      <c r="IL33" s="95"/>
    </row>
    <row r="34" spans="1:246" ht="15.75" x14ac:dyDescent="0.25">
      <c r="A34" s="110"/>
      <c r="B34" s="110"/>
      <c r="C34" s="110" t="s">
        <v>347</v>
      </c>
      <c r="D34" s="114">
        <v>82</v>
      </c>
      <c r="E34" s="110"/>
      <c r="F34" s="117">
        <v>-539866</v>
      </c>
      <c r="G34" s="118">
        <f t="shared" ref="G34:R40" si="5">INDEX(ALLOC,($D34)+1,(G$1)+1)*$F34</f>
        <v>-208873.76039912389</v>
      </c>
      <c r="H34" s="118">
        <f t="shared" si="5"/>
        <v>-69047.30165900469</v>
      </c>
      <c r="I34" s="118">
        <f t="shared" si="5"/>
        <v>-10139.431926850642</v>
      </c>
      <c r="J34" s="118">
        <f t="shared" si="5"/>
        <v>-105823.27786469743</v>
      </c>
      <c r="K34" s="118">
        <f t="shared" si="5"/>
        <v>-80420.877377169891</v>
      </c>
      <c r="L34" s="118">
        <f t="shared" si="5"/>
        <v>-26896.19187000813</v>
      </c>
      <c r="M34" s="118">
        <f t="shared" si="5"/>
        <v>-22396.136548290699</v>
      </c>
      <c r="N34" s="118">
        <f t="shared" si="5"/>
        <v>-9902.830593222021</v>
      </c>
      <c r="O34" s="118">
        <f t="shared" si="5"/>
        <v>-2471.7543110242896</v>
      </c>
      <c r="P34" s="118">
        <f t="shared" si="5"/>
        <v>-3631.8644474410785</v>
      </c>
      <c r="Q34" s="118">
        <f t="shared" si="5"/>
        <v>-130.2499382761074</v>
      </c>
      <c r="R34" s="118">
        <f t="shared" si="5"/>
        <v>-132.32306489116615</v>
      </c>
      <c r="S34" s="119"/>
      <c r="T34" s="120">
        <f t="shared" ref="T34:T40" si="6">SUM(G34:R34)-F34</f>
        <v>0</v>
      </c>
      <c r="U34" s="110"/>
      <c r="V34" s="121" t="e">
        <f>SUM(G34:T34)-#REF!</f>
        <v>#REF!</v>
      </c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98"/>
      <c r="IL34" s="95"/>
    </row>
    <row r="35" spans="1:246" ht="15.75" x14ac:dyDescent="0.25">
      <c r="A35" s="110"/>
      <c r="B35" s="110"/>
      <c r="C35" s="110" t="s">
        <v>348</v>
      </c>
      <c r="D35" s="114">
        <v>82</v>
      </c>
      <c r="E35" s="110"/>
      <c r="F35" s="117">
        <v>-6108465</v>
      </c>
      <c r="G35" s="118">
        <f t="shared" si="5"/>
        <v>-2363360.6391520011</v>
      </c>
      <c r="H35" s="118">
        <f t="shared" si="5"/>
        <v>-781255.02537383733</v>
      </c>
      <c r="I35" s="118">
        <f t="shared" si="5"/>
        <v>-114725.44121142972</v>
      </c>
      <c r="J35" s="118">
        <f t="shared" si="5"/>
        <v>-1197367.104099497</v>
      </c>
      <c r="K35" s="118">
        <f t="shared" si="5"/>
        <v>-909944.53202782548</v>
      </c>
      <c r="L35" s="118">
        <f t="shared" si="5"/>
        <v>-304324.49287643452</v>
      </c>
      <c r="M35" s="118">
        <f t="shared" si="5"/>
        <v>-253407.35708574823</v>
      </c>
      <c r="N35" s="118">
        <f t="shared" si="5"/>
        <v>-112048.34918225255</v>
      </c>
      <c r="O35" s="118">
        <f t="shared" si="5"/>
        <v>-27967.356154103032</v>
      </c>
      <c r="P35" s="118">
        <f t="shared" si="5"/>
        <v>-41093.747081568697</v>
      </c>
      <c r="Q35" s="118">
        <f t="shared" si="5"/>
        <v>-1473.7493919079225</v>
      </c>
      <c r="R35" s="118">
        <f t="shared" si="5"/>
        <v>-1497.206363394652</v>
      </c>
      <c r="S35" s="119"/>
      <c r="T35" s="120">
        <f t="shared" si="6"/>
        <v>0</v>
      </c>
      <c r="U35" s="110"/>
      <c r="V35" s="121" t="e">
        <f>SUM(G35:T35)-#REF!</f>
        <v>#REF!</v>
      </c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98"/>
      <c r="IL35" s="95"/>
    </row>
    <row r="36" spans="1:246" ht="15.75" x14ac:dyDescent="0.25">
      <c r="A36" s="110"/>
      <c r="B36" s="110"/>
      <c r="C36" s="110" t="s">
        <v>349</v>
      </c>
      <c r="D36" s="114">
        <v>2</v>
      </c>
      <c r="E36" s="110"/>
      <c r="F36" s="117">
        <v>2741079</v>
      </c>
      <c r="G36" s="118">
        <f t="shared" si="5"/>
        <v>1005273.9899061755</v>
      </c>
      <c r="H36" s="118">
        <f t="shared" si="5"/>
        <v>335668.26410173724</v>
      </c>
      <c r="I36" s="118">
        <f t="shared" si="5"/>
        <v>54751.595997982957</v>
      </c>
      <c r="J36" s="118">
        <f t="shared" si="5"/>
        <v>551829.67351551435</v>
      </c>
      <c r="K36" s="118">
        <f t="shared" si="5"/>
        <v>441975.31884818408</v>
      </c>
      <c r="L36" s="118">
        <f t="shared" si="5"/>
        <v>141323.73782433188</v>
      </c>
      <c r="M36" s="118">
        <f t="shared" si="5"/>
        <v>119983.08400613457</v>
      </c>
      <c r="N36" s="118">
        <f t="shared" si="5"/>
        <v>50366.642768755839</v>
      </c>
      <c r="O36" s="118">
        <f t="shared" si="5"/>
        <v>13535.493894038154</v>
      </c>
      <c r="P36" s="118">
        <f t="shared" si="5"/>
        <v>24760.256656085581</v>
      </c>
      <c r="Q36" s="118">
        <f t="shared" si="5"/>
        <v>877.59244453985468</v>
      </c>
      <c r="R36" s="118">
        <f t="shared" si="5"/>
        <v>733.35003651986551</v>
      </c>
      <c r="S36" s="119"/>
      <c r="T36" s="120">
        <f t="shared" si="6"/>
        <v>0</v>
      </c>
      <c r="U36" s="110"/>
      <c r="V36" s="121" t="e">
        <f>SUM(G36:T36)-#REF!</f>
        <v>#REF!</v>
      </c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98"/>
      <c r="IL36" s="95"/>
    </row>
    <row r="37" spans="1:246" ht="15.75" x14ac:dyDescent="0.25">
      <c r="A37" s="110"/>
      <c r="B37" s="110"/>
      <c r="C37" s="110" t="s">
        <v>350</v>
      </c>
      <c r="D37" s="114">
        <v>48</v>
      </c>
      <c r="E37" s="110"/>
      <c r="F37" s="117">
        <v>-14412912</v>
      </c>
      <c r="G37" s="118">
        <f t="shared" si="5"/>
        <v>-9990909.5289991163</v>
      </c>
      <c r="H37" s="118">
        <f t="shared" si="5"/>
        <v>-2375008.3376343464</v>
      </c>
      <c r="I37" s="118">
        <f t="shared" si="5"/>
        <v>-134389.65698458001</v>
      </c>
      <c r="J37" s="118">
        <f t="shared" si="5"/>
        <v>-1367715.4308452755</v>
      </c>
      <c r="K37" s="118">
        <f t="shared" si="5"/>
        <v>-254612.10285825847</v>
      </c>
      <c r="L37" s="118">
        <f t="shared" si="5"/>
        <v>-290276.94267842348</v>
      </c>
      <c r="M37" s="118">
        <f t="shared" si="5"/>
        <v>0</v>
      </c>
      <c r="N37" s="118">
        <f t="shared" si="5"/>
        <v>0</v>
      </c>
      <c r="O37" s="118">
        <f t="shared" si="5"/>
        <v>0</v>
      </c>
      <c r="P37" s="118">
        <f t="shared" si="5"/>
        <v>0</v>
      </c>
      <c r="Q37" s="118">
        <f t="shared" si="5"/>
        <v>0</v>
      </c>
      <c r="R37" s="118">
        <f t="shared" si="5"/>
        <v>0</v>
      </c>
      <c r="S37" s="119"/>
      <c r="T37" s="120">
        <f t="shared" si="6"/>
        <v>0</v>
      </c>
      <c r="U37" s="110"/>
      <c r="V37" s="121" t="e">
        <f>SUM(G37:T37)-#REF!</f>
        <v>#REF!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98"/>
      <c r="IL37" s="95"/>
    </row>
    <row r="38" spans="1:246" ht="15.75" x14ac:dyDescent="0.25">
      <c r="A38" s="110"/>
      <c r="B38" s="110"/>
      <c r="C38" s="110" t="s">
        <v>351</v>
      </c>
      <c r="D38" s="114">
        <v>86</v>
      </c>
      <c r="E38" s="110"/>
      <c r="F38" s="117">
        <v>1202528</v>
      </c>
      <c r="G38" s="118">
        <f t="shared" si="5"/>
        <v>868168.10554141586</v>
      </c>
      <c r="H38" s="118">
        <f t="shared" si="5"/>
        <v>109143.66591383296</v>
      </c>
      <c r="I38" s="118">
        <f t="shared" si="5"/>
        <v>209.29503232134192</v>
      </c>
      <c r="J38" s="118">
        <f t="shared" si="5"/>
        <v>7138.1917494067084</v>
      </c>
      <c r="K38" s="118">
        <f t="shared" si="5"/>
        <v>231.45568280242517</v>
      </c>
      <c r="L38" s="118">
        <f t="shared" si="5"/>
        <v>386.58023617000799</v>
      </c>
      <c r="M38" s="118">
        <f t="shared" si="5"/>
        <v>27.08523947687954</v>
      </c>
      <c r="N38" s="118">
        <f t="shared" si="5"/>
        <v>2.46229449789814</v>
      </c>
      <c r="O38" s="118">
        <f t="shared" si="5"/>
        <v>4.9245889957962801</v>
      </c>
      <c r="P38" s="118">
        <f t="shared" si="5"/>
        <v>214283.64097408354</v>
      </c>
      <c r="Q38" s="118">
        <f t="shared" si="5"/>
        <v>425.97694813637827</v>
      </c>
      <c r="R38" s="118">
        <f t="shared" si="5"/>
        <v>2506.6157988603068</v>
      </c>
      <c r="S38" s="119"/>
      <c r="T38" s="120">
        <f t="shared" si="6"/>
        <v>0</v>
      </c>
      <c r="U38" s="110"/>
      <c r="V38" s="121" t="e">
        <f>SUM(G38:T38)-#REF!</f>
        <v>#REF!</v>
      </c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98"/>
      <c r="IL38" s="95"/>
    </row>
    <row r="39" spans="1:246" ht="15.75" x14ac:dyDescent="0.25">
      <c r="A39" s="110"/>
      <c r="B39" s="110"/>
      <c r="C39" s="110" t="s">
        <v>352</v>
      </c>
      <c r="D39" s="114">
        <v>84</v>
      </c>
      <c r="E39" s="110"/>
      <c r="F39" s="117">
        <v>-101432</v>
      </c>
      <c r="G39" s="118">
        <f t="shared" si="5"/>
        <v>-87579</v>
      </c>
      <c r="H39" s="118">
        <f t="shared" si="5"/>
        <v>-2148925</v>
      </c>
      <c r="I39" s="118">
        <f t="shared" si="5"/>
        <v>-301015</v>
      </c>
      <c r="J39" s="118">
        <f t="shared" si="5"/>
        <v>-1256382</v>
      </c>
      <c r="K39" s="118">
        <f t="shared" si="5"/>
        <v>453445</v>
      </c>
      <c r="L39" s="118">
        <f t="shared" si="5"/>
        <v>3016796</v>
      </c>
      <c r="M39" s="118">
        <f t="shared" si="5"/>
        <v>0</v>
      </c>
      <c r="N39" s="118">
        <f t="shared" si="5"/>
        <v>0</v>
      </c>
      <c r="O39" s="118">
        <f t="shared" si="5"/>
        <v>221863</v>
      </c>
      <c r="P39" s="118">
        <f t="shared" si="5"/>
        <v>0</v>
      </c>
      <c r="Q39" s="118">
        <f t="shared" si="5"/>
        <v>365</v>
      </c>
      <c r="R39" s="118">
        <f t="shared" si="5"/>
        <v>0</v>
      </c>
      <c r="S39" s="119"/>
      <c r="T39" s="120">
        <f t="shared" si="6"/>
        <v>0</v>
      </c>
      <c r="U39" s="110"/>
      <c r="V39" s="121" t="e">
        <f>SUM(G39:T39)-#REF!</f>
        <v>#REF!</v>
      </c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98"/>
      <c r="IL39" s="95"/>
    </row>
    <row r="40" spans="1:246" ht="15.75" x14ac:dyDescent="0.25">
      <c r="A40" s="110"/>
      <c r="B40" s="110"/>
      <c r="C40" s="110" t="s">
        <v>353</v>
      </c>
      <c r="D40" s="114">
        <v>85</v>
      </c>
      <c r="E40" s="110"/>
      <c r="F40" s="117">
        <v>10864</v>
      </c>
      <c r="G40" s="118">
        <f t="shared" si="5"/>
        <v>4363.5657185835162</v>
      </c>
      <c r="H40" s="118">
        <f t="shared" si="5"/>
        <v>1633.6344070809103</v>
      </c>
      <c r="I40" s="118">
        <f t="shared" si="5"/>
        <v>208.09189613565678</v>
      </c>
      <c r="J40" s="118">
        <f t="shared" si="5"/>
        <v>2130.3566071470132</v>
      </c>
      <c r="K40" s="118">
        <f t="shared" si="5"/>
        <v>1343.1461833765234</v>
      </c>
      <c r="L40" s="118">
        <f t="shared" si="5"/>
        <v>448.51383127821788</v>
      </c>
      <c r="M40" s="118">
        <f t="shared" si="5"/>
        <v>347.70902526103498</v>
      </c>
      <c r="N40" s="118">
        <f t="shared" si="5"/>
        <v>143.42666148757795</v>
      </c>
      <c r="O40" s="118">
        <f t="shared" si="5"/>
        <v>34.103035834092033</v>
      </c>
      <c r="P40" s="118">
        <f t="shared" si="5"/>
        <v>205.78266916609957</v>
      </c>
      <c r="Q40" s="118">
        <f t="shared" si="5"/>
        <v>2.5966465172968247</v>
      </c>
      <c r="R40" s="118">
        <f t="shared" si="5"/>
        <v>3.0733181320615732</v>
      </c>
      <c r="S40" s="119"/>
      <c r="T40" s="120">
        <f t="shared" si="6"/>
        <v>0</v>
      </c>
      <c r="U40" s="110"/>
      <c r="V40" s="121" t="e">
        <f>SUM(G40:T40)-#REF!</f>
        <v>#REF!</v>
      </c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98"/>
      <c r="IL40" s="95"/>
    </row>
    <row r="41" spans="1:246" x14ac:dyDescent="0.2">
      <c r="A41" s="110"/>
      <c r="B41" s="110"/>
      <c r="C41" s="111" t="s">
        <v>354</v>
      </c>
      <c r="D41" s="112"/>
      <c r="E41" s="111"/>
      <c r="F41" s="129">
        <f t="shared" ref="F41:R41" si="7">SUM(F27:F40)</f>
        <v>-64637980</v>
      </c>
      <c r="G41" s="129">
        <f t="shared" si="7"/>
        <v>-28478313.690998599</v>
      </c>
      <c r="H41" s="129">
        <f t="shared" si="7"/>
        <v>-10913356.559061479</v>
      </c>
      <c r="I41" s="129">
        <f t="shared" si="7"/>
        <v>-1463805.7541300897</v>
      </c>
      <c r="J41" s="129">
        <f t="shared" si="7"/>
        <v>-12859229.248555508</v>
      </c>
      <c r="K41" s="129">
        <f t="shared" si="7"/>
        <v>-7724565.9630529769</v>
      </c>
      <c r="L41" s="129">
        <f t="shared" si="7"/>
        <v>206465.2932384898</v>
      </c>
      <c r="M41" s="129">
        <f t="shared" si="7"/>
        <v>-2163206.4057033062</v>
      </c>
      <c r="N41" s="129">
        <f t="shared" si="7"/>
        <v>-916812.04643409117</v>
      </c>
      <c r="O41" s="129">
        <f t="shared" si="7"/>
        <v>-17801.015851217471</v>
      </c>
      <c r="P41" s="129">
        <f t="shared" si="7"/>
        <v>-282342.18977669021</v>
      </c>
      <c r="Q41" s="129">
        <f t="shared" si="7"/>
        <v>-14037.857496744282</v>
      </c>
      <c r="R41" s="129">
        <f t="shared" si="7"/>
        <v>-10974.56217778949</v>
      </c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98"/>
      <c r="IL41" s="95"/>
    </row>
    <row r="42" spans="1:246" x14ac:dyDescent="0.2">
      <c r="A42" s="110"/>
      <c r="B42" s="110"/>
      <c r="C42" s="110"/>
      <c r="D42" s="114"/>
      <c r="E42" s="110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98"/>
      <c r="IL42" s="95"/>
    </row>
    <row r="43" spans="1:246" x14ac:dyDescent="0.2">
      <c r="A43" s="110"/>
      <c r="B43" s="130" t="s">
        <v>327</v>
      </c>
      <c r="C43" s="130"/>
      <c r="D43" s="131"/>
      <c r="E43" s="130"/>
      <c r="F43" s="132">
        <f t="shared" ref="F43:R43" si="8">F41+F23</f>
        <v>983266246</v>
      </c>
      <c r="G43" s="132">
        <f t="shared" si="8"/>
        <v>392114839.01287192</v>
      </c>
      <c r="H43" s="132">
        <f t="shared" si="8"/>
        <v>143363619.52553052</v>
      </c>
      <c r="I43" s="132">
        <f t="shared" si="8"/>
        <v>18492934.160409972</v>
      </c>
      <c r="J43" s="132">
        <f t="shared" si="8"/>
        <v>191619189.82963532</v>
      </c>
      <c r="K43" s="132">
        <f t="shared" si="8"/>
        <v>125093418.48165469</v>
      </c>
      <c r="L43" s="132">
        <f t="shared" si="8"/>
        <v>44431424.51700177</v>
      </c>
      <c r="M43" s="132">
        <f t="shared" si="8"/>
        <v>32455656.914880462</v>
      </c>
      <c r="N43" s="132">
        <f t="shared" si="8"/>
        <v>13485756.202122185</v>
      </c>
      <c r="O43" s="132">
        <f t="shared" si="8"/>
        <v>3461501.0689129764</v>
      </c>
      <c r="P43" s="132">
        <f t="shared" si="8"/>
        <v>18226721.965338737</v>
      </c>
      <c r="Q43" s="132">
        <f t="shared" si="8"/>
        <v>241061.64552688313</v>
      </c>
      <c r="R43" s="132">
        <f t="shared" si="8"/>
        <v>280122.67611460527</v>
      </c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98"/>
      <c r="IL43" s="95"/>
    </row>
    <row r="44" spans="1:246" x14ac:dyDescent="0.2">
      <c r="A44" s="110"/>
      <c r="B44" s="110"/>
      <c r="C44" s="110"/>
      <c r="D44" s="114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98"/>
      <c r="IL44" s="95"/>
    </row>
    <row r="45" spans="1:246" x14ac:dyDescent="0.2">
      <c r="A45" s="110"/>
      <c r="B45" s="110"/>
      <c r="C45" s="110"/>
      <c r="D45" s="114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98"/>
      <c r="IL45" s="95"/>
    </row>
    <row r="46" spans="1:246" x14ac:dyDescent="0.2">
      <c r="A46" s="110"/>
      <c r="B46" s="110"/>
      <c r="C46" s="110"/>
      <c r="D46" s="114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98"/>
      <c r="IL46" s="95"/>
    </row>
    <row r="47" spans="1:246" x14ac:dyDescent="0.2">
      <c r="A47" s="110"/>
      <c r="B47" s="110"/>
      <c r="C47" s="110"/>
      <c r="D47" s="114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98"/>
      <c r="IL47" s="95"/>
    </row>
    <row r="48" spans="1:246" x14ac:dyDescent="0.2">
      <c r="A48" s="98"/>
      <c r="B48" s="98"/>
      <c r="C48" s="98"/>
      <c r="D48" s="133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5"/>
    </row>
    <row r="49" spans="1:246" x14ac:dyDescent="0.2">
      <c r="A49" s="98"/>
      <c r="B49" s="98"/>
      <c r="C49" s="98"/>
      <c r="D49" s="133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5"/>
    </row>
    <row r="50" spans="1:246" x14ac:dyDescent="0.2">
      <c r="A50" s="98"/>
      <c r="B50" s="98"/>
      <c r="C50" s="98"/>
      <c r="D50" s="133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5"/>
    </row>
    <row r="51" spans="1:246" x14ac:dyDescent="0.2">
      <c r="A51" s="98"/>
      <c r="B51" s="98"/>
      <c r="C51" s="98"/>
      <c r="D51" s="133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5"/>
    </row>
    <row r="52" spans="1:246" x14ac:dyDescent="0.2">
      <c r="A52" s="98"/>
      <c r="B52" s="98"/>
      <c r="C52" s="98"/>
      <c r="D52" s="133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5"/>
    </row>
    <row r="53" spans="1:246" x14ac:dyDescent="0.2">
      <c r="A53" s="98"/>
      <c r="B53" s="98"/>
      <c r="C53" s="98"/>
      <c r="D53" s="133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5"/>
    </row>
    <row r="54" spans="1:246" x14ac:dyDescent="0.2">
      <c r="A54" s="98"/>
      <c r="B54" s="98"/>
      <c r="C54" s="98"/>
      <c r="D54" s="133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5"/>
    </row>
    <row r="55" spans="1:246" x14ac:dyDescent="0.2">
      <c r="A55" s="98"/>
      <c r="B55" s="98"/>
      <c r="C55" s="98"/>
      <c r="D55" s="133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5"/>
    </row>
    <row r="56" spans="1:246" x14ac:dyDescent="0.2">
      <c r="A56" s="98"/>
      <c r="B56" s="98"/>
      <c r="C56" s="98"/>
      <c r="D56" s="133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5"/>
    </row>
    <row r="57" spans="1:246" x14ac:dyDescent="0.2">
      <c r="A57" s="98"/>
      <c r="B57" s="98"/>
      <c r="C57" s="98"/>
      <c r="D57" s="133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5"/>
    </row>
    <row r="58" spans="1:246" x14ac:dyDescent="0.2">
      <c r="A58" s="98"/>
      <c r="B58" s="98"/>
      <c r="C58" s="98"/>
      <c r="D58" s="133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5"/>
    </row>
    <row r="59" spans="1:246" x14ac:dyDescent="0.2">
      <c r="A59" s="98"/>
      <c r="B59" s="98"/>
      <c r="C59" s="98"/>
      <c r="D59" s="133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5"/>
    </row>
    <row r="60" spans="1:246" x14ac:dyDescent="0.2">
      <c r="A60" s="98"/>
      <c r="B60" s="98"/>
      <c r="C60" s="98"/>
      <c r="D60" s="133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5"/>
    </row>
    <row r="61" spans="1:246" x14ac:dyDescent="0.2">
      <c r="A61" s="98"/>
      <c r="B61" s="98"/>
      <c r="C61" s="98"/>
      <c r="D61" s="133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5"/>
    </row>
    <row r="62" spans="1:246" x14ac:dyDescent="0.2">
      <c r="A62" s="98"/>
      <c r="B62" s="98"/>
      <c r="C62" s="98"/>
      <c r="D62" s="133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5"/>
    </row>
    <row r="63" spans="1:246" x14ac:dyDescent="0.2">
      <c r="A63" s="98"/>
      <c r="B63" s="98"/>
      <c r="C63" s="98"/>
      <c r="D63" s="133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5"/>
    </row>
    <row r="64" spans="1:246" x14ac:dyDescent="0.2">
      <c r="A64" s="98"/>
      <c r="B64" s="98"/>
      <c r="C64" s="98"/>
      <c r="D64" s="133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5"/>
    </row>
    <row r="65" spans="1:246" x14ac:dyDescent="0.2">
      <c r="A65" s="98"/>
      <c r="B65" s="98"/>
      <c r="C65" s="98"/>
      <c r="D65" s="133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5"/>
    </row>
    <row r="66" spans="1:246" x14ac:dyDescent="0.2">
      <c r="A66" s="98"/>
      <c r="B66" s="98"/>
      <c r="C66" s="98"/>
      <c r="D66" s="133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5"/>
    </row>
    <row r="67" spans="1:246" x14ac:dyDescent="0.2">
      <c r="A67" s="98"/>
      <c r="B67" s="98"/>
      <c r="C67" s="98"/>
      <c r="D67" s="133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5"/>
    </row>
    <row r="68" spans="1:246" x14ac:dyDescent="0.2">
      <c r="A68" s="98"/>
      <c r="B68" s="98"/>
      <c r="C68" s="98"/>
      <c r="D68" s="133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5"/>
    </row>
    <row r="69" spans="1:246" x14ac:dyDescent="0.2">
      <c r="A69" s="98"/>
      <c r="B69" s="98"/>
      <c r="C69" s="98"/>
      <c r="D69" s="133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5"/>
    </row>
    <row r="70" spans="1:246" x14ac:dyDescent="0.2">
      <c r="A70" s="98"/>
      <c r="B70" s="98"/>
      <c r="C70" s="98"/>
      <c r="D70" s="133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5"/>
    </row>
    <row r="71" spans="1:246" x14ac:dyDescent="0.2">
      <c r="A71" s="98"/>
      <c r="B71" s="98"/>
      <c r="C71" s="98"/>
      <c r="D71" s="133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5"/>
    </row>
    <row r="72" spans="1:246" x14ac:dyDescent="0.2">
      <c r="A72" s="98"/>
      <c r="B72" s="98"/>
      <c r="C72" s="98"/>
      <c r="D72" s="133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5"/>
    </row>
    <row r="73" spans="1:246" x14ac:dyDescent="0.2">
      <c r="A73" s="98"/>
      <c r="B73" s="98"/>
      <c r="C73" s="98"/>
      <c r="D73" s="133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5"/>
    </row>
    <row r="74" spans="1:246" x14ac:dyDescent="0.2">
      <c r="A74" s="98"/>
      <c r="B74" s="98"/>
      <c r="C74" s="98"/>
      <c r="D74" s="133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5"/>
    </row>
    <row r="75" spans="1:246" x14ac:dyDescent="0.2">
      <c r="A75" s="98"/>
      <c r="B75" s="98"/>
      <c r="C75" s="98"/>
      <c r="D75" s="133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5"/>
    </row>
    <row r="76" spans="1:246" x14ac:dyDescent="0.2">
      <c r="A76" s="98"/>
      <c r="B76" s="98"/>
      <c r="C76" s="98"/>
      <c r="D76" s="133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5"/>
    </row>
    <row r="77" spans="1:246" x14ac:dyDescent="0.2">
      <c r="A77" s="98"/>
      <c r="B77" s="98"/>
      <c r="C77" s="98"/>
      <c r="D77" s="133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  <c r="FZ77" s="98"/>
      <c r="GA77" s="98"/>
      <c r="GB77" s="98"/>
      <c r="GC77" s="98"/>
      <c r="GD77" s="98"/>
      <c r="GE77" s="98"/>
      <c r="GF77" s="98"/>
      <c r="GG77" s="98"/>
      <c r="GH77" s="98"/>
      <c r="GI77" s="98"/>
      <c r="GJ77" s="98"/>
      <c r="GK77" s="98"/>
      <c r="GL77" s="98"/>
      <c r="GM77" s="98"/>
      <c r="GN77" s="98"/>
      <c r="GO77" s="98"/>
      <c r="GP77" s="98"/>
      <c r="GQ77" s="98"/>
      <c r="GR77" s="98"/>
      <c r="GS77" s="98"/>
      <c r="GT77" s="98"/>
      <c r="GU77" s="98"/>
      <c r="GV77" s="98"/>
      <c r="GW77" s="98"/>
      <c r="GX77" s="98"/>
      <c r="GY77" s="98"/>
      <c r="GZ77" s="98"/>
      <c r="HA77" s="98"/>
      <c r="HB77" s="98"/>
      <c r="HC77" s="98"/>
      <c r="HD77" s="98"/>
      <c r="HE77" s="98"/>
      <c r="HF77" s="98"/>
      <c r="HG77" s="98"/>
      <c r="HH77" s="98"/>
      <c r="HI77" s="98"/>
      <c r="HJ77" s="98"/>
      <c r="HK77" s="98"/>
      <c r="HL77" s="98"/>
      <c r="HM77" s="98"/>
      <c r="HN77" s="98"/>
      <c r="HO77" s="98"/>
      <c r="HP77" s="98"/>
      <c r="HQ77" s="98"/>
      <c r="HR77" s="98"/>
      <c r="HS77" s="98"/>
      <c r="HT77" s="98"/>
      <c r="HU77" s="98"/>
      <c r="HV77" s="98"/>
      <c r="HW77" s="98"/>
      <c r="HX77" s="98"/>
      <c r="HY77" s="98"/>
      <c r="HZ77" s="98"/>
      <c r="IA77" s="98"/>
      <c r="IB77" s="98"/>
      <c r="IC77" s="98"/>
      <c r="ID77" s="98"/>
      <c r="IE77" s="98"/>
      <c r="IF77" s="98"/>
      <c r="IG77" s="98"/>
      <c r="IH77" s="98"/>
      <c r="II77" s="98"/>
      <c r="IJ77" s="98"/>
      <c r="IK77" s="98"/>
      <c r="IL77" s="95"/>
    </row>
    <row r="78" spans="1:246" x14ac:dyDescent="0.2">
      <c r="A78" s="98"/>
      <c r="B78" s="98"/>
      <c r="C78" s="98"/>
      <c r="D78" s="133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8"/>
      <c r="GL78" s="98"/>
      <c r="GM78" s="98"/>
      <c r="GN78" s="98"/>
      <c r="GO78" s="98"/>
      <c r="GP78" s="98"/>
      <c r="GQ78" s="98"/>
      <c r="GR78" s="98"/>
      <c r="GS78" s="98"/>
      <c r="GT78" s="98"/>
      <c r="GU78" s="98"/>
      <c r="GV78" s="98"/>
      <c r="GW78" s="98"/>
      <c r="GX78" s="98"/>
      <c r="GY78" s="98"/>
      <c r="GZ78" s="98"/>
      <c r="HA78" s="98"/>
      <c r="HB78" s="98"/>
      <c r="HC78" s="98"/>
      <c r="HD78" s="98"/>
      <c r="HE78" s="98"/>
      <c r="HF78" s="98"/>
      <c r="HG78" s="98"/>
      <c r="HH78" s="98"/>
      <c r="HI78" s="98"/>
      <c r="HJ78" s="98"/>
      <c r="HK78" s="98"/>
      <c r="HL78" s="98"/>
      <c r="HM78" s="98"/>
      <c r="HN78" s="98"/>
      <c r="HO78" s="98"/>
      <c r="HP78" s="98"/>
      <c r="HQ78" s="98"/>
      <c r="HR78" s="98"/>
      <c r="HS78" s="98"/>
      <c r="HT78" s="98"/>
      <c r="HU78" s="98"/>
      <c r="HV78" s="98"/>
      <c r="HW78" s="98"/>
      <c r="HX78" s="98"/>
      <c r="HY78" s="98"/>
      <c r="HZ78" s="98"/>
      <c r="IA78" s="98"/>
      <c r="IB78" s="98"/>
      <c r="IC78" s="98"/>
      <c r="ID78" s="98"/>
      <c r="IE78" s="98"/>
      <c r="IF78" s="98"/>
      <c r="IG78" s="98"/>
      <c r="IH78" s="98"/>
      <c r="II78" s="98"/>
      <c r="IJ78" s="98"/>
      <c r="IK78" s="98"/>
      <c r="IL78" s="95"/>
    </row>
    <row r="79" spans="1:246" x14ac:dyDescent="0.2">
      <c r="A79" s="98"/>
      <c r="B79" s="98"/>
      <c r="C79" s="98"/>
      <c r="D79" s="133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  <c r="FZ79" s="98"/>
      <c r="GA79" s="98"/>
      <c r="GB79" s="98"/>
      <c r="GC79" s="98"/>
      <c r="GD79" s="98"/>
      <c r="GE79" s="98"/>
      <c r="GF79" s="98"/>
      <c r="GG79" s="98"/>
      <c r="GH79" s="98"/>
      <c r="GI79" s="98"/>
      <c r="GJ79" s="98"/>
      <c r="GK79" s="98"/>
      <c r="GL79" s="98"/>
      <c r="GM79" s="98"/>
      <c r="GN79" s="98"/>
      <c r="GO79" s="98"/>
      <c r="GP79" s="98"/>
      <c r="GQ79" s="98"/>
      <c r="GR79" s="98"/>
      <c r="GS79" s="98"/>
      <c r="GT79" s="98"/>
      <c r="GU79" s="98"/>
      <c r="GV79" s="98"/>
      <c r="GW79" s="98"/>
      <c r="GX79" s="98"/>
      <c r="GY79" s="98"/>
      <c r="GZ79" s="98"/>
      <c r="HA79" s="98"/>
      <c r="HB79" s="98"/>
      <c r="HC79" s="98"/>
      <c r="HD79" s="98"/>
      <c r="HE79" s="98"/>
      <c r="HF79" s="98"/>
      <c r="HG79" s="98"/>
      <c r="HH79" s="98"/>
      <c r="HI79" s="98"/>
      <c r="HJ79" s="98"/>
      <c r="HK79" s="98"/>
      <c r="HL79" s="98"/>
      <c r="HM79" s="98"/>
      <c r="HN79" s="98"/>
      <c r="HO79" s="98"/>
      <c r="HP79" s="98"/>
      <c r="HQ79" s="98"/>
      <c r="HR79" s="98"/>
      <c r="HS79" s="98"/>
      <c r="HT79" s="98"/>
      <c r="HU79" s="98"/>
      <c r="HV79" s="98"/>
      <c r="HW79" s="98"/>
      <c r="HX79" s="98"/>
      <c r="HY79" s="98"/>
      <c r="HZ79" s="98"/>
      <c r="IA79" s="98"/>
      <c r="IB79" s="98"/>
      <c r="IC79" s="98"/>
      <c r="ID79" s="98"/>
      <c r="IE79" s="98"/>
      <c r="IF79" s="98"/>
      <c r="IG79" s="98"/>
      <c r="IH79" s="98"/>
      <c r="II79" s="98"/>
      <c r="IJ79" s="98"/>
      <c r="IK79" s="98"/>
      <c r="IL79" s="95"/>
    </row>
    <row r="80" spans="1:246" x14ac:dyDescent="0.2">
      <c r="A80" s="98"/>
      <c r="B80" s="98"/>
      <c r="C80" s="98"/>
      <c r="D80" s="133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98"/>
      <c r="HK80" s="98"/>
      <c r="HL80" s="98"/>
      <c r="HM80" s="98"/>
      <c r="HN80" s="98"/>
      <c r="HO80" s="98"/>
      <c r="HP80" s="98"/>
      <c r="HQ80" s="98"/>
      <c r="HR80" s="98"/>
      <c r="HS80" s="98"/>
      <c r="HT80" s="98"/>
      <c r="HU80" s="98"/>
      <c r="HV80" s="98"/>
      <c r="HW80" s="98"/>
      <c r="HX80" s="98"/>
      <c r="HY80" s="98"/>
      <c r="HZ80" s="98"/>
      <c r="IA80" s="98"/>
      <c r="IB80" s="98"/>
      <c r="IC80" s="98"/>
      <c r="ID80" s="98"/>
      <c r="IE80" s="98"/>
      <c r="IF80" s="98"/>
      <c r="IG80" s="98"/>
      <c r="IH80" s="98"/>
      <c r="II80" s="98"/>
      <c r="IJ80" s="98"/>
      <c r="IK80" s="98"/>
      <c r="IL80" s="95"/>
    </row>
    <row r="81" spans="1:246" x14ac:dyDescent="0.2">
      <c r="A81" s="98"/>
      <c r="B81" s="98"/>
      <c r="C81" s="98"/>
      <c r="D81" s="133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  <c r="FZ81" s="98"/>
      <c r="GA81" s="98"/>
      <c r="GB81" s="98"/>
      <c r="GC81" s="98"/>
      <c r="GD81" s="98"/>
      <c r="GE81" s="98"/>
      <c r="GF81" s="98"/>
      <c r="GG81" s="98"/>
      <c r="GH81" s="98"/>
      <c r="GI81" s="98"/>
      <c r="GJ81" s="98"/>
      <c r="GK81" s="98"/>
      <c r="GL81" s="98"/>
      <c r="GM81" s="98"/>
      <c r="GN81" s="98"/>
      <c r="GO81" s="98"/>
      <c r="GP81" s="98"/>
      <c r="GQ81" s="98"/>
      <c r="GR81" s="98"/>
      <c r="GS81" s="98"/>
      <c r="GT81" s="98"/>
      <c r="GU81" s="98"/>
      <c r="GV81" s="98"/>
      <c r="GW81" s="98"/>
      <c r="GX81" s="98"/>
      <c r="GY81" s="98"/>
      <c r="GZ81" s="98"/>
      <c r="HA81" s="98"/>
      <c r="HB81" s="98"/>
      <c r="HC81" s="98"/>
      <c r="HD81" s="98"/>
      <c r="HE81" s="98"/>
      <c r="HF81" s="98"/>
      <c r="HG81" s="98"/>
      <c r="HH81" s="98"/>
      <c r="HI81" s="98"/>
      <c r="HJ81" s="98"/>
      <c r="HK81" s="98"/>
      <c r="HL81" s="98"/>
      <c r="HM81" s="98"/>
      <c r="HN81" s="98"/>
      <c r="HO81" s="98"/>
      <c r="HP81" s="98"/>
      <c r="HQ81" s="98"/>
      <c r="HR81" s="98"/>
      <c r="HS81" s="98"/>
      <c r="HT81" s="98"/>
      <c r="HU81" s="98"/>
      <c r="HV81" s="98"/>
      <c r="HW81" s="98"/>
      <c r="HX81" s="98"/>
      <c r="HY81" s="98"/>
      <c r="HZ81" s="98"/>
      <c r="IA81" s="98"/>
      <c r="IB81" s="98"/>
      <c r="IC81" s="98"/>
      <c r="ID81" s="98"/>
      <c r="IE81" s="98"/>
      <c r="IF81" s="98"/>
      <c r="IG81" s="98"/>
      <c r="IH81" s="98"/>
      <c r="II81" s="98"/>
      <c r="IJ81" s="98"/>
      <c r="IK81" s="98"/>
      <c r="IL81" s="95"/>
    </row>
    <row r="82" spans="1:246" x14ac:dyDescent="0.2">
      <c r="A82" s="98"/>
      <c r="B82" s="98"/>
      <c r="C82" s="98"/>
      <c r="D82" s="133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  <c r="FZ82" s="98"/>
      <c r="GA82" s="98"/>
      <c r="GB82" s="98"/>
      <c r="GC82" s="98"/>
      <c r="GD82" s="98"/>
      <c r="GE82" s="98"/>
      <c r="GF82" s="98"/>
      <c r="GG82" s="98"/>
      <c r="GH82" s="98"/>
      <c r="GI82" s="98"/>
      <c r="GJ82" s="98"/>
      <c r="GK82" s="98"/>
      <c r="GL82" s="98"/>
      <c r="GM82" s="98"/>
      <c r="GN82" s="98"/>
      <c r="GO82" s="98"/>
      <c r="GP82" s="98"/>
      <c r="GQ82" s="98"/>
      <c r="GR82" s="98"/>
      <c r="GS82" s="98"/>
      <c r="GT82" s="98"/>
      <c r="GU82" s="98"/>
      <c r="GV82" s="98"/>
      <c r="GW82" s="98"/>
      <c r="GX82" s="98"/>
      <c r="GY82" s="98"/>
      <c r="GZ82" s="98"/>
      <c r="HA82" s="98"/>
      <c r="HB82" s="98"/>
      <c r="HC82" s="98"/>
      <c r="HD82" s="98"/>
      <c r="HE82" s="98"/>
      <c r="HF82" s="98"/>
      <c r="HG82" s="98"/>
      <c r="HH82" s="98"/>
      <c r="HI82" s="98"/>
      <c r="HJ82" s="98"/>
      <c r="HK82" s="98"/>
      <c r="HL82" s="98"/>
      <c r="HM82" s="98"/>
      <c r="HN82" s="98"/>
      <c r="HO82" s="98"/>
      <c r="HP82" s="98"/>
      <c r="HQ82" s="98"/>
      <c r="HR82" s="98"/>
      <c r="HS82" s="98"/>
      <c r="HT82" s="98"/>
      <c r="HU82" s="98"/>
      <c r="HV82" s="98"/>
      <c r="HW82" s="98"/>
      <c r="HX82" s="98"/>
      <c r="HY82" s="98"/>
      <c r="HZ82" s="98"/>
      <c r="IA82" s="98"/>
      <c r="IB82" s="98"/>
      <c r="IC82" s="98"/>
      <c r="ID82" s="98"/>
      <c r="IE82" s="98"/>
      <c r="IF82" s="98"/>
      <c r="IG82" s="98"/>
      <c r="IH82" s="98"/>
      <c r="II82" s="98"/>
      <c r="IJ82" s="98"/>
      <c r="IK82" s="98"/>
      <c r="IL82" s="95"/>
    </row>
    <row r="83" spans="1:246" x14ac:dyDescent="0.2">
      <c r="A83" s="98"/>
      <c r="B83" s="98"/>
      <c r="C83" s="98"/>
      <c r="D83" s="133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  <c r="FZ83" s="98"/>
      <c r="GA83" s="98"/>
      <c r="GB83" s="98"/>
      <c r="GC83" s="98"/>
      <c r="GD83" s="98"/>
      <c r="GE83" s="98"/>
      <c r="GF83" s="98"/>
      <c r="GG83" s="98"/>
      <c r="GH83" s="98"/>
      <c r="GI83" s="98"/>
      <c r="GJ83" s="98"/>
      <c r="GK83" s="98"/>
      <c r="GL83" s="98"/>
      <c r="GM83" s="98"/>
      <c r="GN83" s="98"/>
      <c r="GO83" s="98"/>
      <c r="GP83" s="98"/>
      <c r="GQ83" s="98"/>
      <c r="GR83" s="98"/>
      <c r="GS83" s="98"/>
      <c r="GT83" s="98"/>
      <c r="GU83" s="98"/>
      <c r="GV83" s="98"/>
      <c r="GW83" s="98"/>
      <c r="GX83" s="98"/>
      <c r="GY83" s="98"/>
      <c r="GZ83" s="98"/>
      <c r="HA83" s="98"/>
      <c r="HB83" s="98"/>
      <c r="HC83" s="98"/>
      <c r="HD83" s="98"/>
      <c r="HE83" s="98"/>
      <c r="HF83" s="98"/>
      <c r="HG83" s="98"/>
      <c r="HH83" s="98"/>
      <c r="HI83" s="98"/>
      <c r="HJ83" s="98"/>
      <c r="HK83" s="98"/>
      <c r="HL83" s="98"/>
      <c r="HM83" s="98"/>
      <c r="HN83" s="98"/>
      <c r="HO83" s="98"/>
      <c r="HP83" s="98"/>
      <c r="HQ83" s="98"/>
      <c r="HR83" s="98"/>
      <c r="HS83" s="98"/>
      <c r="HT83" s="98"/>
      <c r="HU83" s="98"/>
      <c r="HV83" s="98"/>
      <c r="HW83" s="98"/>
      <c r="HX83" s="98"/>
      <c r="HY83" s="98"/>
      <c r="HZ83" s="98"/>
      <c r="IA83" s="98"/>
      <c r="IB83" s="98"/>
      <c r="IC83" s="98"/>
      <c r="ID83" s="98"/>
      <c r="IE83" s="98"/>
      <c r="IF83" s="98"/>
      <c r="IG83" s="98"/>
      <c r="IH83" s="98"/>
      <c r="II83" s="98"/>
      <c r="IJ83" s="98"/>
      <c r="IK83" s="98"/>
      <c r="IL83" s="95"/>
    </row>
    <row r="84" spans="1:246" x14ac:dyDescent="0.2">
      <c r="A84" s="98"/>
      <c r="B84" s="98"/>
      <c r="C84" s="98"/>
      <c r="D84" s="133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  <c r="FZ84" s="98"/>
      <c r="GA84" s="98"/>
      <c r="GB84" s="98"/>
      <c r="GC84" s="98"/>
      <c r="GD84" s="98"/>
      <c r="GE84" s="98"/>
      <c r="GF84" s="98"/>
      <c r="GG84" s="98"/>
      <c r="GH84" s="98"/>
      <c r="GI84" s="98"/>
      <c r="GJ84" s="98"/>
      <c r="GK84" s="98"/>
      <c r="GL84" s="98"/>
      <c r="GM84" s="98"/>
      <c r="GN84" s="98"/>
      <c r="GO84" s="98"/>
      <c r="GP84" s="98"/>
      <c r="GQ84" s="98"/>
      <c r="GR84" s="98"/>
      <c r="GS84" s="98"/>
      <c r="GT84" s="98"/>
      <c r="GU84" s="98"/>
      <c r="GV84" s="98"/>
      <c r="GW84" s="98"/>
      <c r="GX84" s="98"/>
      <c r="GY84" s="98"/>
      <c r="GZ84" s="98"/>
      <c r="HA84" s="98"/>
      <c r="HB84" s="98"/>
      <c r="HC84" s="98"/>
      <c r="HD84" s="98"/>
      <c r="HE84" s="98"/>
      <c r="HF84" s="98"/>
      <c r="HG84" s="98"/>
      <c r="HH84" s="98"/>
      <c r="HI84" s="98"/>
      <c r="HJ84" s="98"/>
      <c r="HK84" s="98"/>
      <c r="HL84" s="98"/>
      <c r="HM84" s="98"/>
      <c r="HN84" s="98"/>
      <c r="HO84" s="98"/>
      <c r="HP84" s="98"/>
      <c r="HQ84" s="98"/>
      <c r="HR84" s="98"/>
      <c r="HS84" s="98"/>
      <c r="HT84" s="98"/>
      <c r="HU84" s="98"/>
      <c r="HV84" s="98"/>
      <c r="HW84" s="98"/>
      <c r="HX84" s="98"/>
      <c r="HY84" s="98"/>
      <c r="HZ84" s="98"/>
      <c r="IA84" s="98"/>
      <c r="IB84" s="98"/>
      <c r="IC84" s="98"/>
      <c r="ID84" s="98"/>
      <c r="IE84" s="98"/>
      <c r="IF84" s="98"/>
      <c r="IG84" s="98"/>
      <c r="IH84" s="98"/>
      <c r="II84" s="98"/>
      <c r="IJ84" s="98"/>
      <c r="IK84" s="98"/>
      <c r="IL84" s="95"/>
    </row>
    <row r="85" spans="1:246" x14ac:dyDescent="0.2">
      <c r="A85" s="95"/>
      <c r="B85" s="95"/>
      <c r="C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95"/>
      <c r="IF85" s="95"/>
      <c r="IG85" s="95"/>
      <c r="IH85" s="95"/>
      <c r="II85" s="95"/>
      <c r="IJ85" s="95"/>
      <c r="IK85" s="95"/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7"/>
  <sheetViews>
    <sheetView topLeftCell="B1" zoomScale="87" zoomScaleNormal="87" workbookViewId="0">
      <selection activeCell="G14" sqref="G14"/>
    </sheetView>
  </sheetViews>
  <sheetFormatPr defaultRowHeight="15" x14ac:dyDescent="0.2"/>
  <cols>
    <col min="1" max="1" width="38.6640625" style="99" hidden="1" customWidth="1"/>
    <col min="2" max="2" width="7.6640625" style="99" customWidth="1"/>
    <col min="3" max="3" width="42.6640625" style="99" customWidth="1"/>
    <col min="4" max="4" width="8.6640625" style="99" customWidth="1"/>
    <col min="5" max="5" width="2.6640625" style="99" customWidth="1"/>
    <col min="6" max="6" width="13.6640625" style="99" customWidth="1"/>
    <col min="7" max="7" width="14.6640625" style="99" customWidth="1"/>
    <col min="8" max="8" width="12.6640625" style="99" customWidth="1"/>
    <col min="9" max="9" width="10.6640625" style="99" customWidth="1"/>
    <col min="10" max="10" width="11.6640625" style="99" customWidth="1"/>
    <col min="11" max="12" width="12.6640625" style="99" customWidth="1"/>
    <col min="13" max="13" width="10.6640625" style="99" customWidth="1"/>
    <col min="14" max="14" width="11.6640625" style="99" customWidth="1"/>
    <col min="15" max="16" width="10.6640625" style="99" customWidth="1"/>
    <col min="17" max="17" width="12.6640625" style="99" customWidth="1"/>
    <col min="18" max="18" width="9.6640625" style="99" customWidth="1"/>
    <col min="19" max="19" width="7.6640625" style="99" customWidth="1"/>
    <col min="20" max="20" width="8.6640625" style="99" customWidth="1"/>
    <col min="21" max="244" width="7.6640625" style="99" customWidth="1"/>
    <col min="245" max="256" width="9.6640625" style="99" customWidth="1"/>
  </cols>
  <sheetData>
    <row r="1" spans="1:237" x14ac:dyDescent="0.2">
      <c r="B1" s="134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</row>
    <row r="2" spans="1:237" x14ac:dyDescent="0.2"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</row>
    <row r="3" spans="1:237" x14ac:dyDescent="0.2">
      <c r="B3" s="110"/>
      <c r="D3" s="135"/>
      <c r="E3" s="135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</row>
    <row r="4" spans="1:237" x14ac:dyDescent="0.2">
      <c r="C4" s="136" t="s">
        <v>16</v>
      </c>
      <c r="D4" s="136"/>
      <c r="E4" s="136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237" x14ac:dyDescent="0.2">
      <c r="C5" s="136" t="s">
        <v>17</v>
      </c>
      <c r="D5" s="136"/>
      <c r="E5" s="136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237" x14ac:dyDescent="0.2">
      <c r="C6" s="136" t="s">
        <v>447</v>
      </c>
      <c r="D6" s="136"/>
      <c r="E6" s="136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237" x14ac:dyDescent="0.2">
      <c r="C7" s="136"/>
      <c r="D7" s="136"/>
      <c r="E7" s="136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237" x14ac:dyDescent="0.2">
      <c r="A8" s="100"/>
      <c r="B8" s="137"/>
      <c r="C8" s="138"/>
      <c r="D8" s="137"/>
      <c r="E8" s="137"/>
      <c r="F8" s="137" t="s">
        <v>487</v>
      </c>
      <c r="G8" s="137" t="s">
        <v>83</v>
      </c>
      <c r="H8" s="137" t="s">
        <v>85</v>
      </c>
      <c r="I8" s="137" t="s">
        <v>87</v>
      </c>
      <c r="J8" s="137" t="s">
        <v>87</v>
      </c>
      <c r="K8" s="137" t="s">
        <v>90</v>
      </c>
      <c r="L8" s="137" t="s">
        <v>90</v>
      </c>
      <c r="M8" s="138" t="s">
        <v>91</v>
      </c>
      <c r="N8" s="138" t="s">
        <v>93</v>
      </c>
      <c r="O8" s="138" t="s">
        <v>93</v>
      </c>
      <c r="P8" s="137" t="s">
        <v>96</v>
      </c>
      <c r="Q8" s="137" t="s">
        <v>98</v>
      </c>
      <c r="R8" s="137" t="s">
        <v>100</v>
      </c>
    </row>
    <row r="9" spans="1:237" x14ac:dyDescent="0.2">
      <c r="A9" s="100"/>
      <c r="B9" s="139" t="s">
        <v>445</v>
      </c>
      <c r="C9" s="140" t="s">
        <v>448</v>
      </c>
      <c r="D9" s="141"/>
      <c r="E9" s="141"/>
      <c r="F9" s="139" t="s">
        <v>82</v>
      </c>
      <c r="G9" s="139" t="s">
        <v>84</v>
      </c>
      <c r="H9" s="139" t="s">
        <v>86</v>
      </c>
      <c r="I9" s="139" t="s">
        <v>88</v>
      </c>
      <c r="J9" s="139" t="s">
        <v>89</v>
      </c>
      <c r="K9" s="139" t="s">
        <v>88</v>
      </c>
      <c r="L9" s="139" t="s">
        <v>89</v>
      </c>
      <c r="M9" s="139" t="s">
        <v>92</v>
      </c>
      <c r="N9" s="139" t="s">
        <v>94</v>
      </c>
      <c r="O9" s="139" t="s">
        <v>95</v>
      </c>
      <c r="P9" s="139" t="s">
        <v>97</v>
      </c>
      <c r="Q9" s="139" t="s">
        <v>99</v>
      </c>
      <c r="R9" s="139" t="s">
        <v>101</v>
      </c>
      <c r="T9" s="99" t="s">
        <v>102</v>
      </c>
    </row>
    <row r="10" spans="1:237" x14ac:dyDescent="0.2">
      <c r="B10" s="14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</row>
    <row r="11" spans="1:237" x14ac:dyDescent="0.2">
      <c r="A11" s="99" t="s">
        <v>355</v>
      </c>
      <c r="B11" s="134">
        <v>1</v>
      </c>
      <c r="C11" s="99" t="s">
        <v>355</v>
      </c>
      <c r="D11" s="99" t="s">
        <v>458</v>
      </c>
      <c r="F11" s="121">
        <f t="shared" ref="F11:F30" si="0">SUM(G11:R11)</f>
        <v>1394754</v>
      </c>
      <c r="G11" s="121">
        <v>509886</v>
      </c>
      <c r="H11" s="121">
        <v>168177</v>
      </c>
      <c r="I11" s="121">
        <v>27525</v>
      </c>
      <c r="J11" s="121">
        <v>280420</v>
      </c>
      <c r="K11" s="121">
        <v>225508</v>
      </c>
      <c r="L11" s="121">
        <v>76244</v>
      </c>
      <c r="M11" s="121">
        <v>61052</v>
      </c>
      <c r="N11" s="121">
        <v>25628</v>
      </c>
      <c r="O11" s="121">
        <v>6887</v>
      </c>
      <c r="P11" s="121">
        <v>12599</v>
      </c>
      <c r="Q11" s="121">
        <v>455</v>
      </c>
      <c r="R11" s="121">
        <v>373</v>
      </c>
      <c r="S11" s="121"/>
      <c r="T11" s="121">
        <f t="shared" ref="T11:T42" si="1">SUM(G11:R11)-F11</f>
        <v>0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</row>
    <row r="12" spans="1:237" x14ac:dyDescent="0.2">
      <c r="A12" s="99" t="s">
        <v>356</v>
      </c>
      <c r="B12" s="134">
        <v>2</v>
      </c>
      <c r="C12" s="99" t="s">
        <v>356</v>
      </c>
      <c r="D12" s="135"/>
      <c r="E12" s="135"/>
      <c r="F12" s="121">
        <f t="shared" si="0"/>
        <v>12251529228</v>
      </c>
      <c r="G12" s="121">
        <v>4493173553</v>
      </c>
      <c r="H12" s="121">
        <v>1500303183</v>
      </c>
      <c r="I12" s="121">
        <v>244717784</v>
      </c>
      <c r="J12" s="121">
        <v>2466458418</v>
      </c>
      <c r="K12" s="121">
        <v>1975453293</v>
      </c>
      <c r="L12" s="121">
        <v>631660709</v>
      </c>
      <c r="M12" s="121">
        <v>536276503</v>
      </c>
      <c r="N12" s="121">
        <v>225118793</v>
      </c>
      <c r="O12" s="121">
        <v>60498256</v>
      </c>
      <c r="P12" s="121">
        <v>110668466</v>
      </c>
      <c r="Q12" s="121">
        <v>3922488</v>
      </c>
      <c r="R12" s="121">
        <v>3277782</v>
      </c>
      <c r="S12" s="121"/>
      <c r="T12" s="121">
        <f t="shared" si="1"/>
        <v>0</v>
      </c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</row>
    <row r="13" spans="1:237" x14ac:dyDescent="0.2">
      <c r="A13" s="99" t="s">
        <v>357</v>
      </c>
      <c r="B13" s="134">
        <v>3</v>
      </c>
      <c r="C13" s="99" t="s">
        <v>357</v>
      </c>
      <c r="E13" s="110"/>
      <c r="F13" s="121">
        <f t="shared" si="0"/>
        <v>5892216</v>
      </c>
      <c r="G13" s="143">
        <v>4173228</v>
      </c>
      <c r="H13" s="143">
        <v>519384</v>
      </c>
      <c r="I13" s="143">
        <v>1020</v>
      </c>
      <c r="J13" s="143">
        <v>34920</v>
      </c>
      <c r="K13" s="143">
        <v>1104</v>
      </c>
      <c r="L13" s="143">
        <v>1944</v>
      </c>
      <c r="M13" s="143">
        <v>132</v>
      </c>
      <c r="N13" s="143">
        <v>12</v>
      </c>
      <c r="O13" s="143">
        <v>24</v>
      </c>
      <c r="P13" s="143">
        <v>1146192</v>
      </c>
      <c r="Q13" s="121">
        <v>2040</v>
      </c>
      <c r="R13" s="121">
        <v>12216</v>
      </c>
      <c r="S13" s="121"/>
      <c r="T13" s="121">
        <f t="shared" si="1"/>
        <v>0</v>
      </c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</row>
    <row r="14" spans="1:237" x14ac:dyDescent="0.2">
      <c r="A14" s="99" t="s">
        <v>357</v>
      </c>
      <c r="B14" s="134">
        <v>4</v>
      </c>
      <c r="C14" s="99" t="s">
        <v>449</v>
      </c>
      <c r="E14" s="110"/>
      <c r="F14" s="121">
        <f t="shared" si="0"/>
        <v>5892216</v>
      </c>
      <c r="G14" s="121">
        <f t="shared" ref="G14:R14" si="2">G13</f>
        <v>4173228</v>
      </c>
      <c r="H14" s="121">
        <f t="shared" si="2"/>
        <v>519384</v>
      </c>
      <c r="I14" s="121">
        <f t="shared" si="2"/>
        <v>1020</v>
      </c>
      <c r="J14" s="121">
        <f t="shared" si="2"/>
        <v>34920</v>
      </c>
      <c r="K14" s="121">
        <f t="shared" si="2"/>
        <v>1104</v>
      </c>
      <c r="L14" s="121">
        <f t="shared" si="2"/>
        <v>1944</v>
      </c>
      <c r="M14" s="121">
        <f t="shared" si="2"/>
        <v>132</v>
      </c>
      <c r="N14" s="121">
        <f t="shared" si="2"/>
        <v>12</v>
      </c>
      <c r="O14" s="121">
        <f t="shared" si="2"/>
        <v>24</v>
      </c>
      <c r="P14" s="121">
        <f t="shared" si="2"/>
        <v>1146192</v>
      </c>
      <c r="Q14" s="121">
        <f t="shared" si="2"/>
        <v>2040</v>
      </c>
      <c r="R14" s="121">
        <f t="shared" si="2"/>
        <v>12216</v>
      </c>
      <c r="S14" s="121"/>
      <c r="T14" s="121">
        <f t="shared" si="1"/>
        <v>0</v>
      </c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</row>
    <row r="15" spans="1:237" x14ac:dyDescent="0.2">
      <c r="A15" s="99" t="s">
        <v>358</v>
      </c>
      <c r="B15" s="134">
        <v>5</v>
      </c>
      <c r="C15" s="99" t="s">
        <v>358</v>
      </c>
      <c r="E15" s="110"/>
      <c r="F15" s="121">
        <f t="shared" si="0"/>
        <v>491018</v>
      </c>
      <c r="G15" s="121">
        <f t="shared" ref="G15:R15" si="3">G13/12</f>
        <v>347769</v>
      </c>
      <c r="H15" s="121">
        <f t="shared" si="3"/>
        <v>43282</v>
      </c>
      <c r="I15" s="121">
        <f t="shared" si="3"/>
        <v>85</v>
      </c>
      <c r="J15" s="121">
        <f t="shared" si="3"/>
        <v>2910</v>
      </c>
      <c r="K15" s="121">
        <f t="shared" si="3"/>
        <v>92</v>
      </c>
      <c r="L15" s="121">
        <f t="shared" si="3"/>
        <v>162</v>
      </c>
      <c r="M15" s="121">
        <f t="shared" si="3"/>
        <v>11</v>
      </c>
      <c r="N15" s="121">
        <f t="shared" si="3"/>
        <v>1</v>
      </c>
      <c r="O15" s="121">
        <f t="shared" si="3"/>
        <v>2</v>
      </c>
      <c r="P15" s="121">
        <f t="shared" si="3"/>
        <v>95516</v>
      </c>
      <c r="Q15" s="121">
        <f t="shared" si="3"/>
        <v>170</v>
      </c>
      <c r="R15" s="121">
        <f t="shared" si="3"/>
        <v>1018</v>
      </c>
      <c r="S15" s="121"/>
      <c r="T15" s="121">
        <f t="shared" si="1"/>
        <v>0</v>
      </c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</row>
    <row r="16" spans="1:237" x14ac:dyDescent="0.2">
      <c r="A16" s="99" t="s">
        <v>359</v>
      </c>
      <c r="B16" s="134">
        <v>6</v>
      </c>
      <c r="C16" s="99" t="s">
        <v>450</v>
      </c>
      <c r="D16" s="99" t="s">
        <v>459</v>
      </c>
      <c r="E16" s="110"/>
      <c r="F16" s="121">
        <f t="shared" si="0"/>
        <v>465619</v>
      </c>
      <c r="G16" s="143">
        <f>G15</f>
        <v>347769</v>
      </c>
      <c r="H16" s="143">
        <v>86564</v>
      </c>
      <c r="I16" s="143">
        <v>425</v>
      </c>
      <c r="J16" s="143">
        <v>14550</v>
      </c>
      <c r="K16" s="143">
        <v>2300</v>
      </c>
      <c r="L16" s="143">
        <v>4050</v>
      </c>
      <c r="M16" s="143">
        <v>275</v>
      </c>
      <c r="N16" s="143">
        <v>5</v>
      </c>
      <c r="O16" s="143">
        <v>10</v>
      </c>
      <c r="P16" s="143">
        <v>9552</v>
      </c>
      <c r="Q16" s="143">
        <v>17</v>
      </c>
      <c r="R16" s="143">
        <v>102</v>
      </c>
      <c r="S16" s="121"/>
      <c r="T16" s="121">
        <f t="shared" si="1"/>
        <v>0</v>
      </c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</row>
    <row r="17" spans="1:237" x14ac:dyDescent="0.2">
      <c r="A17" s="99" t="s">
        <v>360</v>
      </c>
      <c r="B17" s="134">
        <v>7</v>
      </c>
      <c r="C17" s="99" t="s">
        <v>360</v>
      </c>
      <c r="D17" s="99" t="s">
        <v>460</v>
      </c>
      <c r="E17" s="110"/>
      <c r="F17" s="121">
        <f t="shared" si="0"/>
        <v>95516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95516</v>
      </c>
      <c r="Q17" s="121">
        <v>0</v>
      </c>
      <c r="R17" s="121">
        <v>0</v>
      </c>
      <c r="S17" s="121"/>
      <c r="T17" s="121">
        <f t="shared" si="1"/>
        <v>0</v>
      </c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</row>
    <row r="18" spans="1:237" x14ac:dyDescent="0.2">
      <c r="A18" s="99" t="s">
        <v>361</v>
      </c>
      <c r="B18" s="134">
        <v>8</v>
      </c>
      <c r="C18" s="99" t="s">
        <v>361</v>
      </c>
      <c r="D18" s="99" t="s">
        <v>461</v>
      </c>
      <c r="E18" s="110"/>
      <c r="F18" s="121">
        <f t="shared" si="0"/>
        <v>491018</v>
      </c>
      <c r="G18" s="121">
        <f t="shared" ref="G18:R18" si="4">G15</f>
        <v>347769</v>
      </c>
      <c r="H18" s="121">
        <f t="shared" si="4"/>
        <v>43282</v>
      </c>
      <c r="I18" s="121">
        <f t="shared" si="4"/>
        <v>85</v>
      </c>
      <c r="J18" s="121">
        <f t="shared" si="4"/>
        <v>2910</v>
      </c>
      <c r="K18" s="121">
        <f t="shared" si="4"/>
        <v>92</v>
      </c>
      <c r="L18" s="121">
        <f t="shared" si="4"/>
        <v>162</v>
      </c>
      <c r="M18" s="121">
        <f t="shared" si="4"/>
        <v>11</v>
      </c>
      <c r="N18" s="121">
        <f t="shared" si="4"/>
        <v>1</v>
      </c>
      <c r="O18" s="121">
        <f t="shared" si="4"/>
        <v>2</v>
      </c>
      <c r="P18" s="121">
        <f t="shared" si="4"/>
        <v>95516</v>
      </c>
      <c r="Q18" s="121">
        <f t="shared" si="4"/>
        <v>170</v>
      </c>
      <c r="R18" s="121">
        <f t="shared" si="4"/>
        <v>1018</v>
      </c>
      <c r="S18" s="121"/>
      <c r="T18" s="121">
        <f t="shared" si="1"/>
        <v>0</v>
      </c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</row>
    <row r="19" spans="1:237" x14ac:dyDescent="0.2">
      <c r="A19" s="99" t="s">
        <v>362</v>
      </c>
      <c r="B19" s="134">
        <v>9</v>
      </c>
      <c r="C19" s="99" t="s">
        <v>451</v>
      </c>
      <c r="D19" s="99" t="s">
        <v>462</v>
      </c>
      <c r="F19" s="121">
        <f t="shared" si="0"/>
        <v>403984.39999999997</v>
      </c>
      <c r="G19" s="143">
        <f t="shared" ref="G19:O19" si="5">G18</f>
        <v>347769</v>
      </c>
      <c r="H19" s="143">
        <f t="shared" si="5"/>
        <v>43282</v>
      </c>
      <c r="I19" s="143">
        <f t="shared" si="5"/>
        <v>85</v>
      </c>
      <c r="J19" s="143">
        <f t="shared" si="5"/>
        <v>2910</v>
      </c>
      <c r="K19" s="143">
        <f t="shared" si="5"/>
        <v>92</v>
      </c>
      <c r="L19" s="143">
        <f t="shared" si="5"/>
        <v>162</v>
      </c>
      <c r="M19" s="143">
        <f t="shared" si="5"/>
        <v>11</v>
      </c>
      <c r="N19" s="143">
        <f t="shared" si="5"/>
        <v>1</v>
      </c>
      <c r="O19" s="143">
        <f t="shared" si="5"/>
        <v>2</v>
      </c>
      <c r="P19" s="143">
        <f>P18/10</f>
        <v>9551.6</v>
      </c>
      <c r="Q19" s="143">
        <f>Q18/10</f>
        <v>17</v>
      </c>
      <c r="R19" s="143">
        <f>R18/10</f>
        <v>101.8</v>
      </c>
      <c r="S19" s="143"/>
      <c r="T19" s="121">
        <f t="shared" si="1"/>
        <v>0</v>
      </c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</row>
    <row r="20" spans="1:237" x14ac:dyDescent="0.2">
      <c r="A20" s="99" t="s">
        <v>363</v>
      </c>
      <c r="B20" s="134">
        <v>10</v>
      </c>
      <c r="C20" s="99" t="s">
        <v>363</v>
      </c>
      <c r="D20" s="99" t="s">
        <v>463</v>
      </c>
      <c r="F20" s="121">
        <f t="shared" si="0"/>
        <v>403793.39999999997</v>
      </c>
      <c r="G20" s="143">
        <f>G18</f>
        <v>347769</v>
      </c>
      <c r="H20" s="143">
        <f>H18</f>
        <v>43282</v>
      </c>
      <c r="I20" s="143">
        <v>0</v>
      </c>
      <c r="J20" s="143">
        <f>J18</f>
        <v>2910</v>
      </c>
      <c r="K20" s="143">
        <v>0</v>
      </c>
      <c r="L20" s="143">
        <f>L18</f>
        <v>162</v>
      </c>
      <c r="M20" s="143">
        <v>0</v>
      </c>
      <c r="N20" s="143">
        <v>0</v>
      </c>
      <c r="O20" s="143">
        <v>0</v>
      </c>
      <c r="P20" s="143">
        <f>P18/10</f>
        <v>9551.6</v>
      </c>
      <c r="Q20" s="143">
        <f>Q18/10</f>
        <v>17</v>
      </c>
      <c r="R20" s="143">
        <f>R18/10</f>
        <v>101.8</v>
      </c>
      <c r="S20" s="143"/>
      <c r="T20" s="121">
        <f t="shared" si="1"/>
        <v>0</v>
      </c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</row>
    <row r="21" spans="1:237" x14ac:dyDescent="0.2">
      <c r="A21" s="99" t="s">
        <v>364</v>
      </c>
      <c r="B21" s="134">
        <v>11</v>
      </c>
      <c r="C21" s="99" t="s">
        <v>364</v>
      </c>
      <c r="D21" s="99" t="s">
        <v>464</v>
      </c>
      <c r="F21" s="121">
        <f t="shared" si="0"/>
        <v>403973.39999999997</v>
      </c>
      <c r="G21" s="143">
        <f t="shared" ref="G21:L21" si="6">G18</f>
        <v>347769</v>
      </c>
      <c r="H21" s="143">
        <f t="shared" si="6"/>
        <v>43282</v>
      </c>
      <c r="I21" s="143">
        <f t="shared" si="6"/>
        <v>85</v>
      </c>
      <c r="J21" s="143">
        <f t="shared" si="6"/>
        <v>2910</v>
      </c>
      <c r="K21" s="143">
        <f t="shared" si="6"/>
        <v>92</v>
      </c>
      <c r="L21" s="143">
        <f t="shared" si="6"/>
        <v>162</v>
      </c>
      <c r="M21" s="143">
        <v>0</v>
      </c>
      <c r="N21" s="143">
        <f>N18</f>
        <v>1</v>
      </c>
      <c r="O21" s="143">
        <f>O18</f>
        <v>2</v>
      </c>
      <c r="P21" s="143">
        <f>P18/10</f>
        <v>9551.6</v>
      </c>
      <c r="Q21" s="143">
        <f>Q18/10</f>
        <v>17</v>
      </c>
      <c r="R21" s="143">
        <f>R18/10</f>
        <v>101.8</v>
      </c>
      <c r="S21" s="143"/>
      <c r="T21" s="121">
        <f t="shared" si="1"/>
        <v>0</v>
      </c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</row>
    <row r="22" spans="1:237" x14ac:dyDescent="0.2">
      <c r="A22" s="99" t="s">
        <v>365</v>
      </c>
      <c r="B22" s="134">
        <v>12</v>
      </c>
      <c r="C22" s="99" t="s">
        <v>365</v>
      </c>
      <c r="F22" s="121">
        <f t="shared" si="0"/>
        <v>488377</v>
      </c>
      <c r="G22" s="143">
        <v>352585</v>
      </c>
      <c r="H22" s="143">
        <v>44326</v>
      </c>
      <c r="I22" s="143">
        <v>85</v>
      </c>
      <c r="J22" s="143">
        <v>2899</v>
      </c>
      <c r="K22" s="143">
        <v>94</v>
      </c>
      <c r="L22" s="143">
        <v>157</v>
      </c>
      <c r="M22" s="143">
        <v>11</v>
      </c>
      <c r="N22" s="143">
        <v>1</v>
      </c>
      <c r="O22" s="143">
        <v>2</v>
      </c>
      <c r="P22" s="143">
        <v>87026</v>
      </c>
      <c r="Q22" s="143">
        <v>173</v>
      </c>
      <c r="R22" s="143">
        <v>1018</v>
      </c>
      <c r="S22" s="143"/>
      <c r="T22" s="121">
        <f t="shared" si="1"/>
        <v>0</v>
      </c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</row>
    <row r="23" spans="1:237" x14ac:dyDescent="0.2">
      <c r="A23" s="99" t="s">
        <v>366</v>
      </c>
      <c r="B23" s="134">
        <v>13</v>
      </c>
      <c r="C23" s="99" t="s">
        <v>366</v>
      </c>
      <c r="F23" s="121">
        <f t="shared" si="0"/>
        <v>488377</v>
      </c>
      <c r="G23" s="121">
        <f t="shared" ref="G23:R23" si="7">G22</f>
        <v>352585</v>
      </c>
      <c r="H23" s="121">
        <f t="shared" si="7"/>
        <v>44326</v>
      </c>
      <c r="I23" s="121">
        <f t="shared" si="7"/>
        <v>85</v>
      </c>
      <c r="J23" s="121">
        <f t="shared" si="7"/>
        <v>2899</v>
      </c>
      <c r="K23" s="121">
        <f t="shared" si="7"/>
        <v>94</v>
      </c>
      <c r="L23" s="121">
        <f t="shared" si="7"/>
        <v>157</v>
      </c>
      <c r="M23" s="121">
        <f t="shared" si="7"/>
        <v>11</v>
      </c>
      <c r="N23" s="121">
        <f t="shared" si="7"/>
        <v>1</v>
      </c>
      <c r="O23" s="121">
        <f t="shared" si="7"/>
        <v>2</v>
      </c>
      <c r="P23" s="121">
        <f t="shared" si="7"/>
        <v>87026</v>
      </c>
      <c r="Q23" s="121">
        <f t="shared" si="7"/>
        <v>173</v>
      </c>
      <c r="R23" s="121">
        <f t="shared" si="7"/>
        <v>1018</v>
      </c>
      <c r="S23" s="143"/>
      <c r="T23" s="121">
        <f t="shared" si="1"/>
        <v>0</v>
      </c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</row>
    <row r="24" spans="1:237" x14ac:dyDescent="0.2">
      <c r="A24" s="99" t="s">
        <v>367</v>
      </c>
      <c r="B24" s="134">
        <v>14</v>
      </c>
      <c r="C24" s="99" t="s">
        <v>452</v>
      </c>
      <c r="D24" s="99" t="s">
        <v>465</v>
      </c>
      <c r="F24" s="121">
        <f t="shared" si="0"/>
        <v>471544</v>
      </c>
      <c r="G24" s="143">
        <v>352585</v>
      </c>
      <c r="H24" s="143">
        <v>88652</v>
      </c>
      <c r="I24" s="143">
        <v>425</v>
      </c>
      <c r="J24" s="143">
        <v>14495</v>
      </c>
      <c r="K24" s="143">
        <v>2350</v>
      </c>
      <c r="L24" s="143">
        <v>3925</v>
      </c>
      <c r="M24" s="143">
        <v>275</v>
      </c>
      <c r="N24" s="143">
        <v>5</v>
      </c>
      <c r="O24" s="143">
        <v>10</v>
      </c>
      <c r="P24" s="143">
        <v>8703</v>
      </c>
      <c r="Q24" s="143">
        <v>17</v>
      </c>
      <c r="R24" s="121">
        <v>102</v>
      </c>
      <c r="S24" s="143"/>
      <c r="T24" s="121">
        <f t="shared" si="1"/>
        <v>0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</row>
    <row r="25" spans="1:237" x14ac:dyDescent="0.2">
      <c r="A25" s="99" t="s">
        <v>360</v>
      </c>
      <c r="B25" s="134">
        <v>15</v>
      </c>
      <c r="C25" s="99" t="s">
        <v>360</v>
      </c>
      <c r="D25" s="99" t="s">
        <v>466</v>
      </c>
      <c r="F25" s="121">
        <f t="shared" si="0"/>
        <v>83856546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83856546</v>
      </c>
      <c r="Q25" s="143">
        <v>0</v>
      </c>
      <c r="R25" s="143">
        <v>0</v>
      </c>
      <c r="S25" s="143"/>
      <c r="T25" s="121">
        <f t="shared" si="1"/>
        <v>0</v>
      </c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</row>
    <row r="26" spans="1:237" x14ac:dyDescent="0.2">
      <c r="A26" s="99" t="s">
        <v>368</v>
      </c>
      <c r="B26" s="134">
        <v>16</v>
      </c>
      <c r="C26" s="99" t="s">
        <v>368</v>
      </c>
      <c r="D26" s="99" t="s">
        <v>467</v>
      </c>
      <c r="F26" s="121">
        <f t="shared" si="0"/>
        <v>488377</v>
      </c>
      <c r="G26" s="121">
        <f t="shared" ref="G26:R26" si="8">G22</f>
        <v>352585</v>
      </c>
      <c r="H26" s="121">
        <f t="shared" si="8"/>
        <v>44326</v>
      </c>
      <c r="I26" s="121">
        <f t="shared" si="8"/>
        <v>85</v>
      </c>
      <c r="J26" s="121">
        <f t="shared" si="8"/>
        <v>2899</v>
      </c>
      <c r="K26" s="121">
        <f t="shared" si="8"/>
        <v>94</v>
      </c>
      <c r="L26" s="121">
        <f t="shared" si="8"/>
        <v>157</v>
      </c>
      <c r="M26" s="121">
        <f t="shared" si="8"/>
        <v>11</v>
      </c>
      <c r="N26" s="121">
        <f t="shared" si="8"/>
        <v>1</v>
      </c>
      <c r="O26" s="121">
        <f t="shared" si="8"/>
        <v>2</v>
      </c>
      <c r="P26" s="121">
        <f t="shared" si="8"/>
        <v>87026</v>
      </c>
      <c r="Q26" s="121">
        <f t="shared" si="8"/>
        <v>173</v>
      </c>
      <c r="R26" s="121">
        <f t="shared" si="8"/>
        <v>1018</v>
      </c>
      <c r="S26" s="143"/>
      <c r="T26" s="121">
        <f t="shared" si="1"/>
        <v>0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</row>
    <row r="27" spans="1:237" x14ac:dyDescent="0.2">
      <c r="A27" s="99" t="s">
        <v>369</v>
      </c>
      <c r="B27" s="134">
        <v>17</v>
      </c>
      <c r="C27" s="99" t="s">
        <v>453</v>
      </c>
      <c r="D27" s="99" t="s">
        <v>468</v>
      </c>
      <c r="F27" s="121">
        <f t="shared" si="0"/>
        <v>408981.69999999995</v>
      </c>
      <c r="G27" s="143">
        <f t="shared" ref="G27:O27" si="9">G26</f>
        <v>352585</v>
      </c>
      <c r="H27" s="143">
        <f t="shared" si="9"/>
        <v>44326</v>
      </c>
      <c r="I27" s="143">
        <f t="shared" si="9"/>
        <v>85</v>
      </c>
      <c r="J27" s="143">
        <f t="shared" si="9"/>
        <v>2899</v>
      </c>
      <c r="K27" s="143">
        <f t="shared" si="9"/>
        <v>94</v>
      </c>
      <c r="L27" s="143">
        <f t="shared" si="9"/>
        <v>157</v>
      </c>
      <c r="M27" s="143">
        <f t="shared" si="9"/>
        <v>11</v>
      </c>
      <c r="N27" s="143">
        <f t="shared" si="9"/>
        <v>1</v>
      </c>
      <c r="O27" s="143">
        <f t="shared" si="9"/>
        <v>2</v>
      </c>
      <c r="P27" s="143">
        <f>P26/10</f>
        <v>8702.6</v>
      </c>
      <c r="Q27" s="143">
        <f>Q26/10</f>
        <v>17.3</v>
      </c>
      <c r="R27" s="143">
        <f>R26/10</f>
        <v>101.8</v>
      </c>
      <c r="S27" s="143"/>
      <c r="T27" s="121">
        <f t="shared" si="1"/>
        <v>0</v>
      </c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</row>
    <row r="28" spans="1:237" x14ac:dyDescent="0.2">
      <c r="A28" s="99" t="s">
        <v>370</v>
      </c>
      <c r="B28" s="134">
        <v>18</v>
      </c>
      <c r="C28" s="99" t="s">
        <v>370</v>
      </c>
      <c r="D28" s="99" t="s">
        <v>469</v>
      </c>
      <c r="F28" s="121">
        <f t="shared" si="0"/>
        <v>408788.69999999995</v>
      </c>
      <c r="G28" s="143">
        <f>G27</f>
        <v>352585</v>
      </c>
      <c r="H28" s="143">
        <f>H27</f>
        <v>44326</v>
      </c>
      <c r="I28" s="143">
        <v>0</v>
      </c>
      <c r="J28" s="143">
        <f>J27</f>
        <v>2899</v>
      </c>
      <c r="K28" s="143">
        <v>0</v>
      </c>
      <c r="L28" s="143">
        <f>L27</f>
        <v>157</v>
      </c>
      <c r="M28" s="143">
        <v>0</v>
      </c>
      <c r="N28" s="143">
        <v>0</v>
      </c>
      <c r="O28" s="143">
        <v>0</v>
      </c>
      <c r="P28" s="143">
        <f>P27</f>
        <v>8702.6</v>
      </c>
      <c r="Q28" s="143">
        <f>Q27</f>
        <v>17.3</v>
      </c>
      <c r="R28" s="143">
        <f>R27</f>
        <v>101.8</v>
      </c>
      <c r="S28" s="143"/>
      <c r="T28" s="121">
        <f t="shared" si="1"/>
        <v>0</v>
      </c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</row>
    <row r="29" spans="1:237" x14ac:dyDescent="0.2">
      <c r="A29" s="99" t="s">
        <v>371</v>
      </c>
      <c r="B29" s="134">
        <v>19</v>
      </c>
      <c r="C29" s="99" t="s">
        <v>371</v>
      </c>
      <c r="D29" s="99" t="s">
        <v>470</v>
      </c>
      <c r="F29" s="121">
        <f t="shared" si="0"/>
        <v>408970.69999999995</v>
      </c>
      <c r="G29" s="143">
        <f t="shared" ref="G29:L29" si="10">G27</f>
        <v>352585</v>
      </c>
      <c r="H29" s="143">
        <f t="shared" si="10"/>
        <v>44326</v>
      </c>
      <c r="I29" s="143">
        <f t="shared" si="10"/>
        <v>85</v>
      </c>
      <c r="J29" s="143">
        <f t="shared" si="10"/>
        <v>2899</v>
      </c>
      <c r="K29" s="143">
        <f t="shared" si="10"/>
        <v>94</v>
      </c>
      <c r="L29" s="143">
        <f t="shared" si="10"/>
        <v>157</v>
      </c>
      <c r="M29" s="143">
        <v>0</v>
      </c>
      <c r="N29" s="143">
        <f>N27</f>
        <v>1</v>
      </c>
      <c r="O29" s="143">
        <f>O27</f>
        <v>2</v>
      </c>
      <c r="P29" s="143">
        <f>P27</f>
        <v>8702.6</v>
      </c>
      <c r="Q29" s="143">
        <f>Q27</f>
        <v>17.3</v>
      </c>
      <c r="R29" s="143">
        <f>R27</f>
        <v>101.8</v>
      </c>
      <c r="S29" s="143"/>
      <c r="T29" s="121">
        <f t="shared" si="1"/>
        <v>0</v>
      </c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</row>
    <row r="30" spans="1:237" x14ac:dyDescent="0.2">
      <c r="A30" s="99" t="s">
        <v>372</v>
      </c>
      <c r="B30" s="134">
        <v>20</v>
      </c>
      <c r="C30" s="99" t="s">
        <v>454</v>
      </c>
      <c r="D30" s="99" t="s">
        <v>471</v>
      </c>
      <c r="F30" s="121">
        <f t="shared" si="0"/>
        <v>3163308</v>
      </c>
      <c r="G30" s="143">
        <v>1469824</v>
      </c>
      <c r="H30" s="143">
        <v>416991</v>
      </c>
      <c r="I30" s="143">
        <v>43457</v>
      </c>
      <c r="J30" s="143">
        <v>508405</v>
      </c>
      <c r="K30" s="143">
        <v>406845</v>
      </c>
      <c r="L30" s="143">
        <v>121895</v>
      </c>
      <c r="M30" s="143">
        <v>99607</v>
      </c>
      <c r="N30" s="143">
        <v>56989</v>
      </c>
      <c r="O30" s="143">
        <v>12867</v>
      </c>
      <c r="P30" s="143">
        <v>25151</v>
      </c>
      <c r="Q30" s="143">
        <v>905</v>
      </c>
      <c r="R30" s="143">
        <v>372</v>
      </c>
      <c r="S30" s="143"/>
      <c r="T30" s="121">
        <f t="shared" si="1"/>
        <v>0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</row>
    <row r="31" spans="1:237" x14ac:dyDescent="0.2">
      <c r="A31" s="99" t="s">
        <v>35</v>
      </c>
      <c r="B31" s="134">
        <v>21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43"/>
      <c r="T31" s="121">
        <f t="shared" si="1"/>
        <v>0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</row>
    <row r="32" spans="1:237" x14ac:dyDescent="0.2">
      <c r="A32" s="99" t="s">
        <v>12</v>
      </c>
      <c r="B32" s="134">
        <v>22</v>
      </c>
      <c r="C32" s="99" t="s">
        <v>12</v>
      </c>
      <c r="D32" s="99" t="s">
        <v>472</v>
      </c>
      <c r="F32" s="121">
        <f>SUM(G32:R32)</f>
        <v>2205517587</v>
      </c>
      <c r="G32" s="121">
        <f>'Rate Base'!G107</f>
        <v>961044342.07423806</v>
      </c>
      <c r="H32" s="121">
        <f>'Rate Base'!H107</f>
        <v>272806307.77811056</v>
      </c>
      <c r="I32" s="121">
        <f>'Rate Base'!I107</f>
        <v>34104258.686189666</v>
      </c>
      <c r="J32" s="121">
        <f>'Rate Base'!J107</f>
        <v>384614338.63069081</v>
      </c>
      <c r="K32" s="121">
        <f>'Rate Base'!K107</f>
        <v>276988137.9809463</v>
      </c>
      <c r="L32" s="121">
        <f>'Rate Base'!L107</f>
        <v>98909268.102990672</v>
      </c>
      <c r="M32" s="121">
        <f>'Rate Base'!M107</f>
        <v>61617327.1458041</v>
      </c>
      <c r="N32" s="121">
        <f>'Rate Base'!N107</f>
        <v>35476992.373818472</v>
      </c>
      <c r="O32" s="121">
        <f>'Rate Base'!O107</f>
        <v>8724348.5494972728</v>
      </c>
      <c r="P32" s="121">
        <f>'Rate Base'!P107</f>
        <v>70168388.099479616</v>
      </c>
      <c r="Q32" s="121">
        <f>'Rate Base'!Q107</f>
        <v>536596.77291644481</v>
      </c>
      <c r="R32" s="121">
        <f>'Rate Base'!R107</f>
        <v>527280.80531814822</v>
      </c>
      <c r="S32" s="143"/>
      <c r="T32" s="121">
        <f t="shared" si="1"/>
        <v>0</v>
      </c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</row>
    <row r="33" spans="1:244" x14ac:dyDescent="0.2">
      <c r="A33" s="99" t="s">
        <v>373</v>
      </c>
      <c r="B33" s="134">
        <v>23</v>
      </c>
      <c r="C33" s="99" t="s">
        <v>373</v>
      </c>
      <c r="D33" s="99" t="s">
        <v>473</v>
      </c>
      <c r="F33" s="121">
        <f>SUM(G33:R33)</f>
        <v>4079661192.0000005</v>
      </c>
      <c r="G33" s="121">
        <f>'Rate Base'!G95</f>
        <v>1763051646.7526803</v>
      </c>
      <c r="H33" s="121">
        <f>'Rate Base'!H95</f>
        <v>504423394.59610277</v>
      </c>
      <c r="I33" s="121">
        <f>'Rate Base'!I95</f>
        <v>64205662.269110374</v>
      </c>
      <c r="J33" s="121">
        <f>'Rate Base'!J95</f>
        <v>718966413.92663932</v>
      </c>
      <c r="K33" s="121">
        <f>'Rate Base'!K95</f>
        <v>520342902.29166776</v>
      </c>
      <c r="L33" s="121">
        <f>'Rate Base'!L95</f>
        <v>185192686.96382579</v>
      </c>
      <c r="M33" s="121">
        <f>'Rate Base'!M95</f>
        <v>118268634.6341963</v>
      </c>
      <c r="N33" s="121">
        <f>'Rate Base'!N95</f>
        <v>66511307.841886394</v>
      </c>
      <c r="O33" s="121">
        <f>'Rate Base'!O95</f>
        <v>16379530.553088216</v>
      </c>
      <c r="P33" s="121">
        <f>'Rate Base'!P95</f>
        <v>120351921.8635584</v>
      </c>
      <c r="Q33" s="121">
        <f>'Rate Base'!Q95</f>
        <v>993282.87601115787</v>
      </c>
      <c r="R33" s="121">
        <f>'Rate Base'!R95</f>
        <v>973807.4312332921</v>
      </c>
      <c r="S33" s="143"/>
      <c r="T33" s="121">
        <f t="shared" si="1"/>
        <v>0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</row>
    <row r="34" spans="1:244" x14ac:dyDescent="0.2">
      <c r="A34" s="99" t="s">
        <v>240</v>
      </c>
      <c r="B34" s="134">
        <v>24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43"/>
      <c r="T34" s="121">
        <f t="shared" si="1"/>
        <v>0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</row>
    <row r="35" spans="1:244" x14ac:dyDescent="0.2">
      <c r="A35" s="99" t="s">
        <v>374</v>
      </c>
      <c r="B35" s="134">
        <v>25</v>
      </c>
      <c r="D35" s="104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43"/>
      <c r="T35" s="121">
        <f t="shared" si="1"/>
        <v>0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</row>
    <row r="36" spans="1:244" x14ac:dyDescent="0.2">
      <c r="A36" s="99" t="s">
        <v>375</v>
      </c>
      <c r="B36" s="134">
        <v>26</v>
      </c>
      <c r="C36" s="99" t="s">
        <v>455</v>
      </c>
      <c r="D36" s="99" t="s">
        <v>474</v>
      </c>
      <c r="F36" s="121">
        <f t="shared" ref="F36:F41" si="11">SUM(G36:R36)</f>
        <v>30717106</v>
      </c>
      <c r="G36" s="144">
        <v>21498606</v>
      </c>
      <c r="H36" s="144">
        <v>6384636</v>
      </c>
      <c r="I36" s="144">
        <v>291331</v>
      </c>
      <c r="J36" s="144">
        <v>1672797</v>
      </c>
      <c r="K36" s="144">
        <v>327846</v>
      </c>
      <c r="L36" s="144">
        <v>100501</v>
      </c>
      <c r="M36" s="144">
        <v>289746</v>
      </c>
      <c r="N36" s="144">
        <v>26341</v>
      </c>
      <c r="O36" s="144">
        <v>52681</v>
      </c>
      <c r="P36" s="144">
        <v>0</v>
      </c>
      <c r="Q36" s="144">
        <v>10549</v>
      </c>
      <c r="R36" s="144">
        <v>62072</v>
      </c>
      <c r="S36" s="144"/>
      <c r="T36" s="117">
        <f t="shared" si="1"/>
        <v>0</v>
      </c>
      <c r="U36" s="144"/>
      <c r="V36" s="144"/>
      <c r="W36" s="144"/>
      <c r="X36" s="144"/>
      <c r="Y36" s="144"/>
      <c r="Z36" s="144"/>
      <c r="AA36" s="143"/>
      <c r="AB36" s="143"/>
      <c r="AC36" s="143"/>
      <c r="AD36" s="143"/>
    </row>
    <row r="37" spans="1:244" x14ac:dyDescent="0.2">
      <c r="A37" s="99" t="s">
        <v>376</v>
      </c>
      <c r="B37" s="134">
        <v>27</v>
      </c>
      <c r="C37" s="99" t="s">
        <v>376</v>
      </c>
      <c r="D37" s="99" t="s">
        <v>475</v>
      </c>
      <c r="F37" s="121">
        <f t="shared" si="11"/>
        <v>134946455</v>
      </c>
      <c r="G37" s="144">
        <v>111626948</v>
      </c>
      <c r="H37" s="144">
        <v>18642791</v>
      </c>
      <c r="I37" s="144">
        <v>0</v>
      </c>
      <c r="J37" s="144">
        <v>3982520</v>
      </c>
      <c r="K37" s="144">
        <v>0</v>
      </c>
      <c r="L37" s="144">
        <v>317130</v>
      </c>
      <c r="M37" s="144">
        <v>0</v>
      </c>
      <c r="N37" s="144">
        <v>0</v>
      </c>
      <c r="O37" s="144">
        <v>0</v>
      </c>
      <c r="P37" s="144">
        <v>0</v>
      </c>
      <c r="Q37" s="144">
        <v>54771</v>
      </c>
      <c r="R37" s="144">
        <v>322295</v>
      </c>
      <c r="S37" s="144"/>
      <c r="T37" s="117">
        <f t="shared" si="1"/>
        <v>0</v>
      </c>
      <c r="U37" s="144"/>
      <c r="V37" s="144"/>
      <c r="W37" s="144"/>
      <c r="X37" s="144"/>
      <c r="Y37" s="144"/>
      <c r="Z37" s="144"/>
      <c r="AA37" s="144"/>
      <c r="AB37" s="143"/>
      <c r="AC37" s="143"/>
      <c r="AD37" s="143"/>
    </row>
    <row r="38" spans="1:244" x14ac:dyDescent="0.2">
      <c r="A38" s="99" t="s">
        <v>377</v>
      </c>
      <c r="B38" s="134">
        <v>28</v>
      </c>
      <c r="C38" s="99" t="s">
        <v>377</v>
      </c>
      <c r="D38" s="99" t="s">
        <v>476</v>
      </c>
      <c r="F38" s="121">
        <f t="shared" si="11"/>
        <v>3063701</v>
      </c>
      <c r="G38" s="143">
        <v>1469824</v>
      </c>
      <c r="H38" s="143">
        <f>H30</f>
        <v>416991</v>
      </c>
      <c r="I38" s="143">
        <f>I30</f>
        <v>43457</v>
      </c>
      <c r="J38" s="143">
        <f>J30</f>
        <v>508405</v>
      </c>
      <c r="K38" s="143">
        <f>K30</f>
        <v>406845</v>
      </c>
      <c r="L38" s="143">
        <f>L30</f>
        <v>121895</v>
      </c>
      <c r="M38" s="143">
        <v>0</v>
      </c>
      <c r="N38" s="143">
        <f>N30</f>
        <v>56989</v>
      </c>
      <c r="O38" s="143">
        <f>O30</f>
        <v>12867</v>
      </c>
      <c r="P38" s="143">
        <f>P30</f>
        <v>25151</v>
      </c>
      <c r="Q38" s="143">
        <f>Q30</f>
        <v>905</v>
      </c>
      <c r="R38" s="143">
        <f>R30</f>
        <v>372</v>
      </c>
      <c r="S38" s="143"/>
      <c r="T38" s="121">
        <f t="shared" si="1"/>
        <v>0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</row>
    <row r="39" spans="1:244" x14ac:dyDescent="0.2">
      <c r="A39" s="99" t="s">
        <v>378</v>
      </c>
      <c r="B39" s="134">
        <v>29</v>
      </c>
      <c r="C39" s="99" t="s">
        <v>378</v>
      </c>
      <c r="D39" s="99" t="s">
        <v>477</v>
      </c>
      <c r="F39" s="121">
        <f t="shared" si="11"/>
        <v>4317584</v>
      </c>
      <c r="G39" s="143">
        <v>2988203</v>
      </c>
      <c r="H39" s="143">
        <v>575992</v>
      </c>
      <c r="I39" s="143">
        <v>0</v>
      </c>
      <c r="J39" s="143">
        <v>574237</v>
      </c>
      <c r="K39" s="143">
        <v>0</v>
      </c>
      <c r="L39" s="143">
        <v>154086</v>
      </c>
      <c r="M39" s="143">
        <v>0</v>
      </c>
      <c r="N39" s="143">
        <v>0</v>
      </c>
      <c r="O39" s="143">
        <v>0</v>
      </c>
      <c r="P39" s="143">
        <v>23829</v>
      </c>
      <c r="Q39" s="143">
        <v>885</v>
      </c>
      <c r="R39" s="143">
        <v>352</v>
      </c>
      <c r="S39" s="143"/>
      <c r="T39" s="121">
        <f t="shared" si="1"/>
        <v>0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</row>
    <row r="40" spans="1:244" x14ac:dyDescent="0.2">
      <c r="A40" s="99" t="s">
        <v>379</v>
      </c>
      <c r="B40" s="134">
        <v>30</v>
      </c>
      <c r="C40" s="99" t="s">
        <v>379</v>
      </c>
      <c r="D40" s="99" t="s">
        <v>478</v>
      </c>
      <c r="F40" s="121">
        <f t="shared" si="11"/>
        <v>2653133</v>
      </c>
      <c r="G40" s="143">
        <v>1295444</v>
      </c>
      <c r="H40" s="143">
        <v>346779</v>
      </c>
      <c r="I40" s="143">
        <v>38901</v>
      </c>
      <c r="J40" s="143">
        <v>463942</v>
      </c>
      <c r="K40" s="143">
        <v>274019</v>
      </c>
      <c r="L40" s="143">
        <v>104635</v>
      </c>
      <c r="M40" s="143">
        <v>69989</v>
      </c>
      <c r="N40" s="143">
        <v>49470</v>
      </c>
      <c r="O40" s="143">
        <v>9560</v>
      </c>
      <c r="P40" s="143">
        <v>0</v>
      </c>
      <c r="Q40" s="143">
        <v>22</v>
      </c>
      <c r="R40" s="143">
        <v>372</v>
      </c>
      <c r="S40" s="143"/>
      <c r="T40" s="121">
        <f t="shared" si="1"/>
        <v>0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</row>
    <row r="41" spans="1:244" x14ac:dyDescent="0.2">
      <c r="A41" s="99" t="s">
        <v>380</v>
      </c>
      <c r="B41" s="134">
        <v>31</v>
      </c>
      <c r="C41" s="99" t="s">
        <v>380</v>
      </c>
      <c r="D41" s="99" t="s">
        <v>479</v>
      </c>
      <c r="F41" s="121">
        <f t="shared" si="11"/>
        <v>1690104</v>
      </c>
      <c r="G41" s="143">
        <v>681511</v>
      </c>
      <c r="H41" s="143">
        <v>269020</v>
      </c>
      <c r="I41" s="143">
        <v>27396</v>
      </c>
      <c r="J41" s="143">
        <v>315495</v>
      </c>
      <c r="K41" s="143">
        <v>207553</v>
      </c>
      <c r="L41" s="143">
        <v>79282</v>
      </c>
      <c r="M41" s="143">
        <v>73466</v>
      </c>
      <c r="N41" s="143">
        <v>30160</v>
      </c>
      <c r="O41" s="143">
        <v>5837</v>
      </c>
      <c r="P41" s="143">
        <v>0</v>
      </c>
      <c r="Q41" s="143">
        <v>12</v>
      </c>
      <c r="R41" s="143">
        <v>372</v>
      </c>
      <c r="S41" s="143"/>
      <c r="T41" s="121">
        <f t="shared" si="1"/>
        <v>0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</row>
    <row r="42" spans="1:244" x14ac:dyDescent="0.2">
      <c r="A42" s="99" t="s">
        <v>381</v>
      </c>
      <c r="B42" s="134">
        <v>32</v>
      </c>
      <c r="F42" s="121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21">
        <f t="shared" si="1"/>
        <v>0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</row>
    <row r="43" spans="1:244" x14ac:dyDescent="0.2">
      <c r="A43" s="99" t="s">
        <v>382</v>
      </c>
      <c r="B43" s="134">
        <v>33</v>
      </c>
      <c r="F43" s="121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21">
        <f t="shared" ref="T43:T78" si="12">SUM(G43:R43)-F43</f>
        <v>0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</row>
    <row r="44" spans="1:244" x14ac:dyDescent="0.2">
      <c r="A44" s="99" t="s">
        <v>383</v>
      </c>
      <c r="B44" s="134">
        <v>34</v>
      </c>
      <c r="F44" s="121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5"/>
      <c r="T44" s="121">
        <f t="shared" si="12"/>
        <v>0</v>
      </c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</row>
    <row r="45" spans="1:244" x14ac:dyDescent="0.2">
      <c r="A45" s="99" t="s">
        <v>384</v>
      </c>
      <c r="B45" s="134">
        <v>35</v>
      </c>
      <c r="F45" s="121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21">
        <f t="shared" si="12"/>
        <v>0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</row>
    <row r="46" spans="1:244" x14ac:dyDescent="0.2">
      <c r="A46" s="99" t="s">
        <v>385</v>
      </c>
      <c r="B46" s="134">
        <v>36</v>
      </c>
      <c r="F46" s="121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21">
        <f t="shared" si="12"/>
        <v>0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</row>
    <row r="47" spans="1:244" x14ac:dyDescent="0.2">
      <c r="A47" s="99" t="s">
        <v>384</v>
      </c>
      <c r="B47" s="134">
        <v>37</v>
      </c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43"/>
      <c r="T47" s="121">
        <f t="shared" si="12"/>
        <v>0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</row>
    <row r="48" spans="1:244" x14ac:dyDescent="0.2">
      <c r="A48" s="99" t="s">
        <v>386</v>
      </c>
      <c r="B48" s="134">
        <v>38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43"/>
      <c r="T48" s="121">
        <f t="shared" si="12"/>
        <v>0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</row>
    <row r="49" spans="1:254" x14ac:dyDescent="0.2">
      <c r="A49" s="99" t="s">
        <v>387</v>
      </c>
      <c r="B49" s="134">
        <v>39</v>
      </c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43"/>
      <c r="T49" s="121">
        <f t="shared" si="12"/>
        <v>0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</row>
    <row r="50" spans="1:254" x14ac:dyDescent="0.2">
      <c r="A50" s="99" t="s">
        <v>388</v>
      </c>
      <c r="B50" s="134">
        <v>40</v>
      </c>
      <c r="F50" s="121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21">
        <f t="shared" si="12"/>
        <v>0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</row>
    <row r="51" spans="1:254" x14ac:dyDescent="0.2">
      <c r="A51" s="99" t="s">
        <v>389</v>
      </c>
      <c r="B51" s="134">
        <v>41</v>
      </c>
      <c r="F51" s="121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21">
        <f t="shared" si="12"/>
        <v>0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</row>
    <row r="52" spans="1:254" x14ac:dyDescent="0.2">
      <c r="A52" s="99" t="s">
        <v>390</v>
      </c>
      <c r="B52" s="134">
        <v>42</v>
      </c>
      <c r="F52" s="121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21">
        <f t="shared" si="12"/>
        <v>0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</row>
    <row r="53" spans="1:254" x14ac:dyDescent="0.2">
      <c r="A53" s="99" t="s">
        <v>391</v>
      </c>
      <c r="B53" s="134">
        <v>43</v>
      </c>
      <c r="C53" s="99" t="s">
        <v>391</v>
      </c>
      <c r="F53" s="121">
        <f>SUM(G53:R53)</f>
        <v>-8285846</v>
      </c>
      <c r="G53" s="143">
        <v>-3179957</v>
      </c>
      <c r="H53" s="143">
        <v>-1016165</v>
      </c>
      <c r="I53" s="143">
        <v>-182388</v>
      </c>
      <c r="J53" s="143">
        <v>-1628781</v>
      </c>
      <c r="K53" s="143">
        <v>-1291556</v>
      </c>
      <c r="L53" s="143">
        <v>-366407</v>
      </c>
      <c r="M53" s="143">
        <v>-364710</v>
      </c>
      <c r="N53" s="143">
        <v>-152577</v>
      </c>
      <c r="O53" s="143">
        <v>-40644</v>
      </c>
      <c r="P53" s="143">
        <v>-58627</v>
      </c>
      <c r="Q53" s="143">
        <v>-2022</v>
      </c>
      <c r="R53" s="143">
        <v>-2012</v>
      </c>
      <c r="S53" s="143"/>
      <c r="T53" s="121">
        <f t="shared" si="12"/>
        <v>0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</row>
    <row r="54" spans="1:254" x14ac:dyDescent="0.2">
      <c r="A54" s="146" t="s">
        <v>392</v>
      </c>
      <c r="B54" s="147">
        <v>44</v>
      </c>
      <c r="C54" s="146"/>
      <c r="D54" s="146"/>
      <c r="E54" s="146"/>
      <c r="F54" s="121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9"/>
      <c r="R54" s="149"/>
      <c r="S54" s="149"/>
      <c r="T54" s="121">
        <f t="shared" si="12"/>
        <v>0</v>
      </c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  <c r="IB54" s="146"/>
      <c r="IC54" s="146"/>
      <c r="ID54" s="146"/>
      <c r="IE54" s="146"/>
      <c r="IF54" s="146"/>
      <c r="IG54" s="146"/>
      <c r="IH54" s="146"/>
      <c r="II54" s="146"/>
      <c r="IJ54" s="146"/>
      <c r="IK54" s="146"/>
      <c r="IL54" s="146"/>
      <c r="IM54" s="146"/>
      <c r="IN54" s="146"/>
      <c r="IO54" s="146"/>
      <c r="IP54" s="146"/>
      <c r="IQ54" s="146"/>
      <c r="IR54" s="146"/>
      <c r="IS54" s="146"/>
      <c r="IT54" s="146"/>
    </row>
    <row r="55" spans="1:254" x14ac:dyDescent="0.2">
      <c r="A55" s="99" t="s">
        <v>393</v>
      </c>
      <c r="B55" s="134">
        <v>45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43"/>
      <c r="T55" s="121">
        <f t="shared" si="12"/>
        <v>0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</row>
    <row r="56" spans="1:254" x14ac:dyDescent="0.2">
      <c r="A56" s="99" t="s">
        <v>394</v>
      </c>
      <c r="B56" s="134">
        <v>46</v>
      </c>
      <c r="F56" s="121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21">
        <f t="shared" si="12"/>
        <v>0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</row>
    <row r="57" spans="1:254" x14ac:dyDescent="0.2">
      <c r="A57" s="99" t="s">
        <v>395</v>
      </c>
      <c r="B57" s="134">
        <v>47</v>
      </c>
      <c r="F57" s="121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21">
        <f t="shared" si="12"/>
        <v>0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</row>
    <row r="58" spans="1:254" x14ac:dyDescent="0.2">
      <c r="A58" s="143" t="s">
        <v>396</v>
      </c>
      <c r="B58" s="134">
        <v>48</v>
      </c>
      <c r="C58" s="143" t="s">
        <v>396</v>
      </c>
      <c r="D58" s="143" t="s">
        <v>480</v>
      </c>
      <c r="F58" s="121">
        <f>SUM(G58:R58)</f>
        <v>14423888</v>
      </c>
      <c r="G58" s="143">
        <v>9998518</v>
      </c>
      <c r="H58" s="143">
        <v>2376817</v>
      </c>
      <c r="I58" s="143">
        <v>134492</v>
      </c>
      <c r="J58" s="143">
        <v>1368757</v>
      </c>
      <c r="K58" s="143">
        <v>254806</v>
      </c>
      <c r="L58" s="143">
        <v>290498</v>
      </c>
      <c r="M58" s="143">
        <v>0</v>
      </c>
      <c r="N58" s="143">
        <v>0</v>
      </c>
      <c r="O58" s="143">
        <v>0</v>
      </c>
      <c r="P58" s="143">
        <v>0</v>
      </c>
      <c r="Q58" s="143">
        <v>0</v>
      </c>
      <c r="R58" s="143">
        <v>0</v>
      </c>
      <c r="S58" s="143"/>
      <c r="T58" s="121">
        <f t="shared" si="12"/>
        <v>0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</row>
    <row r="59" spans="1:254" x14ac:dyDescent="0.2">
      <c r="A59" s="99" t="s">
        <v>397</v>
      </c>
      <c r="B59" s="134">
        <v>49</v>
      </c>
      <c r="C59" s="99" t="s">
        <v>397</v>
      </c>
      <c r="D59" s="99" t="s">
        <v>481</v>
      </c>
      <c r="F59" s="121">
        <f>SUM(G59:R59)</f>
        <v>5979130</v>
      </c>
      <c r="G59" s="143">
        <v>2388225</v>
      </c>
      <c r="H59" s="143">
        <v>900977</v>
      </c>
      <c r="I59" s="143">
        <v>119565</v>
      </c>
      <c r="J59" s="143">
        <v>1179789</v>
      </c>
      <c r="K59" s="143">
        <v>735409</v>
      </c>
      <c r="L59" s="143">
        <v>239943</v>
      </c>
      <c r="M59" s="143">
        <v>196069</v>
      </c>
      <c r="N59" s="143">
        <v>86285</v>
      </c>
      <c r="O59" s="143">
        <v>18832</v>
      </c>
      <c r="P59" s="143">
        <v>111110</v>
      </c>
      <c r="Q59" s="143">
        <v>1293</v>
      </c>
      <c r="R59" s="143">
        <v>1633</v>
      </c>
      <c r="S59" s="143"/>
      <c r="T59" s="121">
        <f t="shared" si="12"/>
        <v>0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</row>
    <row r="60" spans="1:254" x14ac:dyDescent="0.2">
      <c r="A60" s="99" t="s">
        <v>398</v>
      </c>
      <c r="B60" s="134">
        <v>50</v>
      </c>
      <c r="F60" s="121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21">
        <f t="shared" si="12"/>
        <v>0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</row>
    <row r="61" spans="1:254" x14ac:dyDescent="0.2">
      <c r="A61" s="150" t="s">
        <v>399</v>
      </c>
      <c r="B61" s="134">
        <v>51</v>
      </c>
      <c r="C61" s="99" t="s">
        <v>399</v>
      </c>
      <c r="E61" s="151"/>
      <c r="F61" s="121">
        <f>SUM(G61:R61)</f>
        <v>2409933760</v>
      </c>
      <c r="G61" s="121">
        <f>'Rate Base'!G39</f>
        <v>956374365.65501416</v>
      </c>
      <c r="H61" s="121">
        <f>'Rate Base'!H39</f>
        <v>296806184.1675992</v>
      </c>
      <c r="I61" s="121">
        <f>'Rate Base'!I39</f>
        <v>44443554.88107688</v>
      </c>
      <c r="J61" s="121">
        <f>'Rate Base'!J39</f>
        <v>468439706.64316458</v>
      </c>
      <c r="K61" s="121">
        <f>'Rate Base'!K39</f>
        <v>353772411.16605443</v>
      </c>
      <c r="L61" s="121">
        <f>'Rate Base'!L39</f>
        <v>122385815.58369009</v>
      </c>
      <c r="M61" s="121">
        <f>'Rate Base'!M39</f>
        <v>94805606.09844996</v>
      </c>
      <c r="N61" s="121">
        <f>'Rate Base'!N39</f>
        <v>44448140.746820569</v>
      </c>
      <c r="O61" s="121">
        <f>'Rate Base'!O39</f>
        <v>11080033.522368709</v>
      </c>
      <c r="P61" s="121">
        <f>'Rate Base'!P39</f>
        <v>16220707.261009375</v>
      </c>
      <c r="Q61" s="121">
        <f>'Rate Base'!Q39</f>
        <v>590887.61557134544</v>
      </c>
      <c r="R61" s="121">
        <f>'Rate Base'!R39</f>
        <v>566346.65918079263</v>
      </c>
      <c r="S61" s="143"/>
      <c r="T61" s="121">
        <f t="shared" si="12"/>
        <v>0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</row>
    <row r="62" spans="1:254" x14ac:dyDescent="0.2">
      <c r="A62" s="99" t="s">
        <v>400</v>
      </c>
      <c r="B62" s="134">
        <v>52</v>
      </c>
      <c r="C62" s="99" t="s">
        <v>400</v>
      </c>
      <c r="F62" s="121">
        <f>SUM(G62:R62)</f>
        <v>258654497.00000003</v>
      </c>
      <c r="G62" s="121">
        <f>'Rate Base'!G43</f>
        <v>102646194.92786048</v>
      </c>
      <c r="H62" s="121">
        <f>'Rate Base'!H43</f>
        <v>31855752.862003867</v>
      </c>
      <c r="I62" s="121">
        <f>'Rate Base'!I43</f>
        <v>4770058.6312616467</v>
      </c>
      <c r="J62" s="121">
        <f>'Rate Base'!J43</f>
        <v>50276915.784031875</v>
      </c>
      <c r="K62" s="121">
        <f>'Rate Base'!K43</f>
        <v>37969850.699395575</v>
      </c>
      <c r="L62" s="121">
        <f>'Rate Base'!L43</f>
        <v>13135482.018283408</v>
      </c>
      <c r="M62" s="121">
        <f>'Rate Base'!M43</f>
        <v>10175340.403619519</v>
      </c>
      <c r="N62" s="121">
        <f>'Rate Base'!N43</f>
        <v>4770550.8252036264</v>
      </c>
      <c r="O62" s="121">
        <f>'Rate Base'!O43</f>
        <v>1189203.0167133792</v>
      </c>
      <c r="P62" s="121">
        <f>'Rate Base'!P43</f>
        <v>1740943.6504929611</v>
      </c>
      <c r="Q62" s="121">
        <f>'Rate Base'!Q43</f>
        <v>63419.062185815317</v>
      </c>
      <c r="R62" s="121">
        <f>'Rate Base'!R43</f>
        <v>60785.118947849565</v>
      </c>
      <c r="S62" s="143"/>
      <c r="T62" s="121">
        <f t="shared" si="12"/>
        <v>0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</row>
    <row r="63" spans="1:254" x14ac:dyDescent="0.2">
      <c r="A63" s="99" t="s">
        <v>401</v>
      </c>
      <c r="B63" s="134">
        <v>53</v>
      </c>
      <c r="C63" s="99" t="s">
        <v>401</v>
      </c>
      <c r="F63" s="121">
        <f>SUM(G63:R63)</f>
        <v>982954507.00000012</v>
      </c>
      <c r="G63" s="121">
        <f>'Rate Base'!G75</f>
        <v>520780760.36766815</v>
      </c>
      <c r="H63" s="121">
        <f>'Rate Base'!H75</f>
        <v>122851592.5648898</v>
      </c>
      <c r="I63" s="121">
        <f>'Rate Base'!I75</f>
        <v>8119264.1080007609</v>
      </c>
      <c r="J63" s="121">
        <f>'Rate Base'!J75</f>
        <v>123895202.76950671</v>
      </c>
      <c r="K63" s="121">
        <f>'Rate Base'!K75</f>
        <v>73034337.876900151</v>
      </c>
      <c r="L63" s="121">
        <f>'Rate Base'!L75</f>
        <v>29968094.797041718</v>
      </c>
      <c r="M63" s="121">
        <f>'Rate Base'!M75</f>
        <v>359625.08556977985</v>
      </c>
      <c r="N63" s="121">
        <f>'Rate Base'!N75</f>
        <v>10206013.496510327</v>
      </c>
      <c r="O63" s="121">
        <f>'Rate Base'!O75</f>
        <v>2362322.6072311914</v>
      </c>
      <c r="P63" s="121">
        <f>'Rate Base'!P75</f>
        <v>90897968.608883843</v>
      </c>
      <c r="Q63" s="121">
        <f>'Rate Base'!Q75</f>
        <v>234655.65109085763</v>
      </c>
      <c r="R63" s="121">
        <f>'Rate Base'!R75</f>
        <v>244669.06670677313</v>
      </c>
      <c r="S63" s="143"/>
      <c r="T63" s="121">
        <f t="shared" si="12"/>
        <v>0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</row>
    <row r="64" spans="1:254" x14ac:dyDescent="0.2">
      <c r="A64" s="99" t="s">
        <v>402</v>
      </c>
      <c r="B64" s="134">
        <v>54</v>
      </c>
      <c r="C64" s="99" t="s">
        <v>456</v>
      </c>
      <c r="F64" s="121">
        <f>SUM(G64:R64)</f>
        <v>3651542764.0000005</v>
      </c>
      <c r="G64" s="121">
        <f>'Rate Base'!G39+'Rate Base'!G43+'Rate Base'!G75</f>
        <v>1579801320.9505429</v>
      </c>
      <c r="H64" s="121">
        <f>'Rate Base'!H39+'Rate Base'!H43+'Rate Base'!H75</f>
        <v>451513529.59449285</v>
      </c>
      <c r="I64" s="121">
        <f>'Rate Base'!I39+'Rate Base'!I43+'Rate Base'!I75</f>
        <v>57332877.620339289</v>
      </c>
      <c r="J64" s="121">
        <f>'Rate Base'!J39+'Rate Base'!J43+'Rate Base'!J75</f>
        <v>642611825.1967032</v>
      </c>
      <c r="K64" s="121">
        <f>'Rate Base'!K39+'Rate Base'!K43+'Rate Base'!K75</f>
        <v>464776599.74235016</v>
      </c>
      <c r="L64" s="121">
        <f>'Rate Base'!L39+'Rate Base'!L43+'Rate Base'!L75</f>
        <v>165489392.39901522</v>
      </c>
      <c r="M64" s="121">
        <f>'Rate Base'!M39+'Rate Base'!M43+'Rate Base'!M75</f>
        <v>105340571.58763926</v>
      </c>
      <c r="N64" s="121">
        <f>'Rate Base'!N39+'Rate Base'!N43+'Rate Base'!N75</f>
        <v>59424705.068534523</v>
      </c>
      <c r="O64" s="121">
        <f>'Rate Base'!O39+'Rate Base'!O43+'Rate Base'!O75</f>
        <v>14631559.14631328</v>
      </c>
      <c r="P64" s="121">
        <f>'Rate Base'!P39+'Rate Base'!P43+'Rate Base'!P75</f>
        <v>108859619.52038617</v>
      </c>
      <c r="Q64" s="121">
        <f>'Rate Base'!Q39+'Rate Base'!Q43+'Rate Base'!Q75</f>
        <v>888962.32884801831</v>
      </c>
      <c r="R64" s="121">
        <f>'Rate Base'!R39+'Rate Base'!R43+'Rate Base'!R75</f>
        <v>871800.84483541537</v>
      </c>
      <c r="S64" s="143"/>
      <c r="T64" s="121">
        <f t="shared" si="12"/>
        <v>0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</row>
    <row r="65" spans="1:30" x14ac:dyDescent="0.2">
      <c r="A65" s="110" t="s">
        <v>403</v>
      </c>
      <c r="B65" s="134">
        <v>55</v>
      </c>
      <c r="C65" s="110" t="s">
        <v>403</v>
      </c>
      <c r="F65" s="121">
        <f>SUM(G65:R65)</f>
        <v>371611072</v>
      </c>
      <c r="G65" s="121">
        <f>SUM('Rate Base'!G50:G55)</f>
        <v>198009604.70249718</v>
      </c>
      <c r="H65" s="121">
        <f>SUM('Rate Base'!H50:H55)</f>
        <v>50327932.340082824</v>
      </c>
      <c r="I65" s="121">
        <f>SUM('Rate Base'!I50:I55)</f>
        <v>3953331.8580788402</v>
      </c>
      <c r="J65" s="121">
        <f>SUM('Rate Base'!J50:J55)</f>
        <v>58606203.216761976</v>
      </c>
      <c r="K65" s="121">
        <f>SUM('Rate Base'!K50:K55)</f>
        <v>37011144.344986662</v>
      </c>
      <c r="L65" s="121">
        <f>SUM('Rate Base'!L50:L55)</f>
        <v>14404439.704286903</v>
      </c>
      <c r="M65" s="121">
        <f>SUM('Rate Base'!M50:M55)</f>
        <v>0</v>
      </c>
      <c r="N65" s="121">
        <f>SUM('Rate Base'!N50:N55)</f>
        <v>5184353.0216088323</v>
      </c>
      <c r="O65" s="121">
        <f>SUM('Rate Base'!O50:O55)</f>
        <v>1170525.3703177953</v>
      </c>
      <c r="P65" s="121">
        <f>SUM('Rate Base'!P50:P55)</f>
        <v>2800750.4189891904</v>
      </c>
      <c r="Q65" s="121">
        <f>SUM('Rate Base'!Q50:Q55)</f>
        <v>101371.67558706715</v>
      </c>
      <c r="R65" s="121">
        <f>SUM('Rate Base'!R50:R55)</f>
        <v>41415.346802706255</v>
      </c>
      <c r="S65" s="143"/>
      <c r="T65" s="121">
        <f t="shared" si="12"/>
        <v>0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</row>
    <row r="66" spans="1:30" x14ac:dyDescent="0.2">
      <c r="A66" s="110" t="s">
        <v>404</v>
      </c>
      <c r="B66" s="134">
        <v>56</v>
      </c>
      <c r="C66" s="110"/>
      <c r="F66" s="121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21">
        <f t="shared" si="12"/>
        <v>0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</row>
    <row r="67" spans="1:30" x14ac:dyDescent="0.2">
      <c r="A67" s="110" t="s">
        <v>405</v>
      </c>
      <c r="B67" s="134">
        <v>57</v>
      </c>
      <c r="C67" s="110" t="s">
        <v>405</v>
      </c>
      <c r="F67" s="121">
        <f t="shared" ref="F67:F83" si="13">SUM(G67:R67)</f>
        <v>3934849118.0000005</v>
      </c>
      <c r="G67" s="143">
        <f>'Rate Base'!G94</f>
        <v>1702431751.4265389</v>
      </c>
      <c r="H67" s="143">
        <f>'Rate Base'!H94</f>
        <v>486545216.18614978</v>
      </c>
      <c r="I67" s="143">
        <f>'Rate Base'!I94</f>
        <v>61776404.923397332</v>
      </c>
      <c r="J67" s="143">
        <f>'Rate Base'!J94</f>
        <v>692437794.79833066</v>
      </c>
      <c r="K67" s="143">
        <f>'Rate Base'!K94</f>
        <v>500803247.5152567</v>
      </c>
      <c r="L67" s="143">
        <f>'Rate Base'!L94</f>
        <v>178319649.38493884</v>
      </c>
      <c r="M67" s="143">
        <f>'Rate Base'!M94</f>
        <v>113495599.51542567</v>
      </c>
      <c r="N67" s="143">
        <f>'Rate Base'!N94</f>
        <v>64031499.644306034</v>
      </c>
      <c r="O67" s="143">
        <f>'Rate Base'!O94</f>
        <v>15765748.668098647</v>
      </c>
      <c r="P67" s="143">
        <f>'Rate Base'!P94</f>
        <v>117344829.86264308</v>
      </c>
      <c r="Q67" s="143">
        <f>'Rate Base'!Q94</f>
        <v>957929.85196005064</v>
      </c>
      <c r="R67" s="143">
        <f>'Rate Base'!R94</f>
        <v>939446.22295432363</v>
      </c>
      <c r="S67" s="143"/>
      <c r="T67" s="121">
        <f t="shared" si="12"/>
        <v>0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</row>
    <row r="68" spans="1:30" x14ac:dyDescent="0.2">
      <c r="A68" s="110" t="s">
        <v>406</v>
      </c>
      <c r="B68" s="134">
        <v>58</v>
      </c>
      <c r="C68" s="110" t="s">
        <v>406</v>
      </c>
      <c r="F68" s="121">
        <f t="shared" si="13"/>
        <v>212881720.00000003</v>
      </c>
      <c r="G68" s="143">
        <f>SUM('Rate Base'!G59:G64)</f>
        <v>113432102.54399443</v>
      </c>
      <c r="H68" s="143">
        <f>SUM('Rate Base'!H59:H64)</f>
        <v>28830940.754640535</v>
      </c>
      <c r="I68" s="143">
        <f>SUM('Rate Base'!I59:I64)</f>
        <v>2264712.0850011148</v>
      </c>
      <c r="J68" s="143">
        <f>SUM('Rate Base'!J59:J64)</f>
        <v>33573244.403906845</v>
      </c>
      <c r="K68" s="143">
        <f>SUM('Rate Base'!K59:K64)</f>
        <v>21202264.03622612</v>
      </c>
      <c r="L68" s="143">
        <f>SUM('Rate Base'!L59:L64)</f>
        <v>8251750.6364419814</v>
      </c>
      <c r="M68" s="143">
        <f>SUM('Rate Base'!M59:M64)</f>
        <v>0</v>
      </c>
      <c r="N68" s="143">
        <f>SUM('Rate Base'!N59:N64)</f>
        <v>2969916.8606238011</v>
      </c>
      <c r="O68" s="143">
        <f>SUM('Rate Base'!O59:O64)</f>
        <v>670549.05763649917</v>
      </c>
      <c r="P68" s="143">
        <f>SUM('Rate Base'!P59:P64)</f>
        <v>1604442.4168425733</v>
      </c>
      <c r="Q68" s="143">
        <f>SUM('Rate Base'!Q59:Q64)</f>
        <v>58071.942103643421</v>
      </c>
      <c r="R68" s="143">
        <f>SUM('Rate Base'!R59:R64)</f>
        <v>23725.262582479263</v>
      </c>
      <c r="S68" s="143"/>
      <c r="T68" s="121">
        <f t="shared" si="12"/>
        <v>0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</row>
    <row r="69" spans="1:30" x14ac:dyDescent="0.2">
      <c r="A69" s="110" t="s">
        <v>407</v>
      </c>
      <c r="B69" s="134">
        <v>59</v>
      </c>
      <c r="C69" s="110" t="s">
        <v>407</v>
      </c>
      <c r="F69" s="121">
        <f t="shared" si="13"/>
        <v>16083153.999999994</v>
      </c>
      <c r="G69" s="121">
        <f>'Rate Base'!G78</f>
        <v>6958206.3189144135</v>
      </c>
      <c r="H69" s="121">
        <f>'Rate Base'!H78</f>
        <v>1988683.1673298145</v>
      </c>
      <c r="I69" s="121">
        <f>'Rate Base'!I78</f>
        <v>252521.62157919892</v>
      </c>
      <c r="J69" s="121">
        <f>'Rate Base'!J78</f>
        <v>2830372.1508489652</v>
      </c>
      <c r="K69" s="121">
        <f>'Rate Base'!K78</f>
        <v>2047100.1196941142</v>
      </c>
      <c r="L69" s="121">
        <f>'Rate Base'!L78</f>
        <v>728895.03295977029</v>
      </c>
      <c r="M69" s="121">
        <f>'Rate Base'!M78</f>
        <v>463970.64057279285</v>
      </c>
      <c r="N69" s="121">
        <f>'Rate Base'!N78</f>
        <v>261735.03770633129</v>
      </c>
      <c r="O69" s="121">
        <f>'Rate Base'!O78</f>
        <v>64444.437384183126</v>
      </c>
      <c r="P69" s="121">
        <f>'Rate Base'!P78</f>
        <v>479470.22348709835</v>
      </c>
      <c r="Q69" s="121">
        <f>'Rate Base'!Q78</f>
        <v>3915.4184844872652</v>
      </c>
      <c r="R69" s="121">
        <f>'Rate Base'!R78</f>
        <v>3839.8310388288496</v>
      </c>
      <c r="S69" s="143"/>
      <c r="T69" s="121">
        <f t="shared" si="12"/>
        <v>0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</row>
    <row r="70" spans="1:30" x14ac:dyDescent="0.2">
      <c r="A70" s="110" t="s">
        <v>408</v>
      </c>
      <c r="B70" s="134">
        <v>60</v>
      </c>
      <c r="C70" s="110" t="s">
        <v>408</v>
      </c>
      <c r="D70" s="110"/>
      <c r="E70" s="110"/>
      <c r="F70" s="121">
        <f t="shared" si="13"/>
        <v>18662563.000000004</v>
      </c>
      <c r="G70" s="121">
        <f>SUM(Labor!G17:G22)</f>
        <v>7331962.0076165758</v>
      </c>
      <c r="H70" s="121">
        <f>SUM(Labor!H17:H22)</f>
        <v>2292345.8192522293</v>
      </c>
      <c r="I70" s="121">
        <f>SUM(Labor!I17:I22)</f>
        <v>347239.70421613927</v>
      </c>
      <c r="J70" s="121">
        <f>SUM(Labor!J17:J22)</f>
        <v>3643444.3355722604</v>
      </c>
      <c r="K70" s="121">
        <f>SUM(Labor!K17:K22)</f>
        <v>2774944.5514713572</v>
      </c>
      <c r="L70" s="121">
        <f>SUM(Labor!L17:L22)</f>
        <v>956967.7439465475</v>
      </c>
      <c r="M70" s="121">
        <f>SUM(Labor!M17:M22)</f>
        <v>744696.51856774301</v>
      </c>
      <c r="N70" s="121">
        <f>SUM(Labor!N17:N22)</f>
        <v>344042.95435749169</v>
      </c>
      <c r="O70" s="121">
        <f>SUM(Labor!O17:O22)</f>
        <v>86611.151133509687</v>
      </c>
      <c r="P70" s="121">
        <f>SUM(Labor!P17:P22)</f>
        <v>131077.31469984632</v>
      </c>
      <c r="Q70" s="121">
        <f>SUM(Labor!Q17:Q22)</f>
        <v>4768.1505644404515</v>
      </c>
      <c r="R70" s="121">
        <f>SUM(Labor!R17:R22)</f>
        <v>4462.748601859681</v>
      </c>
      <c r="S70" s="143"/>
      <c r="T70" s="121">
        <f t="shared" si="12"/>
        <v>0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</row>
    <row r="71" spans="1:30" x14ac:dyDescent="0.2">
      <c r="A71" s="110" t="s">
        <v>409</v>
      </c>
      <c r="B71" s="134">
        <v>61</v>
      </c>
      <c r="C71" s="110" t="s">
        <v>409</v>
      </c>
      <c r="D71" s="110"/>
      <c r="E71" s="110"/>
      <c r="F71" s="121">
        <f t="shared" si="13"/>
        <v>9366509</v>
      </c>
      <c r="G71" s="121">
        <f>SUM(Labor!G28:G31)</f>
        <v>3433856.9309350126</v>
      </c>
      <c r="H71" s="121">
        <f>SUM(Labor!H28:H31)</f>
        <v>1130198.2029166464</v>
      </c>
      <c r="I71" s="121">
        <f>SUM(Labor!I28:I31)</f>
        <v>184443.74653282654</v>
      </c>
      <c r="J71" s="121">
        <f>SUM(Labor!J28:J31)</f>
        <v>1881097.190505801</v>
      </c>
      <c r="K71" s="121">
        <f>SUM(Labor!K28:K31)</f>
        <v>1509786.4765772738</v>
      </c>
      <c r="L71" s="121">
        <f>SUM(Labor!L28:L31)</f>
        <v>510814.48827481677</v>
      </c>
      <c r="M71" s="121">
        <f>SUM(Labor!M28:M31)</f>
        <v>408620.8715512894</v>
      </c>
      <c r="N71" s="121">
        <f>SUM(Labor!N28:N31)</f>
        <v>172126.99862810876</v>
      </c>
      <c r="O71" s="121">
        <f>SUM(Labor!O28:O31)</f>
        <v>46144.299054982192</v>
      </c>
      <c r="P71" s="121">
        <f>SUM(Labor!P28:P31)</f>
        <v>83894.542996371252</v>
      </c>
      <c r="Q71" s="121">
        <f>SUM(Labor!Q28:Q31)</f>
        <v>3030.4214044144883</v>
      </c>
      <c r="R71" s="121">
        <f>SUM(Labor!R28:R31)</f>
        <v>2494.830622457659</v>
      </c>
      <c r="S71" s="143"/>
      <c r="T71" s="121">
        <f t="shared" si="12"/>
        <v>0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</row>
    <row r="72" spans="1:30" x14ac:dyDescent="0.2">
      <c r="A72" s="110" t="s">
        <v>410</v>
      </c>
      <c r="B72" s="134">
        <v>62</v>
      </c>
      <c r="C72" s="110" t="s">
        <v>410</v>
      </c>
      <c r="D72" s="110"/>
      <c r="E72" s="110"/>
      <c r="F72" s="121">
        <f t="shared" si="13"/>
        <v>213216</v>
      </c>
      <c r="G72" s="121">
        <f>SUM(Labor!G39:G43)</f>
        <v>84614.075345996025</v>
      </c>
      <c r="H72" s="121">
        <f>SUM(Labor!H39:H43)</f>
        <v>26259.571285261733</v>
      </c>
      <c r="I72" s="121">
        <f>SUM(Labor!I39:I43)</f>
        <v>3932.0902320251689</v>
      </c>
      <c r="J72" s="121">
        <f>SUM(Labor!J39:J43)</f>
        <v>41444.641404429713</v>
      </c>
      <c r="K72" s="121">
        <f>SUM(Labor!K39:K43)</f>
        <v>31299.589918679536</v>
      </c>
      <c r="L72" s="121">
        <f>SUM(Labor!L39:L43)</f>
        <v>10827.938297977147</v>
      </c>
      <c r="M72" s="121">
        <f>SUM(Labor!M39:M43)</f>
        <v>8387.8123313593096</v>
      </c>
      <c r="N72" s="121">
        <f>SUM(Labor!N39:N43)</f>
        <v>3932.4959609985685</v>
      </c>
      <c r="O72" s="121">
        <f>SUM(Labor!O39:O43)</f>
        <v>980.29268136621602</v>
      </c>
      <c r="P72" s="121">
        <f>SUM(Labor!P39:P43)</f>
        <v>1435.1076269263829</v>
      </c>
      <c r="Q72" s="121">
        <f>SUM(Labor!Q39:Q43)</f>
        <v>52.278073336613204</v>
      </c>
      <c r="R72" s="121">
        <f>SUM(Labor!R39:R43)</f>
        <v>50.106841643602635</v>
      </c>
      <c r="S72" s="143"/>
      <c r="T72" s="121">
        <f t="shared" si="12"/>
        <v>0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</row>
    <row r="73" spans="1:30" x14ac:dyDescent="0.2">
      <c r="A73" s="110" t="s">
        <v>411</v>
      </c>
      <c r="B73" s="134">
        <v>63</v>
      </c>
      <c r="C73" s="110" t="s">
        <v>411</v>
      </c>
      <c r="D73" s="110"/>
      <c r="E73" s="110"/>
      <c r="F73" s="121">
        <f t="shared" si="13"/>
        <v>184133</v>
      </c>
      <c r="G73" s="121">
        <f>SUM(Labor!G49:G52)</f>
        <v>69239.905499776592</v>
      </c>
      <c r="H73" s="121">
        <f>SUM(Labor!H49:H52)</f>
        <v>22361.376917014059</v>
      </c>
      <c r="I73" s="121">
        <f>SUM(Labor!I49:I52)</f>
        <v>3554.1943390551214</v>
      </c>
      <c r="J73" s="121">
        <f>SUM(Labor!J49:J52)</f>
        <v>36609.559234944085</v>
      </c>
      <c r="K73" s="121">
        <f>SUM(Labor!K49:K52)</f>
        <v>28854.589414986727</v>
      </c>
      <c r="L73" s="121">
        <f>SUM(Labor!L49:L52)</f>
        <v>9826.6273508818358</v>
      </c>
      <c r="M73" s="121">
        <f>SUM(Labor!M49:M52)</f>
        <v>7787.0072376167482</v>
      </c>
      <c r="N73" s="121">
        <f>SUM(Labor!N49:N52)</f>
        <v>3387.6221683129324</v>
      </c>
      <c r="O73" s="121">
        <f>SUM(Labor!O49:O52)</f>
        <v>888.26545874688748</v>
      </c>
      <c r="P73" s="121">
        <f>SUM(Labor!P49:P52)</f>
        <v>1521.5276503260648</v>
      </c>
      <c r="Q73" s="121">
        <f>SUM(Labor!Q49:Q52)</f>
        <v>55.078555051534593</v>
      </c>
      <c r="R73" s="121">
        <f>SUM(Labor!R49:R52)</f>
        <v>47.2461732874172</v>
      </c>
      <c r="S73" s="143"/>
      <c r="T73" s="121">
        <f t="shared" si="12"/>
        <v>0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</row>
    <row r="74" spans="1:30" x14ac:dyDescent="0.2">
      <c r="A74" s="110" t="s">
        <v>412</v>
      </c>
      <c r="B74" s="134">
        <v>64</v>
      </c>
      <c r="C74" s="110" t="s">
        <v>412</v>
      </c>
      <c r="D74" s="110"/>
      <c r="E74" s="110"/>
      <c r="F74" s="121">
        <f t="shared" si="13"/>
        <v>6205471</v>
      </c>
      <c r="G74" s="121">
        <f>SUM(Labor!G101:G109)</f>
        <v>3655152.9784325198</v>
      </c>
      <c r="H74" s="121">
        <f>SUM(Labor!H101:H109)</f>
        <v>999743.39202620101</v>
      </c>
      <c r="I74" s="121">
        <f>SUM(Labor!I101:I109)</f>
        <v>63499.651303614432</v>
      </c>
      <c r="J74" s="121">
        <f>SUM(Labor!J101:J109)</f>
        <v>710435.96111454663</v>
      </c>
      <c r="K74" s="121">
        <f>SUM(Labor!K101:K109)</f>
        <v>408451.48637406522</v>
      </c>
      <c r="L74" s="121">
        <f>SUM(Labor!L101:L109)</f>
        <v>149685.85565891778</v>
      </c>
      <c r="M74" s="121">
        <f>SUM(Labor!M101:M109)</f>
        <v>22463.064997807582</v>
      </c>
      <c r="N74" s="121">
        <f>SUM(Labor!N101:N109)</f>
        <v>55695.886680428703</v>
      </c>
      <c r="O74" s="121">
        <f>SUM(Labor!O101:O109)</f>
        <v>16198.153506858642</v>
      </c>
      <c r="P74" s="121">
        <f>SUM(Labor!P101:P109)</f>
        <v>116993.59701433739</v>
      </c>
      <c r="Q74" s="121">
        <f>SUM(Labor!Q101:Q109)</f>
        <v>1839.9173196414488</v>
      </c>
      <c r="R74" s="121">
        <f>SUM(Labor!R101:R109)</f>
        <v>5311.0555710612216</v>
      </c>
      <c r="S74" s="143"/>
      <c r="T74" s="121">
        <f t="shared" si="12"/>
        <v>0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</row>
    <row r="75" spans="1:30" x14ac:dyDescent="0.2">
      <c r="A75" s="110" t="s">
        <v>413</v>
      </c>
      <c r="B75" s="134">
        <v>65</v>
      </c>
      <c r="C75" s="110" t="s">
        <v>413</v>
      </c>
      <c r="D75" s="110"/>
      <c r="E75" s="110"/>
      <c r="F75" s="121">
        <f t="shared" si="13"/>
        <v>2752384</v>
      </c>
      <c r="G75" s="121">
        <f>SUM(Labor!G116:G123)</f>
        <v>1476206.1842535441</v>
      </c>
      <c r="H75" s="121">
        <f>SUM(Labor!H116:H123)</f>
        <v>369999.95947277744</v>
      </c>
      <c r="I75" s="121">
        <f>SUM(Labor!I116:I123)</f>
        <v>28684.622993463108</v>
      </c>
      <c r="J75" s="121">
        <f>SUM(Labor!J116:J123)</f>
        <v>424577.00993042765</v>
      </c>
      <c r="K75" s="121">
        <f>SUM(Labor!K116:K123)</f>
        <v>268386.72268435539</v>
      </c>
      <c r="L75" s="121">
        <f>SUM(Labor!L116:L123)</f>
        <v>104239.58393491012</v>
      </c>
      <c r="M75" s="121">
        <f>SUM(Labor!M116:M123)</f>
        <v>19.209917252993336</v>
      </c>
      <c r="N75" s="121">
        <f>SUM(Labor!N116:N123)</f>
        <v>37593.095010365505</v>
      </c>
      <c r="O75" s="121">
        <f>SUM(Labor!O116:O123)</f>
        <v>8490.8829525024594</v>
      </c>
      <c r="P75" s="121">
        <f>SUM(Labor!P116:P123)</f>
        <v>33129.93947344226</v>
      </c>
      <c r="Q75" s="121">
        <f>SUM(Labor!Q116:Q123)</f>
        <v>737.07869730094171</v>
      </c>
      <c r="R75" s="121">
        <f>SUM(Labor!R116:R123)</f>
        <v>319.71067965816883</v>
      </c>
      <c r="S75" s="143"/>
      <c r="T75" s="121">
        <f t="shared" si="12"/>
        <v>0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</row>
    <row r="76" spans="1:30" x14ac:dyDescent="0.2">
      <c r="A76" s="110" t="s">
        <v>414</v>
      </c>
      <c r="B76" s="134">
        <v>66</v>
      </c>
      <c r="C76" s="110" t="s">
        <v>414</v>
      </c>
      <c r="D76" s="110"/>
      <c r="E76" s="110"/>
      <c r="F76" s="121">
        <f t="shared" si="13"/>
        <v>51037788</v>
      </c>
      <c r="G76" s="121">
        <f>Labor!G157</f>
        <v>23167492.507853772</v>
      </c>
      <c r="H76" s="121">
        <f>Labor!H157</f>
        <v>6836157.2358653257</v>
      </c>
      <c r="I76" s="121">
        <f>Labor!I157</f>
        <v>799393.39986997447</v>
      </c>
      <c r="J76" s="121">
        <f>Labor!J157</f>
        <v>8599973.144855395</v>
      </c>
      <c r="K76" s="121">
        <f>Labor!K157</f>
        <v>6338450.5704916622</v>
      </c>
      <c r="L76" s="121">
        <f>Labor!L157</f>
        <v>2227396.648498049</v>
      </c>
      <c r="M76" s="121">
        <f>Labor!M157</f>
        <v>1522150.3535160574</v>
      </c>
      <c r="N76" s="121">
        <f>Labor!N157</f>
        <v>777013.09074398479</v>
      </c>
      <c r="O76" s="121">
        <f>Labor!O157</f>
        <v>200474.13022654707</v>
      </c>
      <c r="P76" s="121">
        <f>Labor!P157</f>
        <v>539428.15806997649</v>
      </c>
      <c r="Q76" s="121">
        <f>Labor!Q157</f>
        <v>13161.58761866645</v>
      </c>
      <c r="R76" s="121">
        <f>Labor!R157</f>
        <v>16697.172390591688</v>
      </c>
      <c r="S76" s="143"/>
      <c r="T76" s="121">
        <f t="shared" si="12"/>
        <v>0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</row>
    <row r="77" spans="1:30" x14ac:dyDescent="0.2">
      <c r="A77" s="110" t="s">
        <v>415</v>
      </c>
      <c r="B77" s="134">
        <v>67</v>
      </c>
      <c r="C77" s="110" t="s">
        <v>415</v>
      </c>
      <c r="D77" s="110"/>
      <c r="E77" s="110"/>
      <c r="F77" s="121">
        <f t="shared" si="13"/>
        <v>659819056.99999988</v>
      </c>
      <c r="G77" s="121">
        <f>Expenses!G150</f>
        <v>268525213.29052943</v>
      </c>
      <c r="H77" s="121">
        <f>Expenses!H150</f>
        <v>84062164.921332732</v>
      </c>
      <c r="I77" s="121">
        <f>Expenses!I150</f>
        <v>11812360.439044191</v>
      </c>
      <c r="J77" s="121">
        <f>Expenses!J150</f>
        <v>122823573.34885091</v>
      </c>
      <c r="K77" s="121">
        <f>Expenses!K150</f>
        <v>95158308.900855377</v>
      </c>
      <c r="L77" s="121">
        <f>Expenses!L150</f>
        <v>31652374.555875607</v>
      </c>
      <c r="M77" s="121">
        <f>Expenses!M150</f>
        <v>24472748.565141335</v>
      </c>
      <c r="N77" s="121">
        <f>Expenses!N150</f>
        <v>11158730.533113386</v>
      </c>
      <c r="O77" s="121">
        <f>Expenses!O150</f>
        <v>2942402.2676614202</v>
      </c>
      <c r="P77" s="121">
        <f>Expenses!P150</f>
        <v>6835722.3660561293</v>
      </c>
      <c r="Q77" s="121">
        <f>Expenses!Q150</f>
        <v>191756.85050132102</v>
      </c>
      <c r="R77" s="121">
        <f>Expenses!R150</f>
        <v>183700.96103812539</v>
      </c>
      <c r="S77" s="143"/>
      <c r="T77" s="121">
        <f t="shared" si="12"/>
        <v>0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</row>
    <row r="78" spans="1:30" x14ac:dyDescent="0.2">
      <c r="A78" s="110" t="s">
        <v>416</v>
      </c>
      <c r="B78" s="134">
        <v>68</v>
      </c>
      <c r="C78" s="110" t="s">
        <v>416</v>
      </c>
      <c r="D78" s="110"/>
      <c r="E78" s="110"/>
      <c r="F78" s="121">
        <f t="shared" si="13"/>
        <v>584492792</v>
      </c>
      <c r="G78" s="121">
        <f>SUM('Rate Base'!G50:G64)</f>
        <v>311441707.24649161</v>
      </c>
      <c r="H78" s="121">
        <f>SUM('Rate Base'!H50:H64)</f>
        <v>79158873.094723359</v>
      </c>
      <c r="I78" s="121">
        <f>SUM('Rate Base'!I50:I64)</f>
        <v>6218043.9430799549</v>
      </c>
      <c r="J78" s="121">
        <f>SUM('Rate Base'!J50:J64)</f>
        <v>92179447.620668828</v>
      </c>
      <c r="K78" s="121">
        <f>SUM('Rate Base'!K50:K64)</f>
        <v>58213408.381212786</v>
      </c>
      <c r="L78" s="121">
        <f>SUM('Rate Base'!L50:L64)</f>
        <v>22656190.340728883</v>
      </c>
      <c r="M78" s="121">
        <f>SUM('Rate Base'!M50:M64)</f>
        <v>0</v>
      </c>
      <c r="N78" s="121">
        <f>SUM('Rate Base'!N50:N64)</f>
        <v>8154269.8822326334</v>
      </c>
      <c r="O78" s="121">
        <f>SUM('Rate Base'!O50:O64)</f>
        <v>1841074.4279542945</v>
      </c>
      <c r="P78" s="121">
        <f>SUM('Rate Base'!P50:P64)</f>
        <v>4405192.8358317632</v>
      </c>
      <c r="Q78" s="121">
        <f>SUM('Rate Base'!Q50:Q64)</f>
        <v>159443.61769071058</v>
      </c>
      <c r="R78" s="121">
        <f>SUM('Rate Base'!R50:R64)</f>
        <v>65140.609385185518</v>
      </c>
      <c r="S78" s="143"/>
      <c r="T78" s="121">
        <f t="shared" si="12"/>
        <v>0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</row>
    <row r="79" spans="1:30" x14ac:dyDescent="0.2">
      <c r="A79" s="110" t="s">
        <v>417</v>
      </c>
      <c r="B79" s="134">
        <v>69</v>
      </c>
      <c r="C79" s="110" t="s">
        <v>417</v>
      </c>
      <c r="D79" s="110"/>
      <c r="E79" s="110"/>
      <c r="F79" s="121">
        <f t="shared" si="13"/>
        <v>1920997668.0000002</v>
      </c>
      <c r="G79" s="121">
        <f>'Rate Base'!G131</f>
        <v>835730539.6372391</v>
      </c>
      <c r="H79" s="121">
        <f>'Rate Base'!H131</f>
        <v>237923436.04296061</v>
      </c>
      <c r="I79" s="121">
        <f>'Rate Base'!I131</f>
        <v>29823877.639134146</v>
      </c>
      <c r="J79" s="121">
        <f>'Rate Base'!J131</f>
        <v>335402235.28362107</v>
      </c>
      <c r="K79" s="121">
        <f>'Rate Base'!K131</f>
        <v>242200377.50156233</v>
      </c>
      <c r="L79" s="121">
        <f>'Rate Base'!L131</f>
        <v>86240516.455594271</v>
      </c>
      <c r="M79" s="121">
        <f>'Rate Base'!M131</f>
        <v>54118578.671151467</v>
      </c>
      <c r="N79" s="121">
        <f>'Rate Base'!N131</f>
        <v>30901945.822310962</v>
      </c>
      <c r="O79" s="121">
        <f>'Rate Base'!O131</f>
        <v>7622525.1683162702</v>
      </c>
      <c r="P79" s="121">
        <f>'Rate Base'!P131</f>
        <v>60099697.175580174</v>
      </c>
      <c r="Q79" s="121">
        <f>'Rate Base'!Q131</f>
        <v>471193.5450037297</v>
      </c>
      <c r="R79" s="121">
        <f>'Rate Base'!R131</f>
        <v>462745.05752602918</v>
      </c>
      <c r="S79" s="143"/>
      <c r="T79" s="121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</row>
    <row r="80" spans="1:30" x14ac:dyDescent="0.2">
      <c r="A80" s="110" t="s">
        <v>418</v>
      </c>
      <c r="B80" s="134">
        <v>70</v>
      </c>
      <c r="C80" s="110" t="s">
        <v>418</v>
      </c>
      <c r="D80" s="110"/>
      <c r="E80" s="110"/>
      <c r="F80" s="121">
        <f t="shared" si="13"/>
        <v>139487571</v>
      </c>
      <c r="G80" s="121">
        <f>SUM('Rate Base'!G67:G68)</f>
        <v>107069647.53655925</v>
      </c>
      <c r="H80" s="121">
        <f>SUM('Rate Base'!H67:H68)</f>
        <v>17065301.475977033</v>
      </c>
      <c r="I80" s="121">
        <f>SUM('Rate Base'!I67:I68)</f>
        <v>0</v>
      </c>
      <c r="J80" s="121">
        <f>SUM('Rate Base'!J67:J68)</f>
        <v>10771565.003469536</v>
      </c>
      <c r="K80" s="121">
        <f>SUM('Rate Base'!K67:K68)</f>
        <v>0</v>
      </c>
      <c r="L80" s="121">
        <f>SUM('Rate Base'!L67:L68)</f>
        <v>2796497.4948311029</v>
      </c>
      <c r="M80" s="121">
        <f>SUM('Rate Base'!M67:M68)</f>
        <v>0</v>
      </c>
      <c r="N80" s="121">
        <f>SUM('Rate Base'!N67:N68)</f>
        <v>0</v>
      </c>
      <c r="O80" s="121">
        <f>SUM('Rate Base'!O67:O68)</f>
        <v>0</v>
      </c>
      <c r="P80" s="121">
        <f>SUM('Rate Base'!P67:P68)</f>
        <v>1744296.4736450505</v>
      </c>
      <c r="Q80" s="121">
        <f>SUM('Rate Base'!Q67:Q68)</f>
        <v>18540.592775388755</v>
      </c>
      <c r="R80" s="121">
        <f>SUM('Rate Base'!R67:R68)</f>
        <v>21722.422742639435</v>
      </c>
      <c r="S80" s="121">
        <f>SUM('Rate Base'!S67:S68)</f>
        <v>0</v>
      </c>
      <c r="T80" s="121">
        <f>SUM('Rate Base'!T67:T68)</f>
        <v>0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</row>
    <row r="81" spans="1:30" x14ac:dyDescent="0.2">
      <c r="A81" s="110" t="s">
        <v>207</v>
      </c>
      <c r="B81" s="134">
        <v>71</v>
      </c>
      <c r="C81" s="110" t="s">
        <v>207</v>
      </c>
      <c r="D81" s="110" t="s">
        <v>482</v>
      </c>
      <c r="E81" s="110"/>
      <c r="F81" s="121">
        <f t="shared" si="13"/>
        <v>121970365.00000001</v>
      </c>
      <c r="G81" s="121">
        <f>Expenses!G162</f>
        <v>51840223.318061665</v>
      </c>
      <c r="H81" s="121">
        <f>Expenses!H162</f>
        <v>15068911.630369641</v>
      </c>
      <c r="I81" s="121">
        <f>Expenses!I162</f>
        <v>1986192.0337110723</v>
      </c>
      <c r="J81" s="121">
        <f>Expenses!J162</f>
        <v>21942214.763147827</v>
      </c>
      <c r="K81" s="121">
        <f>Expenses!K162</f>
        <v>16031164.073076559</v>
      </c>
      <c r="L81" s="121">
        <f>Expenses!L162</f>
        <v>5669545.7037596041</v>
      </c>
      <c r="M81" s="121">
        <f>Expenses!M162</f>
        <v>3790920.7090457957</v>
      </c>
      <c r="N81" s="121">
        <f>Expenses!N162</f>
        <v>2041245.4639546652</v>
      </c>
      <c r="O81" s="121">
        <f>Expenses!O162</f>
        <v>504060.47380341135</v>
      </c>
      <c r="P81" s="121">
        <f>Expenses!P162</f>
        <v>3037125.0831296458</v>
      </c>
      <c r="Q81" s="121">
        <f>Expenses!Q162</f>
        <v>29738.650443127062</v>
      </c>
      <c r="R81" s="121">
        <f>Expenses!R162</f>
        <v>29023.097496985978</v>
      </c>
      <c r="S81" s="143"/>
      <c r="T81" s="121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</row>
    <row r="82" spans="1:30" x14ac:dyDescent="0.2">
      <c r="A82" s="110" t="s">
        <v>419</v>
      </c>
      <c r="B82" s="134">
        <v>72</v>
      </c>
      <c r="C82" s="110" t="s">
        <v>419</v>
      </c>
      <c r="D82" s="110" t="s">
        <v>483</v>
      </c>
      <c r="E82" s="110"/>
      <c r="F82" s="121">
        <f t="shared" si="13"/>
        <v>63964275</v>
      </c>
      <c r="G82" s="121">
        <f>Labor!G176</f>
        <v>29008549.285399042</v>
      </c>
      <c r="H82" s="121">
        <f>Labor!H176</f>
        <v>8554689.8994535524</v>
      </c>
      <c r="I82" s="121">
        <f>Labor!I176</f>
        <v>1001905.8953971725</v>
      </c>
      <c r="J82" s="121">
        <f>Labor!J176</f>
        <v>10787475.357166111</v>
      </c>
      <c r="K82" s="121">
        <f>Labor!K176</f>
        <v>7947676.0782912876</v>
      </c>
      <c r="L82" s="121">
        <f>Labor!L176</f>
        <v>2793635.9843154643</v>
      </c>
      <c r="M82" s="121">
        <f>Labor!M176</f>
        <v>1906448.7003825177</v>
      </c>
      <c r="N82" s="121">
        <f>Labor!N176</f>
        <v>975122.8703714211</v>
      </c>
      <c r="O82" s="121">
        <f>Labor!O176</f>
        <v>251347.64509740262</v>
      </c>
      <c r="P82" s="121">
        <f>Labor!P176</f>
        <v>700130.79701971542</v>
      </c>
      <c r="Q82" s="121">
        <f>Labor!Q176</f>
        <v>16477.002114912437</v>
      </c>
      <c r="R82" s="121">
        <f>Labor!R176</f>
        <v>20815.484991402907</v>
      </c>
      <c r="S82" s="143"/>
      <c r="T82" s="121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</row>
    <row r="83" spans="1:30" x14ac:dyDescent="0.2">
      <c r="A83" s="110" t="s">
        <v>420</v>
      </c>
      <c r="B83" s="134">
        <v>73</v>
      </c>
      <c r="C83" s="110" t="s">
        <v>420</v>
      </c>
      <c r="D83" s="110"/>
      <c r="E83" s="110"/>
      <c r="F83" s="121">
        <f t="shared" si="13"/>
        <v>43789329.000000007</v>
      </c>
      <c r="G83" s="121">
        <f>Expenses!G108</f>
        <v>24298801.44730581</v>
      </c>
      <c r="H83" s="121">
        <f>Expenses!H108</f>
        <v>6390123.132240735</v>
      </c>
      <c r="I83" s="121">
        <f>Expenses!I108</f>
        <v>457802.54541817372</v>
      </c>
      <c r="J83" s="121">
        <f>Expenses!J108</f>
        <v>6035141.4644618453</v>
      </c>
      <c r="K83" s="121">
        <f>Expenses!K108</f>
        <v>3714436.7467876077</v>
      </c>
      <c r="L83" s="121">
        <f>Expenses!L108</f>
        <v>1405484.4164511566</v>
      </c>
      <c r="M83" s="121">
        <f>Expenses!M108</f>
        <v>69009.317217430318</v>
      </c>
      <c r="N83" s="121">
        <f>Expenses!N108</f>
        <v>515637.50900238607</v>
      </c>
      <c r="O83" s="121">
        <f>Expenses!O108</f>
        <v>127551.50242533353</v>
      </c>
      <c r="P83" s="121">
        <f>Expenses!P108</f>
        <v>743882.20768539072</v>
      </c>
      <c r="Q83" s="121">
        <f>Expenses!Q108</f>
        <v>12335.662341926709</v>
      </c>
      <c r="R83" s="121">
        <f>Expenses!R108</f>
        <v>19123.048662209017</v>
      </c>
      <c r="S83" s="143"/>
      <c r="T83" s="121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</row>
    <row r="84" spans="1:30" x14ac:dyDescent="0.2">
      <c r="A84" s="110" t="s">
        <v>421</v>
      </c>
      <c r="B84" s="134">
        <v>74</v>
      </c>
      <c r="C84" s="110" t="s">
        <v>421</v>
      </c>
      <c r="D84" s="110" t="s">
        <v>484</v>
      </c>
      <c r="E84" s="110"/>
      <c r="F84" s="121">
        <f>SUM(G84:R84)</f>
        <v>908031044</v>
      </c>
      <c r="G84" s="121">
        <v>364714022</v>
      </c>
      <c r="H84" s="121">
        <v>136541859</v>
      </c>
      <c r="I84" s="121">
        <v>17392664</v>
      </c>
      <c r="J84" s="121">
        <v>178058720</v>
      </c>
      <c r="K84" s="121">
        <v>112262374</v>
      </c>
      <c r="L84" s="121">
        <v>37487526</v>
      </c>
      <c r="M84" s="121">
        <v>29062094</v>
      </c>
      <c r="N84" s="121">
        <v>11987837</v>
      </c>
      <c r="O84" s="121">
        <v>2850388</v>
      </c>
      <c r="P84" s="121">
        <v>17199655</v>
      </c>
      <c r="Q84" s="121">
        <v>217032</v>
      </c>
      <c r="R84" s="121">
        <v>256873</v>
      </c>
      <c r="S84" s="143"/>
      <c r="T84" s="121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</row>
    <row r="85" spans="1:30" x14ac:dyDescent="0.2">
      <c r="A85" s="110" t="s">
        <v>422</v>
      </c>
      <c r="B85" s="134">
        <v>75</v>
      </c>
      <c r="C85" s="110"/>
      <c r="D85" s="110"/>
      <c r="E85" s="110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43"/>
      <c r="T85" s="121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</row>
    <row r="86" spans="1:30" x14ac:dyDescent="0.2">
      <c r="A86" s="110" t="s">
        <v>423</v>
      </c>
      <c r="B86" s="134">
        <v>76</v>
      </c>
      <c r="C86" s="110" t="s">
        <v>423</v>
      </c>
      <c r="D86" s="110"/>
      <c r="E86" s="110"/>
      <c r="F86" s="121">
        <f>SUM(G86:R86)</f>
        <v>5456486</v>
      </c>
      <c r="G86" s="121">
        <v>4190879</v>
      </c>
      <c r="H86" s="121">
        <v>944054</v>
      </c>
      <c r="I86" s="121">
        <v>10700</v>
      </c>
      <c r="J86" s="121">
        <v>193798</v>
      </c>
      <c r="K86" s="121">
        <v>71158</v>
      </c>
      <c r="L86" s="121">
        <v>40121</v>
      </c>
      <c r="M86" s="121">
        <v>5776</v>
      </c>
      <c r="N86" s="121">
        <v>0</v>
      </c>
      <c r="O86" s="121">
        <v>0</v>
      </c>
      <c r="P86" s="121">
        <v>0</v>
      </c>
      <c r="Q86" s="121">
        <v>0</v>
      </c>
      <c r="R86" s="121">
        <v>0</v>
      </c>
      <c r="S86" s="143"/>
      <c r="T86" s="121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</row>
    <row r="87" spans="1:30" x14ac:dyDescent="0.2">
      <c r="A87" s="110" t="s">
        <v>424</v>
      </c>
      <c r="B87" s="134">
        <v>77</v>
      </c>
      <c r="C87" s="110"/>
      <c r="D87" s="110"/>
      <c r="E87" s="110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43"/>
      <c r="T87" s="121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</row>
    <row r="88" spans="1:30" x14ac:dyDescent="0.2">
      <c r="A88" s="110" t="s">
        <v>230</v>
      </c>
      <c r="B88" s="134">
        <v>78</v>
      </c>
      <c r="C88" s="110" t="s">
        <v>230</v>
      </c>
      <c r="D88" s="110" t="s">
        <v>485</v>
      </c>
      <c r="E88" s="110"/>
      <c r="F88" s="121">
        <f>SUM(G88:R88)</f>
        <v>728886235.99999988</v>
      </c>
      <c r="G88" s="121">
        <f>Expenses!G148</f>
        <v>294423782.18812406</v>
      </c>
      <c r="H88" s="121">
        <f>Expenses!H148</f>
        <v>92443765.348094493</v>
      </c>
      <c r="I88" s="121">
        <f>Expenses!I148</f>
        <v>13148531.201645771</v>
      </c>
      <c r="J88" s="121">
        <f>Expenses!J148</f>
        <v>136571158.51700193</v>
      </c>
      <c r="K88" s="121">
        <f>Expenses!K148</f>
        <v>106016192.38509125</v>
      </c>
      <c r="L88" s="121">
        <f>Expenses!L148</f>
        <v>35347330.514240056</v>
      </c>
      <c r="M88" s="121">
        <f>Expenses!M148</f>
        <v>27403942.456066355</v>
      </c>
      <c r="N88" s="121">
        <f>Expenses!N148</f>
        <v>12429245.992049592</v>
      </c>
      <c r="O88" s="121">
        <f>Expenses!O148</f>
        <v>3276378.2170878658</v>
      </c>
      <c r="P88" s="121">
        <f>Expenses!P148</f>
        <v>7411805.4832907692</v>
      </c>
      <c r="Q88" s="121">
        <f>Expenses!Q148</f>
        <v>212605.390911753</v>
      </c>
      <c r="R88" s="121">
        <f>Expenses!R148</f>
        <v>201498.30639611342</v>
      </c>
      <c r="S88" s="143"/>
      <c r="T88" s="121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</row>
    <row r="89" spans="1:30" x14ac:dyDescent="0.2">
      <c r="A89" s="110" t="s">
        <v>425</v>
      </c>
      <c r="B89" s="134">
        <v>79</v>
      </c>
      <c r="C89" s="110"/>
      <c r="D89" s="110"/>
      <c r="E89" s="110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43"/>
      <c r="T89" s="121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</row>
    <row r="90" spans="1:30" x14ac:dyDescent="0.2">
      <c r="A90" s="110" t="s">
        <v>426</v>
      </c>
      <c r="B90" s="134">
        <v>80</v>
      </c>
      <c r="C90" s="110"/>
      <c r="D90" s="110"/>
      <c r="E90" s="110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43"/>
      <c r="T90" s="121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</row>
    <row r="91" spans="1:30" x14ac:dyDescent="0.2">
      <c r="A91" s="110" t="s">
        <v>427</v>
      </c>
      <c r="B91" s="152">
        <v>81</v>
      </c>
      <c r="C91" s="110"/>
      <c r="D91" s="110"/>
      <c r="E91" s="110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43"/>
      <c r="T91" s="121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</row>
    <row r="92" spans="1:30" x14ac:dyDescent="0.2">
      <c r="A92" s="110" t="s">
        <v>428</v>
      </c>
      <c r="B92" s="134">
        <v>82</v>
      </c>
      <c r="C92" s="110" t="s">
        <v>428</v>
      </c>
      <c r="D92" s="110" t="s">
        <v>486</v>
      </c>
      <c r="E92" s="110"/>
      <c r="F92" s="121">
        <f t="shared" ref="F92:F99" si="14">SUM(G92:R92)</f>
        <v>46874069</v>
      </c>
      <c r="G92" s="121">
        <v>18135543</v>
      </c>
      <c r="H92" s="121">
        <v>5995058</v>
      </c>
      <c r="I92" s="121">
        <v>880360</v>
      </c>
      <c r="J92" s="121">
        <v>9188146</v>
      </c>
      <c r="K92" s="121">
        <v>6982573</v>
      </c>
      <c r="L92" s="121">
        <v>2335272</v>
      </c>
      <c r="M92" s="121">
        <v>1944553</v>
      </c>
      <c r="N92" s="121">
        <v>859817</v>
      </c>
      <c r="O92" s="121">
        <v>214611</v>
      </c>
      <c r="P92" s="143">
        <v>315338</v>
      </c>
      <c r="Q92" s="143">
        <v>11309</v>
      </c>
      <c r="R92" s="143">
        <v>11489</v>
      </c>
      <c r="S92" s="143"/>
      <c r="T92" s="121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</row>
    <row r="93" spans="1:30" x14ac:dyDescent="0.2">
      <c r="A93" s="110" t="s">
        <v>429</v>
      </c>
      <c r="B93" s="134">
        <v>83</v>
      </c>
      <c r="C93" s="110" t="s">
        <v>429</v>
      </c>
      <c r="D93" s="110"/>
      <c r="E93" s="110"/>
      <c r="F93" s="153">
        <f t="shared" si="14"/>
        <v>1</v>
      </c>
      <c r="G93" s="153">
        <v>0.84509999999999996</v>
      </c>
      <c r="H93" s="153">
        <v>0.15490000000000001</v>
      </c>
      <c r="I93" s="153">
        <v>0</v>
      </c>
      <c r="J93" s="153">
        <v>0</v>
      </c>
      <c r="K93" s="153">
        <v>0</v>
      </c>
      <c r="L93" s="153">
        <v>0</v>
      </c>
      <c r="M93" s="153">
        <v>0</v>
      </c>
      <c r="N93" s="153">
        <v>0</v>
      </c>
      <c r="O93" s="153">
        <v>0</v>
      </c>
      <c r="P93" s="153">
        <v>0</v>
      </c>
      <c r="Q93" s="153">
        <v>0</v>
      </c>
      <c r="R93" s="153">
        <v>0</v>
      </c>
      <c r="S93" s="143"/>
      <c r="T93" s="121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</row>
    <row r="94" spans="1:30" x14ac:dyDescent="0.2">
      <c r="A94" s="99" t="s">
        <v>430</v>
      </c>
      <c r="B94" s="134">
        <v>84</v>
      </c>
      <c r="C94" s="99" t="s">
        <v>430</v>
      </c>
      <c r="F94" s="143">
        <f t="shared" si="14"/>
        <v>-101432</v>
      </c>
      <c r="G94" s="143">
        <v>-87579</v>
      </c>
      <c r="H94" s="143">
        <v>-2148925</v>
      </c>
      <c r="I94" s="143">
        <v>-301015</v>
      </c>
      <c r="J94" s="143">
        <v>-1256382</v>
      </c>
      <c r="K94" s="143">
        <v>453445</v>
      </c>
      <c r="L94" s="143">
        <v>3016796</v>
      </c>
      <c r="M94" s="143">
        <v>0</v>
      </c>
      <c r="N94" s="143">
        <v>0</v>
      </c>
      <c r="O94" s="143">
        <v>221863</v>
      </c>
      <c r="P94" s="143">
        <v>0</v>
      </c>
      <c r="Q94" s="143">
        <v>365</v>
      </c>
      <c r="R94" s="143">
        <v>0</v>
      </c>
      <c r="S94" s="143"/>
      <c r="T94" s="121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</row>
    <row r="95" spans="1:30" x14ac:dyDescent="0.2">
      <c r="A95" s="99" t="s">
        <v>431</v>
      </c>
      <c r="B95" s="134">
        <v>85</v>
      </c>
      <c r="C95" s="99" t="s">
        <v>431</v>
      </c>
      <c r="F95" s="143">
        <f t="shared" si="14"/>
        <v>908031044</v>
      </c>
      <c r="G95" s="143">
        <v>364714022</v>
      </c>
      <c r="H95" s="143">
        <v>136541859</v>
      </c>
      <c r="I95" s="143">
        <v>17392664</v>
      </c>
      <c r="J95" s="143">
        <v>178058720</v>
      </c>
      <c r="K95" s="143">
        <v>112262374</v>
      </c>
      <c r="L95" s="143">
        <v>37487526</v>
      </c>
      <c r="M95" s="143">
        <v>29062094</v>
      </c>
      <c r="N95" s="143">
        <v>11987837</v>
      </c>
      <c r="O95" s="143">
        <v>2850388</v>
      </c>
      <c r="P95" s="143">
        <v>17199655</v>
      </c>
      <c r="Q95" s="143">
        <v>217032</v>
      </c>
      <c r="R95" s="143">
        <v>256873</v>
      </c>
      <c r="S95" s="143"/>
      <c r="T95" s="121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</row>
    <row r="96" spans="1:30" x14ac:dyDescent="0.2">
      <c r="A96" s="99" t="s">
        <v>432</v>
      </c>
      <c r="B96" s="134">
        <v>86</v>
      </c>
      <c r="C96" s="99" t="s">
        <v>432</v>
      </c>
      <c r="F96" s="143">
        <f t="shared" si="14"/>
        <v>488377</v>
      </c>
      <c r="G96" s="143">
        <f t="shared" ref="G96:R96" si="15">G26</f>
        <v>352585</v>
      </c>
      <c r="H96" s="143">
        <f t="shared" si="15"/>
        <v>44326</v>
      </c>
      <c r="I96" s="143">
        <f t="shared" si="15"/>
        <v>85</v>
      </c>
      <c r="J96" s="143">
        <f t="shared" si="15"/>
        <v>2899</v>
      </c>
      <c r="K96" s="143">
        <f t="shared" si="15"/>
        <v>94</v>
      </c>
      <c r="L96" s="143">
        <f t="shared" si="15"/>
        <v>157</v>
      </c>
      <c r="M96" s="143">
        <f t="shared" si="15"/>
        <v>11</v>
      </c>
      <c r="N96" s="143">
        <f t="shared" si="15"/>
        <v>1</v>
      </c>
      <c r="O96" s="143">
        <f t="shared" si="15"/>
        <v>2</v>
      </c>
      <c r="P96" s="143">
        <f t="shared" si="15"/>
        <v>87026</v>
      </c>
      <c r="Q96" s="143">
        <f t="shared" si="15"/>
        <v>173</v>
      </c>
      <c r="R96" s="143">
        <f t="shared" si="15"/>
        <v>1018</v>
      </c>
      <c r="S96" s="143"/>
      <c r="T96" s="121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</row>
    <row r="97" spans="1:30" x14ac:dyDescent="0.2">
      <c r="A97" s="99" t="s">
        <v>433</v>
      </c>
      <c r="B97" s="134">
        <v>87</v>
      </c>
      <c r="C97" s="99" t="s">
        <v>433</v>
      </c>
      <c r="F97" s="144">
        <f t="shared" si="14"/>
        <v>312680886.00000006</v>
      </c>
      <c r="G97" s="144">
        <f>Expenses!G150-Expenses!G15</f>
        <v>141214408.23532957</v>
      </c>
      <c r="H97" s="144">
        <f>Expenses!H150-Expenses!H15</f>
        <v>41552165.295994669</v>
      </c>
      <c r="I97" s="144">
        <f>Expenses!I150-Expenses!I15</f>
        <v>4878459.9954339471</v>
      </c>
      <c r="J97" s="144">
        <f>Expenses!J150-Expenses!J15</f>
        <v>52938267.756526574</v>
      </c>
      <c r="K97" s="144">
        <f>Expenses!K150-Expenses!K15</f>
        <v>39185276.451918133</v>
      </c>
      <c r="L97" s="144">
        <f>Expenses!L150-Expenses!L15</f>
        <v>13754727.728760414</v>
      </c>
      <c r="M97" s="144">
        <f>Expenses!M150-Expenses!M15</f>
        <v>9277743.8488128725</v>
      </c>
      <c r="N97" s="144">
        <f>Expenses!N150-Expenses!N15</f>
        <v>4780153.2465206692</v>
      </c>
      <c r="O97" s="144">
        <f>Expenses!O150-Expenses!O15</f>
        <v>1228228.1800272905</v>
      </c>
      <c r="P97" s="144">
        <f>Expenses!P150-Expenses!P15</f>
        <v>3700011.8633365347</v>
      </c>
      <c r="Q97" s="144">
        <f>Expenses!Q150-Expenses!Q15</f>
        <v>80616.005570918031</v>
      </c>
      <c r="R97" s="144">
        <f>Expenses!R150-Expenses!R15</f>
        <v>90827.391768400106</v>
      </c>
      <c r="S97" s="144"/>
      <c r="T97" s="117"/>
      <c r="U97" s="144"/>
      <c r="V97" s="144"/>
      <c r="W97" s="143"/>
      <c r="X97" s="143"/>
      <c r="Y97" s="143"/>
      <c r="Z97" s="143"/>
      <c r="AA97" s="143"/>
      <c r="AB97" s="143"/>
      <c r="AC97" s="143"/>
      <c r="AD97" s="143"/>
    </row>
    <row r="98" spans="1:30" x14ac:dyDescent="0.2">
      <c r="A98" s="99" t="s">
        <v>434</v>
      </c>
      <c r="B98" s="134">
        <v>88</v>
      </c>
      <c r="C98" s="99" t="s">
        <v>457</v>
      </c>
      <c r="F98" s="144">
        <f t="shared" si="14"/>
        <v>614243916.74879992</v>
      </c>
      <c r="G98" s="144">
        <f>'Rate Base'!G26+'Rate Base'!G27+'Rate Base'!G31+'Rate Base'!G32+'Rate Base'!G36+'Rate Base'!G37</f>
        <v>299916587.8562184</v>
      </c>
      <c r="H98" s="144">
        <f>'Rate Base'!H26+'Rate Base'!H27+'Rate Base'!H31+'Rate Base'!H32+'Rate Base'!H36+'Rate Base'!H37</f>
        <v>80285040.820129305</v>
      </c>
      <c r="I98" s="144">
        <f>'Rate Base'!I26+'Rate Base'!I27+'Rate Base'!I31+'Rate Base'!I32+'Rate Base'!I36+'Rate Base'!I37</f>
        <v>9006221.1752841137</v>
      </c>
      <c r="J98" s="144">
        <f>'Rate Base'!J26+'Rate Base'!J27+'Rate Base'!J31+'Rate Base'!J32+'Rate Base'!J36+'Rate Base'!J37</f>
        <v>107410201.91007075</v>
      </c>
      <c r="K98" s="144">
        <f>'Rate Base'!K26+'Rate Base'!K27+'Rate Base'!K31+'Rate Base'!K32+'Rate Base'!K36+'Rate Base'!K37</f>
        <v>63439904.378555238</v>
      </c>
      <c r="L98" s="144">
        <f>'Rate Base'!L26+'Rate Base'!L27+'Rate Base'!L31+'Rate Base'!L32+'Rate Base'!L36+'Rate Base'!L37</f>
        <v>24224723.083618756</v>
      </c>
      <c r="M98" s="144">
        <f>'Rate Base'!M26+'Rate Base'!M27+'Rate Base'!M31+'Rate Base'!M32+'Rate Base'!M36+'Rate Base'!M37</f>
        <v>16203604.376158964</v>
      </c>
      <c r="N98" s="144">
        <f>'Rate Base'!N26+'Rate Base'!N27+'Rate Base'!N31+'Rate Base'!N32+'Rate Base'!N36+'Rate Base'!N37</f>
        <v>11453118.468453385</v>
      </c>
      <c r="O98" s="144">
        <f>'Rate Base'!O26+'Rate Base'!O27+'Rate Base'!O31+'Rate Base'!O32+'Rate Base'!O36+'Rate Base'!O37</f>
        <v>2213297.2015042319</v>
      </c>
      <c r="P98" s="144">
        <f>'Rate Base'!P26+'Rate Base'!P27+'Rate Base'!P31+'Rate Base'!P32+'Rate Base'!P36+'Rate Base'!P37</f>
        <v>0</v>
      </c>
      <c r="Q98" s="144">
        <f>'Rate Base'!Q26+'Rate Base'!Q27+'Rate Base'!Q31+'Rate Base'!Q32+'Rate Base'!Q36+'Rate Base'!Q37</f>
        <v>5093.3617607837978</v>
      </c>
      <c r="R98" s="144">
        <f>'Rate Base'!R26+'Rate Base'!R27+'Rate Base'!R31+'Rate Base'!R32+'Rate Base'!R36+'Rate Base'!R37</f>
        <v>86124.117045980558</v>
      </c>
      <c r="S98" s="144"/>
      <c r="T98" s="117"/>
      <c r="U98" s="144"/>
      <c r="V98" s="144"/>
      <c r="W98" s="143"/>
      <c r="X98" s="143"/>
      <c r="Y98" s="143"/>
      <c r="Z98" s="143"/>
      <c r="AA98" s="143"/>
      <c r="AB98" s="143"/>
      <c r="AC98" s="143"/>
      <c r="AD98" s="143"/>
    </row>
    <row r="99" spans="1:30" x14ac:dyDescent="0.2">
      <c r="A99" s="99" t="s">
        <v>435</v>
      </c>
      <c r="B99" s="134">
        <v>89</v>
      </c>
      <c r="C99" s="99" t="s">
        <v>435</v>
      </c>
      <c r="F99" s="144">
        <f t="shared" si="14"/>
        <v>-10117393.000000004</v>
      </c>
      <c r="G99" s="143">
        <f>Expenses!G209-SUM(Expenses!G212:G231)</f>
        <v>-4981637.5919365324</v>
      </c>
      <c r="H99" s="143">
        <f>Expenses!H209-SUM(Expenses!H212:H231)</f>
        <v>-3680360.623159023</v>
      </c>
      <c r="I99" s="143">
        <f>Expenses!I209-SUM(Expenses!I212:I231)</f>
        <v>-475359.50437571446</v>
      </c>
      <c r="J99" s="143">
        <f>Expenses!J209-SUM(Expenses!J212:J231)</f>
        <v>-2934961.2189920601</v>
      </c>
      <c r="K99" s="143">
        <f>Expenses!K209-SUM(Expenses!K212:K231)</f>
        <v>-470374.898544956</v>
      </c>
      <c r="L99" s="143">
        <f>Expenses!L209-SUM(Expenses!L212:L231)</f>
        <v>2671184.9861614876</v>
      </c>
      <c r="M99" s="143">
        <f>Expenses!M209-SUM(Expenses!M212:M231)</f>
        <v>-263987.86675448716</v>
      </c>
      <c r="N99" s="143">
        <f>Expenses!N209-SUM(Expenses!N212:N231)</f>
        <v>-106940.22088485654</v>
      </c>
      <c r="O99" s="143">
        <f>Expenses!O209-SUM(Expenses!O212:O231)</f>
        <v>198653.00312515214</v>
      </c>
      <c r="P99" s="143">
        <f>Expenses!P209-SUM(Expenses!P212:P231)</f>
        <v>-72813.630690559075</v>
      </c>
      <c r="Q99" s="143">
        <f>Expenses!Q209-SUM(Expenses!Q212:Q231)</f>
        <v>-381.53040398971825</v>
      </c>
      <c r="R99" s="143">
        <f>Expenses!R209-SUM(Expenses!R212:R231)</f>
        <v>-413.90354446272249</v>
      </c>
      <c r="S99" s="143"/>
      <c r="T99" s="121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</row>
    <row r="100" spans="1:30" x14ac:dyDescent="0.2">
      <c r="A100" s="99" t="s">
        <v>392</v>
      </c>
      <c r="B100" s="134" t="s">
        <v>446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3"/>
      <c r="P100" s="143"/>
      <c r="Q100" s="143"/>
      <c r="R100" s="143"/>
      <c r="S100" s="143"/>
      <c r="T100" s="121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</row>
    <row r="101" spans="1:30" x14ac:dyDescent="0.2">
      <c r="A101" s="99" t="s">
        <v>436</v>
      </c>
      <c r="B101" s="13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3"/>
      <c r="P101" s="143"/>
      <c r="Q101" s="143"/>
      <c r="R101" s="143"/>
      <c r="S101" s="143"/>
      <c r="T101" s="121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</row>
    <row r="102" spans="1:30" x14ac:dyDescent="0.2">
      <c r="A102" s="99" t="s">
        <v>437</v>
      </c>
      <c r="B102" s="13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3"/>
      <c r="P102" s="143"/>
      <c r="Q102" s="143"/>
      <c r="R102" s="143"/>
      <c r="S102" s="143"/>
      <c r="T102" s="121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</row>
    <row r="103" spans="1:30" x14ac:dyDescent="0.2">
      <c r="A103" s="150" t="s">
        <v>438</v>
      </c>
      <c r="B103" s="13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54"/>
      <c r="P103" s="154"/>
      <c r="Q103" s="154"/>
      <c r="R103" s="154"/>
      <c r="T103" s="121"/>
    </row>
    <row r="104" spans="1:30" x14ac:dyDescent="0.2">
      <c r="B104" s="13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T104" s="121"/>
    </row>
    <row r="105" spans="1:30" x14ac:dyDescent="0.2">
      <c r="B105" s="134" t="s">
        <v>446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T105" s="121"/>
    </row>
    <row r="106" spans="1:30" x14ac:dyDescent="0.2">
      <c r="A106" s="99" t="s">
        <v>439</v>
      </c>
      <c r="B106" s="13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43"/>
      <c r="P106" s="143"/>
      <c r="Q106" s="143"/>
      <c r="R106" s="143"/>
      <c r="T106" s="121"/>
    </row>
    <row r="107" spans="1:30" x14ac:dyDescent="0.2">
      <c r="A107" s="99" t="s">
        <v>331</v>
      </c>
      <c r="B107" s="13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43"/>
      <c r="P107" s="143"/>
      <c r="Q107" s="143"/>
      <c r="R107" s="143"/>
      <c r="T107" s="121"/>
    </row>
    <row r="108" spans="1:30" x14ac:dyDescent="0.2">
      <c r="A108" s="99" t="s">
        <v>440</v>
      </c>
      <c r="B108" s="13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43"/>
      <c r="P108" s="143"/>
      <c r="Q108" s="143"/>
      <c r="R108" s="143"/>
      <c r="T108" s="121"/>
    </row>
    <row r="109" spans="1:30" x14ac:dyDescent="0.2">
      <c r="A109" s="99" t="s">
        <v>441</v>
      </c>
      <c r="B109" s="13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43"/>
      <c r="P109" s="143"/>
      <c r="Q109" s="143"/>
      <c r="R109" s="143"/>
      <c r="T109" s="121"/>
    </row>
    <row r="110" spans="1:30" x14ac:dyDescent="0.2">
      <c r="A110" s="99" t="s">
        <v>442</v>
      </c>
      <c r="B110" s="13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43"/>
      <c r="P110" s="143"/>
      <c r="Q110" s="143"/>
      <c r="R110" s="143"/>
      <c r="T110" s="121"/>
    </row>
    <row r="111" spans="1:30" x14ac:dyDescent="0.2">
      <c r="A111" s="150" t="s">
        <v>443</v>
      </c>
      <c r="B111" s="13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43"/>
      <c r="P111" s="143"/>
      <c r="Q111" s="143"/>
      <c r="R111" s="143"/>
      <c r="T111" s="121"/>
    </row>
    <row r="112" spans="1:30" x14ac:dyDescent="0.2">
      <c r="B112" s="13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43"/>
      <c r="P112" s="143"/>
      <c r="Q112" s="143"/>
      <c r="R112" s="143"/>
      <c r="T112" s="121"/>
    </row>
    <row r="113" spans="1:20" x14ac:dyDescent="0.2">
      <c r="A113" s="99" t="s">
        <v>444</v>
      </c>
      <c r="B113" s="134">
        <v>103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T113" s="121"/>
    </row>
    <row r="114" spans="1:20" x14ac:dyDescent="0.2">
      <c r="B114" s="134">
        <v>104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20" x14ac:dyDescent="0.2">
      <c r="B115" s="134">
        <v>105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20" x14ac:dyDescent="0.2">
      <c r="B116" s="134">
        <v>106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20" x14ac:dyDescent="0.2">
      <c r="B117" s="134">
        <v>107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20" x14ac:dyDescent="0.2">
      <c r="B118" s="134">
        <v>108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20" x14ac:dyDescent="0.2">
      <c r="B119" s="134">
        <v>109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20" x14ac:dyDescent="0.2">
      <c r="B120" s="134">
        <v>110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20" x14ac:dyDescent="0.2">
      <c r="B121" s="134">
        <v>111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20" x14ac:dyDescent="0.2">
      <c r="B122" s="134">
        <v>112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20" x14ac:dyDescent="0.2">
      <c r="B123" s="134">
        <v>113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20" x14ac:dyDescent="0.2">
      <c r="B124" s="134">
        <v>114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20" x14ac:dyDescent="0.2">
      <c r="B125" s="134">
        <v>115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20" x14ac:dyDescent="0.2">
      <c r="B126" s="134">
        <v>116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20" x14ac:dyDescent="0.2">
      <c r="B127" s="134">
        <v>117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20" x14ac:dyDescent="0.2">
      <c r="B128" s="134">
        <v>118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34">
        <v>119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34">
        <v>120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34">
        <v>121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34">
        <v>122</v>
      </c>
    </row>
    <row r="133" spans="2:14" x14ac:dyDescent="0.2">
      <c r="B133" s="134">
        <v>123</v>
      </c>
    </row>
    <row r="134" spans="2:14" x14ac:dyDescent="0.2">
      <c r="B134" s="134">
        <v>124</v>
      </c>
    </row>
    <row r="135" spans="2:14" x14ac:dyDescent="0.2">
      <c r="B135" s="134">
        <v>125</v>
      </c>
    </row>
    <row r="136" spans="2:14" x14ac:dyDescent="0.2">
      <c r="B136" s="134">
        <v>126</v>
      </c>
    </row>
    <row r="137" spans="2:14" x14ac:dyDescent="0.2">
      <c r="B137" s="134">
        <v>127</v>
      </c>
    </row>
    <row r="138" spans="2:14" x14ac:dyDescent="0.2">
      <c r="B138" s="134">
        <v>128</v>
      </c>
    </row>
    <row r="139" spans="2:14" x14ac:dyDescent="0.2">
      <c r="B139" s="134">
        <v>129</v>
      </c>
    </row>
    <row r="140" spans="2:14" x14ac:dyDescent="0.2">
      <c r="B140" s="134">
        <v>130</v>
      </c>
    </row>
    <row r="141" spans="2:14" x14ac:dyDescent="0.2">
      <c r="B141" s="134">
        <v>131</v>
      </c>
    </row>
    <row r="142" spans="2:14" x14ac:dyDescent="0.2">
      <c r="B142" s="134">
        <v>132</v>
      </c>
    </row>
    <row r="143" spans="2:14" x14ac:dyDescent="0.2">
      <c r="B143" s="134">
        <v>133</v>
      </c>
    </row>
    <row r="144" spans="2:14" x14ac:dyDescent="0.2">
      <c r="B144" s="134">
        <v>134</v>
      </c>
    </row>
    <row r="145" spans="2:2" x14ac:dyDescent="0.2">
      <c r="B145" s="134">
        <v>135</v>
      </c>
    </row>
    <row r="146" spans="2:2" x14ac:dyDescent="0.2">
      <c r="B146" s="134">
        <v>136</v>
      </c>
    </row>
    <row r="147" spans="2:2" x14ac:dyDescent="0.2">
      <c r="B147" s="134">
        <v>137</v>
      </c>
    </row>
    <row r="148" spans="2:2" x14ac:dyDescent="0.2">
      <c r="B148" s="134">
        <v>138</v>
      </c>
    </row>
    <row r="149" spans="2:2" x14ac:dyDescent="0.2">
      <c r="B149" s="134">
        <v>139</v>
      </c>
    </row>
    <row r="150" spans="2:2" x14ac:dyDescent="0.2">
      <c r="B150" s="134">
        <v>140</v>
      </c>
    </row>
    <row r="151" spans="2:2" x14ac:dyDescent="0.2">
      <c r="B151" s="134">
        <v>141</v>
      </c>
    </row>
    <row r="152" spans="2:2" x14ac:dyDescent="0.2">
      <c r="B152" s="134">
        <v>142</v>
      </c>
    </row>
    <row r="153" spans="2:2" x14ac:dyDescent="0.2">
      <c r="B153" s="134">
        <v>143</v>
      </c>
    </row>
    <row r="154" spans="2:2" x14ac:dyDescent="0.2">
      <c r="B154" s="134">
        <v>144</v>
      </c>
    </row>
    <row r="155" spans="2:2" x14ac:dyDescent="0.2">
      <c r="B155" s="134">
        <v>145</v>
      </c>
    </row>
    <row r="156" spans="2:2" x14ac:dyDescent="0.2">
      <c r="B156" s="134">
        <v>146</v>
      </c>
    </row>
    <row r="157" spans="2:2" x14ac:dyDescent="0.2">
      <c r="B157" s="134">
        <v>147</v>
      </c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2"/>
  <sheetViews>
    <sheetView zoomScale="87" zoomScaleNormal="87" workbookViewId="0">
      <selection activeCell="A2" sqref="A2"/>
    </sheetView>
  </sheetViews>
  <sheetFormatPr defaultRowHeight="15" x14ac:dyDescent="0.2"/>
  <cols>
    <col min="1" max="1" width="9.6640625" style="1" customWidth="1"/>
    <col min="2" max="2" width="42.6640625" style="1" customWidth="1"/>
    <col min="3" max="3" width="7.6640625" style="1" customWidth="1"/>
    <col min="4" max="5" width="2.6640625" style="1" customWidth="1"/>
    <col min="6" max="256" width="9.6640625" style="1" customWidth="1"/>
  </cols>
  <sheetData>
    <row r="1" spans="1:256" x14ac:dyDescent="0.2">
      <c r="A1" s="134"/>
      <c r="B1" s="110"/>
      <c r="C1" s="110"/>
      <c r="D1" s="110"/>
      <c r="E1" s="110"/>
      <c r="F1" s="155"/>
      <c r="G1" s="100">
        <v>6</v>
      </c>
      <c r="H1" s="100">
        <v>7</v>
      </c>
      <c r="I1" s="100">
        <v>8</v>
      </c>
      <c r="J1" s="100">
        <v>9</v>
      </c>
      <c r="K1" s="100">
        <v>10</v>
      </c>
      <c r="L1" s="100">
        <v>11</v>
      </c>
      <c r="M1" s="100">
        <v>12</v>
      </c>
      <c r="N1" s="100">
        <v>13</v>
      </c>
      <c r="O1" s="100">
        <v>14</v>
      </c>
      <c r="P1" s="100">
        <v>15</v>
      </c>
      <c r="Q1" s="110">
        <v>16</v>
      </c>
      <c r="R1" s="110">
        <v>17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</row>
    <row r="2" spans="1:256" x14ac:dyDescent="0.2">
      <c r="A2" s="134"/>
      <c r="B2" s="135"/>
      <c r="C2" s="135"/>
      <c r="D2" s="135"/>
      <c r="E2" s="135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x14ac:dyDescent="0.2">
      <c r="A4" s="101"/>
      <c r="B4" s="136" t="s">
        <v>16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35"/>
      <c r="Q4" s="101"/>
      <c r="R4" s="101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x14ac:dyDescent="0.2">
      <c r="A5" s="101"/>
      <c r="B5" s="136" t="s">
        <v>17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35"/>
      <c r="Q5" s="101"/>
      <c r="R5" s="101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x14ac:dyDescent="0.2">
      <c r="A6" s="101"/>
      <c r="B6" s="136" t="s">
        <v>488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35"/>
      <c r="Q6" s="101"/>
      <c r="R6" s="101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x14ac:dyDescent="0.2">
      <c r="A7" s="99"/>
      <c r="B7" s="13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35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x14ac:dyDescent="0.2">
      <c r="A8" s="137"/>
      <c r="B8" s="138"/>
      <c r="C8" s="137"/>
      <c r="D8" s="137"/>
      <c r="E8" s="137"/>
      <c r="F8" s="137" t="s">
        <v>487</v>
      </c>
      <c r="G8" s="137" t="s">
        <v>83</v>
      </c>
      <c r="H8" s="137" t="s">
        <v>85</v>
      </c>
      <c r="I8" s="137" t="s">
        <v>87</v>
      </c>
      <c r="J8" s="137" t="s">
        <v>87</v>
      </c>
      <c r="K8" s="137" t="s">
        <v>90</v>
      </c>
      <c r="L8" s="137" t="s">
        <v>90</v>
      </c>
      <c r="M8" s="138" t="s">
        <v>91</v>
      </c>
      <c r="N8" s="138" t="s">
        <v>93</v>
      </c>
      <c r="O8" s="138" t="s">
        <v>93</v>
      </c>
      <c r="P8" s="137" t="s">
        <v>96</v>
      </c>
      <c r="Q8" s="137" t="s">
        <v>98</v>
      </c>
      <c r="R8" s="137" t="s">
        <v>100</v>
      </c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x14ac:dyDescent="0.2">
      <c r="A9" s="139" t="s">
        <v>445</v>
      </c>
      <c r="B9" s="140" t="s">
        <v>448</v>
      </c>
      <c r="C9" s="141"/>
      <c r="D9" s="141"/>
      <c r="E9" s="141"/>
      <c r="F9" s="139" t="s">
        <v>82</v>
      </c>
      <c r="G9" s="139" t="s">
        <v>84</v>
      </c>
      <c r="H9" s="139" t="s">
        <v>86</v>
      </c>
      <c r="I9" s="139" t="s">
        <v>88</v>
      </c>
      <c r="J9" s="139" t="s">
        <v>89</v>
      </c>
      <c r="K9" s="139" t="s">
        <v>88</v>
      </c>
      <c r="L9" s="139" t="s">
        <v>89</v>
      </c>
      <c r="M9" s="139" t="s">
        <v>92</v>
      </c>
      <c r="N9" s="139" t="s">
        <v>94</v>
      </c>
      <c r="O9" s="139" t="s">
        <v>95</v>
      </c>
      <c r="P9" s="139" t="s">
        <v>97</v>
      </c>
      <c r="Q9" s="139" t="s">
        <v>99</v>
      </c>
      <c r="R9" s="139" t="s">
        <v>101</v>
      </c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x14ac:dyDescent="0.2">
      <c r="A10" s="142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x14ac:dyDescent="0.2">
      <c r="A11" s="134">
        <f>'Alloc Amt'!B11</f>
        <v>1</v>
      </c>
      <c r="B11" s="157" t="str">
        <f>'Alloc Amt'!C11</f>
        <v>Average Demand (Loss Adjusted) Adjusted For Rate Switching</v>
      </c>
      <c r="C11" s="134"/>
      <c r="D11" s="134"/>
      <c r="E11" s="134"/>
      <c r="F11" s="158">
        <f t="shared" ref="F11:F30" si="0">SUM(G11:R11)</f>
        <v>1</v>
      </c>
      <c r="G11" s="158">
        <f>'Alloc Amt'!G11/'Alloc Amt'!$F11</f>
        <v>0.36557414425769708</v>
      </c>
      <c r="H11" s="158">
        <f>'Alloc Amt'!H11/'Alloc Amt'!$F11</f>
        <v>0.12057825250904461</v>
      </c>
      <c r="I11" s="158">
        <f>'Alloc Amt'!I11/'Alloc Amt'!$F11</f>
        <v>1.9734662886788639E-2</v>
      </c>
      <c r="J11" s="158">
        <f>'Alloc Amt'!J11/'Alloc Amt'!$F11</f>
        <v>0.20105337572073642</v>
      </c>
      <c r="K11" s="158">
        <f>'Alloc Amt'!K11/'Alloc Amt'!$F11</f>
        <v>0.16168299212621007</v>
      </c>
      <c r="L11" s="158">
        <f>'Alloc Amt'!L11/'Alloc Amt'!$F11</f>
        <v>5.4664836953326537E-2</v>
      </c>
      <c r="M11" s="158">
        <f>'Alloc Amt'!M11/'Alloc Amt'!$F11</f>
        <v>4.3772593589980743E-2</v>
      </c>
      <c r="N11" s="158">
        <f>'Alloc Amt'!N11/'Alloc Amt'!$F11</f>
        <v>1.8374566410994341E-2</v>
      </c>
      <c r="O11" s="158">
        <f>'Alloc Amt'!O11/'Alloc Amt'!$F11</f>
        <v>4.9377883124909483E-3</v>
      </c>
      <c r="P11" s="158">
        <f>'Alloc Amt'!P11/'Alloc Amt'!$F11</f>
        <v>9.0331341584250699E-3</v>
      </c>
      <c r="Q11" s="158">
        <f>'Alloc Amt'!Q11/'Alloc Amt'!$F11</f>
        <v>3.2622240194328175E-4</v>
      </c>
      <c r="R11" s="158">
        <f>'Alloc Amt'!R11/'Alloc Amt'!$F11</f>
        <v>2.6743067236229473E-4</v>
      </c>
      <c r="S11" s="110"/>
      <c r="T11" s="159">
        <f t="shared" ref="T11:T42" si="1">SUM(G11:R11)-F11</f>
        <v>0</v>
      </c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x14ac:dyDescent="0.2">
      <c r="A12" s="134">
        <f>'Alloc Amt'!B12</f>
        <v>2</v>
      </c>
      <c r="B12" s="157" t="str">
        <f>'Alloc Amt'!C12</f>
        <v>Energy (Loss Adjusted)Before Rate Switching</v>
      </c>
      <c r="C12" s="134">
        <f>'Alloc Amt'!D12</f>
        <v>0</v>
      </c>
      <c r="D12" s="134"/>
      <c r="E12" s="134"/>
      <c r="F12" s="158">
        <f t="shared" si="0"/>
        <v>1</v>
      </c>
      <c r="G12" s="158">
        <f>'Alloc Amt'!G12/'Alloc Amt'!$F12</f>
        <v>0.36674389534419677</v>
      </c>
      <c r="H12" s="158">
        <f>'Alloc Amt'!H12/'Alloc Amt'!$F12</f>
        <v>0.12245844213236366</v>
      </c>
      <c r="I12" s="158">
        <f>'Alloc Amt'!I12/'Alloc Amt'!$F12</f>
        <v>1.9974468447637939E-2</v>
      </c>
      <c r="J12" s="158">
        <f>'Alloc Amt'!J12/'Alloc Amt'!$F12</f>
        <v>0.20131841275479997</v>
      </c>
      <c r="K12" s="158">
        <f>'Alloc Amt'!K12/'Alloc Amt'!$F12</f>
        <v>0.16124136475022577</v>
      </c>
      <c r="L12" s="158">
        <f>'Alloc Amt'!L12/'Alloc Amt'!$F12</f>
        <v>5.155770330746829E-2</v>
      </c>
      <c r="M12" s="158">
        <f>'Alloc Amt'!M12/'Alloc Amt'!$F12</f>
        <v>4.3772209413203547E-2</v>
      </c>
      <c r="N12" s="158">
        <f>'Alloc Amt'!N12/'Alloc Amt'!$F12</f>
        <v>1.8374750515674974E-2</v>
      </c>
      <c r="O12" s="158">
        <f>'Alloc Amt'!O12/'Alloc Amt'!$F12</f>
        <v>4.938016705843996E-3</v>
      </c>
      <c r="P12" s="158">
        <f>'Alloc Amt'!P12/'Alloc Amt'!$F12</f>
        <v>9.0330328516929209E-3</v>
      </c>
      <c r="Q12" s="158">
        <f>'Alloc Amt'!Q12/'Alloc Amt'!$F12</f>
        <v>3.2016313449552338E-4</v>
      </c>
      <c r="R12" s="158">
        <f>'Alloc Amt'!R12/'Alloc Amt'!$F12</f>
        <v>2.6754064239661299E-4</v>
      </c>
      <c r="S12" s="110"/>
      <c r="T12" s="159">
        <f t="shared" si="1"/>
        <v>0</v>
      </c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x14ac:dyDescent="0.2">
      <c r="A13" s="134">
        <f>'Alloc Amt'!B13</f>
        <v>3</v>
      </c>
      <c r="B13" s="157" t="str">
        <f>'Alloc Amt'!C13</f>
        <v>Customers (Monthly Bills)</v>
      </c>
      <c r="C13" s="134"/>
      <c r="D13" s="134"/>
      <c r="E13" s="134"/>
      <c r="F13" s="158">
        <f t="shared" si="0"/>
        <v>1</v>
      </c>
      <c r="G13" s="158">
        <f>'Alloc Amt'!G13/'Alloc Amt'!$F13</f>
        <v>0.70826120427357042</v>
      </c>
      <c r="H13" s="158">
        <f>'Alloc Amt'!H13/'Alloc Amt'!$F13</f>
        <v>8.814748135506234E-2</v>
      </c>
      <c r="I13" s="158">
        <f>'Alloc Amt'!I13/'Alloc Amt'!$F13</f>
        <v>1.7310974343099438E-4</v>
      </c>
      <c r="J13" s="158">
        <f>'Alloc Amt'!J13/'Alloc Amt'!$F13</f>
        <v>5.9264629809905132E-3</v>
      </c>
      <c r="K13" s="158">
        <f>'Alloc Amt'!K13/'Alloc Amt'!$F13</f>
        <v>1.8736583994884097E-4</v>
      </c>
      <c r="L13" s="158">
        <f>'Alloc Amt'!L13/'Alloc Amt'!$F13</f>
        <v>3.2992680512730692E-4</v>
      </c>
      <c r="M13" s="158">
        <f>'Alloc Amt'!M13/'Alloc Amt'!$F13</f>
        <v>2.240243738518751E-5</v>
      </c>
      <c r="N13" s="158">
        <f>'Alloc Amt'!N13/'Alloc Amt'!$F13</f>
        <v>2.0365852168352281E-6</v>
      </c>
      <c r="O13" s="158">
        <f>'Alloc Amt'!O13/'Alloc Amt'!$F13</f>
        <v>4.0731704336704562E-6</v>
      </c>
      <c r="P13" s="158">
        <f>'Alloc Amt'!P13/'Alloc Amt'!$F13</f>
        <v>0.19452647357123365</v>
      </c>
      <c r="Q13" s="158">
        <f>'Alloc Amt'!Q13/'Alloc Amt'!$F13</f>
        <v>3.4621948686198875E-4</v>
      </c>
      <c r="R13" s="158">
        <f>'Alloc Amt'!R13/'Alloc Amt'!$F13</f>
        <v>2.0732437507382621E-3</v>
      </c>
      <c r="S13" s="110"/>
      <c r="T13" s="159">
        <f t="shared" si="1"/>
        <v>0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x14ac:dyDescent="0.2">
      <c r="A14" s="134">
        <f>'Alloc Amt'!B14</f>
        <v>4</v>
      </c>
      <c r="B14" s="157" t="str">
        <f>'Alloc Amt'!C14</f>
        <v>Average Customers (Bills/12)</v>
      </c>
      <c r="C14" s="134"/>
      <c r="D14" s="134"/>
      <c r="E14" s="134"/>
      <c r="F14" s="158">
        <f t="shared" si="0"/>
        <v>1</v>
      </c>
      <c r="G14" s="158">
        <f>'Alloc Amt'!G14/'Alloc Amt'!$F14</f>
        <v>0.70826120427357042</v>
      </c>
      <c r="H14" s="158">
        <f>'Alloc Amt'!H14/'Alloc Amt'!$F14</f>
        <v>8.814748135506234E-2</v>
      </c>
      <c r="I14" s="158">
        <f>'Alloc Amt'!I14/'Alloc Amt'!$F14</f>
        <v>1.7310974343099438E-4</v>
      </c>
      <c r="J14" s="158">
        <f>'Alloc Amt'!J14/'Alloc Amt'!$F14</f>
        <v>5.9264629809905132E-3</v>
      </c>
      <c r="K14" s="158">
        <f>'Alloc Amt'!K14/'Alloc Amt'!$F14</f>
        <v>1.8736583994884097E-4</v>
      </c>
      <c r="L14" s="158">
        <f>'Alloc Amt'!L14/'Alloc Amt'!$F14</f>
        <v>3.2992680512730692E-4</v>
      </c>
      <c r="M14" s="158">
        <f>'Alloc Amt'!M14/'Alloc Amt'!$F14</f>
        <v>2.240243738518751E-5</v>
      </c>
      <c r="N14" s="158">
        <f>'Alloc Amt'!N14/'Alloc Amt'!$F14</f>
        <v>2.0365852168352281E-6</v>
      </c>
      <c r="O14" s="158">
        <f>'Alloc Amt'!O14/'Alloc Amt'!$F14</f>
        <v>4.0731704336704562E-6</v>
      </c>
      <c r="P14" s="158">
        <f>'Alloc Amt'!P14/'Alloc Amt'!$F14</f>
        <v>0.19452647357123365</v>
      </c>
      <c r="Q14" s="158">
        <f>'Alloc Amt'!Q14/'Alloc Amt'!$F14</f>
        <v>3.4621948686198875E-4</v>
      </c>
      <c r="R14" s="158">
        <f>'Alloc Amt'!R14/'Alloc Amt'!$F14</f>
        <v>2.0732437507382621E-3</v>
      </c>
      <c r="S14" s="110"/>
      <c r="T14" s="159">
        <f t="shared" si="1"/>
        <v>0</v>
      </c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x14ac:dyDescent="0.2">
      <c r="A15" s="134">
        <f>'Alloc Amt'!B15</f>
        <v>5</v>
      </c>
      <c r="B15" s="157" t="str">
        <f>'Alloc Amt'!C15</f>
        <v>Average Customers (Lighting = Lights)</v>
      </c>
      <c r="C15" s="134"/>
      <c r="D15" s="134"/>
      <c r="E15" s="134"/>
      <c r="F15" s="158">
        <f t="shared" si="0"/>
        <v>1</v>
      </c>
      <c r="G15" s="158">
        <f>'Alloc Amt'!G15/'Alloc Amt'!$F15</f>
        <v>0.70826120427357042</v>
      </c>
      <c r="H15" s="158">
        <f>'Alloc Amt'!H15/'Alloc Amt'!$F15</f>
        <v>8.814748135506234E-2</v>
      </c>
      <c r="I15" s="158">
        <f>'Alloc Amt'!I15/'Alloc Amt'!$F15</f>
        <v>1.7310974343099438E-4</v>
      </c>
      <c r="J15" s="158">
        <f>'Alloc Amt'!J15/'Alloc Amt'!$F15</f>
        <v>5.9264629809905132E-3</v>
      </c>
      <c r="K15" s="158">
        <f>'Alloc Amt'!K15/'Alloc Amt'!$F15</f>
        <v>1.8736583994884097E-4</v>
      </c>
      <c r="L15" s="158">
        <f>'Alloc Amt'!L15/'Alloc Amt'!$F15</f>
        <v>3.2992680512730692E-4</v>
      </c>
      <c r="M15" s="158">
        <f>'Alloc Amt'!M15/'Alloc Amt'!$F15</f>
        <v>2.240243738518751E-5</v>
      </c>
      <c r="N15" s="158">
        <f>'Alloc Amt'!N15/'Alloc Amt'!$F15</f>
        <v>2.0365852168352281E-6</v>
      </c>
      <c r="O15" s="158">
        <f>'Alloc Amt'!O15/'Alloc Amt'!$F15</f>
        <v>4.0731704336704562E-6</v>
      </c>
      <c r="P15" s="158">
        <f>'Alloc Amt'!P15/'Alloc Amt'!$F15</f>
        <v>0.19452647357123365</v>
      </c>
      <c r="Q15" s="158">
        <f>'Alloc Amt'!Q15/'Alloc Amt'!$F15</f>
        <v>3.4621948686198875E-4</v>
      </c>
      <c r="R15" s="158">
        <f>'Alloc Amt'!R15/'Alloc Amt'!$F15</f>
        <v>2.0732437507382621E-3</v>
      </c>
      <c r="S15" s="110"/>
      <c r="T15" s="159">
        <f t="shared" si="1"/>
        <v>0</v>
      </c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x14ac:dyDescent="0.2">
      <c r="A16" s="134">
        <f>'Alloc Amt'!B16</f>
        <v>6</v>
      </c>
      <c r="B16" s="157" t="str">
        <f>'Alloc Amt'!C16</f>
        <v>Weighted Average Customers (Lighting =10 Lights per Cust)</v>
      </c>
      <c r="C16" s="134" t="str">
        <f>'Alloc Amt'!D16</f>
        <v>Cust05</v>
      </c>
      <c r="D16" s="134"/>
      <c r="E16" s="134"/>
      <c r="F16" s="158">
        <f t="shared" si="0"/>
        <v>1.0000000000000002</v>
      </c>
      <c r="G16" s="158">
        <f>'Alloc Amt'!G16/'Alloc Amt'!$F16</f>
        <v>0.74689606738556635</v>
      </c>
      <c r="H16" s="158">
        <f>'Alloc Amt'!H16/'Alloc Amt'!$F16</f>
        <v>0.18591165738511531</v>
      </c>
      <c r="I16" s="158">
        <f>'Alloc Amt'!I16/'Alloc Amt'!$F16</f>
        <v>9.1276343963626915E-4</v>
      </c>
      <c r="J16" s="158">
        <f>'Alloc Amt'!J16/'Alloc Amt'!$F16</f>
        <v>3.124872481578286E-2</v>
      </c>
      <c r="K16" s="158">
        <f>'Alloc Amt'!K16/'Alloc Amt'!$F16</f>
        <v>4.9396609674433392E-3</v>
      </c>
      <c r="L16" s="158">
        <f>'Alloc Amt'!L16/'Alloc Amt'!$F16</f>
        <v>8.698098660063271E-3</v>
      </c>
      <c r="M16" s="158">
        <f>'Alloc Amt'!M16/'Alloc Amt'!$F16</f>
        <v>5.9061163741170361E-4</v>
      </c>
      <c r="N16" s="158">
        <f>'Alloc Amt'!N16/'Alloc Amt'!$F16</f>
        <v>1.0738393407485519E-5</v>
      </c>
      <c r="O16" s="158">
        <f>'Alloc Amt'!O16/'Alloc Amt'!$F16</f>
        <v>2.1476786814971038E-5</v>
      </c>
      <c r="P16" s="158">
        <f>'Alloc Amt'!P16/'Alloc Amt'!$F16</f>
        <v>2.0514626765660335E-2</v>
      </c>
      <c r="Q16" s="158">
        <f>'Alloc Amt'!Q16/'Alloc Amt'!$F16</f>
        <v>3.6510537585450765E-5</v>
      </c>
      <c r="R16" s="158">
        <f>'Alloc Amt'!R16/'Alloc Amt'!$F16</f>
        <v>2.1906322551270459E-4</v>
      </c>
      <c r="S16" s="110"/>
      <c r="T16" s="159">
        <f t="shared" si="1"/>
        <v>0</v>
      </c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x14ac:dyDescent="0.2">
      <c r="A17" s="134">
        <f>'Alloc Amt'!B17</f>
        <v>7</v>
      </c>
      <c r="B17" s="157" t="str">
        <f>'Alloc Amt'!C17</f>
        <v>Street Lighting</v>
      </c>
      <c r="C17" s="134" t="str">
        <f>'Alloc Amt'!D17</f>
        <v>Cust04</v>
      </c>
      <c r="D17" s="134"/>
      <c r="E17" s="134"/>
      <c r="F17" s="158">
        <f t="shared" si="0"/>
        <v>1</v>
      </c>
      <c r="G17" s="158">
        <f>'Alloc Amt'!G17/'Alloc Amt'!$F17</f>
        <v>0</v>
      </c>
      <c r="H17" s="158">
        <f>'Alloc Amt'!H17/'Alloc Amt'!$F17</f>
        <v>0</v>
      </c>
      <c r="I17" s="158">
        <f>'Alloc Amt'!I17/'Alloc Amt'!$F17</f>
        <v>0</v>
      </c>
      <c r="J17" s="158">
        <f>'Alloc Amt'!J17/'Alloc Amt'!$F17</f>
        <v>0</v>
      </c>
      <c r="K17" s="158">
        <f>'Alloc Amt'!K17/'Alloc Amt'!$F17</f>
        <v>0</v>
      </c>
      <c r="L17" s="158">
        <f>'Alloc Amt'!L17/'Alloc Amt'!$F17</f>
        <v>0</v>
      </c>
      <c r="M17" s="158">
        <f>'Alloc Amt'!M17/'Alloc Amt'!$F17</f>
        <v>0</v>
      </c>
      <c r="N17" s="158">
        <f>'Alloc Amt'!N17/'Alloc Amt'!$F17</f>
        <v>0</v>
      </c>
      <c r="O17" s="158">
        <f>'Alloc Amt'!O17/'Alloc Amt'!$F17</f>
        <v>0</v>
      </c>
      <c r="P17" s="158">
        <f>'Alloc Amt'!P17/'Alloc Amt'!$F17</f>
        <v>1</v>
      </c>
      <c r="Q17" s="158">
        <f>'Alloc Amt'!Q17/'Alloc Amt'!$F17</f>
        <v>0</v>
      </c>
      <c r="R17" s="158">
        <f>'Alloc Amt'!R17/'Alloc Amt'!$F17</f>
        <v>0</v>
      </c>
      <c r="S17" s="110"/>
      <c r="T17" s="159">
        <f t="shared" si="1"/>
        <v>0</v>
      </c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x14ac:dyDescent="0.2">
      <c r="A18" s="134">
        <f>'Alloc Amt'!B18</f>
        <v>8</v>
      </c>
      <c r="B18" s="157" t="str">
        <f>'Alloc Amt'!C18</f>
        <v xml:space="preserve">Average Customers </v>
      </c>
      <c r="C18" s="134" t="str">
        <f>'Alloc Amt'!D18</f>
        <v>Cust01</v>
      </c>
      <c r="D18" s="134"/>
      <c r="E18" s="134"/>
      <c r="F18" s="158">
        <f t="shared" si="0"/>
        <v>1</v>
      </c>
      <c r="G18" s="158">
        <f>'Alloc Amt'!G18/'Alloc Amt'!$F18</f>
        <v>0.70826120427357042</v>
      </c>
      <c r="H18" s="158">
        <f>'Alloc Amt'!H18/'Alloc Amt'!$F18</f>
        <v>8.814748135506234E-2</v>
      </c>
      <c r="I18" s="158">
        <f>'Alloc Amt'!I18/'Alloc Amt'!$F18</f>
        <v>1.7310974343099438E-4</v>
      </c>
      <c r="J18" s="158">
        <f>'Alloc Amt'!J18/'Alloc Amt'!$F18</f>
        <v>5.9264629809905132E-3</v>
      </c>
      <c r="K18" s="158">
        <f>'Alloc Amt'!K18/'Alloc Amt'!$F18</f>
        <v>1.8736583994884097E-4</v>
      </c>
      <c r="L18" s="158">
        <f>'Alloc Amt'!L18/'Alloc Amt'!$F18</f>
        <v>3.2992680512730692E-4</v>
      </c>
      <c r="M18" s="158">
        <f>'Alloc Amt'!M18/'Alloc Amt'!$F18</f>
        <v>2.240243738518751E-5</v>
      </c>
      <c r="N18" s="158">
        <f>'Alloc Amt'!N18/'Alloc Amt'!$F18</f>
        <v>2.0365852168352281E-6</v>
      </c>
      <c r="O18" s="158">
        <f>'Alloc Amt'!O18/'Alloc Amt'!$F18</f>
        <v>4.0731704336704562E-6</v>
      </c>
      <c r="P18" s="158">
        <f>'Alloc Amt'!P18/'Alloc Amt'!$F18</f>
        <v>0.19452647357123365</v>
      </c>
      <c r="Q18" s="158">
        <f>'Alloc Amt'!Q18/'Alloc Amt'!$F18</f>
        <v>3.4621948686198875E-4</v>
      </c>
      <c r="R18" s="158">
        <f>'Alloc Amt'!R18/'Alloc Amt'!$F18</f>
        <v>2.0732437507382621E-3</v>
      </c>
      <c r="S18" s="110"/>
      <c r="T18" s="159">
        <f t="shared" si="1"/>
        <v>0</v>
      </c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x14ac:dyDescent="0.2">
      <c r="A19" s="134">
        <f>'Alloc Amt'!B19</f>
        <v>9</v>
      </c>
      <c r="B19" s="157" t="str">
        <f>'Alloc Amt'!C19</f>
        <v>Average Customers (Lighting = 10 Lights per Cust)</v>
      </c>
      <c r="C19" s="134" t="str">
        <f>'Alloc Amt'!D19</f>
        <v>Cust06</v>
      </c>
      <c r="D19" s="134"/>
      <c r="E19" s="134"/>
      <c r="F19" s="158">
        <f t="shared" si="0"/>
        <v>1</v>
      </c>
      <c r="G19" s="158">
        <f>'Alloc Amt'!G19/'Alloc Amt'!$F19</f>
        <v>0.86084759708543213</v>
      </c>
      <c r="H19" s="158">
        <f>'Alloc Amt'!H19/'Alloc Amt'!$F19</f>
        <v>0.10713780037050936</v>
      </c>
      <c r="I19" s="158">
        <f>'Alloc Amt'!I19/'Alloc Amt'!$F19</f>
        <v>2.1040416412118886E-4</v>
      </c>
      <c r="J19" s="158">
        <f>'Alloc Amt'!J19/'Alloc Amt'!$F19</f>
        <v>7.2032484422665834E-3</v>
      </c>
      <c r="K19" s="158">
        <f>'Alloc Amt'!K19/'Alloc Amt'!$F19</f>
        <v>2.277315658723456E-4</v>
      </c>
      <c r="L19" s="158">
        <f>'Alloc Amt'!L19/'Alloc Amt'!$F19</f>
        <v>4.0100558338391286E-4</v>
      </c>
      <c r="M19" s="158">
        <f>'Alloc Amt'!M19/'Alloc Amt'!$F19</f>
        <v>2.7228774180389146E-5</v>
      </c>
      <c r="N19" s="158">
        <f>'Alloc Amt'!N19/'Alloc Amt'!$F19</f>
        <v>2.475343107308104E-6</v>
      </c>
      <c r="O19" s="158">
        <f>'Alloc Amt'!O19/'Alloc Amt'!$F19</f>
        <v>4.9506862146162081E-6</v>
      </c>
      <c r="P19" s="158">
        <f>'Alloc Amt'!P19/'Alloc Amt'!$F19</f>
        <v>2.3643487223764088E-2</v>
      </c>
      <c r="Q19" s="158">
        <f>'Alloc Amt'!Q19/'Alloc Amt'!$F19</f>
        <v>4.2080832824237772E-5</v>
      </c>
      <c r="R19" s="158">
        <f>'Alloc Amt'!R19/'Alloc Amt'!$F19</f>
        <v>2.51989928323965E-4</v>
      </c>
      <c r="S19" s="110"/>
      <c r="T19" s="159">
        <f t="shared" si="1"/>
        <v>0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x14ac:dyDescent="0.2">
      <c r="A20" s="134">
        <f>'Alloc Amt'!B20</f>
        <v>10</v>
      </c>
      <c r="B20" s="157" t="str">
        <f>'Alloc Amt'!C20</f>
        <v>Average Secondary Customers</v>
      </c>
      <c r="C20" s="134" t="str">
        <f>'Alloc Amt'!D20</f>
        <v>Cust07</v>
      </c>
      <c r="D20" s="134"/>
      <c r="E20" s="134"/>
      <c r="F20" s="158">
        <f t="shared" si="0"/>
        <v>1</v>
      </c>
      <c r="G20" s="158">
        <f>'Alloc Amt'!G20/'Alloc Amt'!$F20</f>
        <v>0.86125479019716522</v>
      </c>
      <c r="H20" s="158">
        <f>'Alloc Amt'!H20/'Alloc Amt'!$F20</f>
        <v>0.10718847806823986</v>
      </c>
      <c r="I20" s="158">
        <f>'Alloc Amt'!I20/'Alloc Amt'!$F20</f>
        <v>0</v>
      </c>
      <c r="J20" s="158">
        <f>'Alloc Amt'!J20/'Alloc Amt'!$F20</f>
        <v>7.2066556808506538E-3</v>
      </c>
      <c r="K20" s="158">
        <f>'Alloc Amt'!K20/'Alloc Amt'!$F20</f>
        <v>0</v>
      </c>
      <c r="L20" s="158">
        <f>'Alloc Amt'!L20/'Alloc Amt'!$F20</f>
        <v>4.0119526470714978E-4</v>
      </c>
      <c r="M20" s="158">
        <f>'Alloc Amt'!M20/'Alloc Amt'!$F20</f>
        <v>0</v>
      </c>
      <c r="N20" s="158">
        <f>'Alloc Amt'!N20/'Alloc Amt'!$F20</f>
        <v>0</v>
      </c>
      <c r="O20" s="158">
        <f>'Alloc Amt'!O20/'Alloc Amt'!$F20</f>
        <v>0</v>
      </c>
      <c r="P20" s="158">
        <f>'Alloc Amt'!P20/'Alloc Amt'!$F20</f>
        <v>2.3654670928251926E-2</v>
      </c>
      <c r="Q20" s="158">
        <f>'Alloc Amt'!Q20/'Alloc Amt'!$F20</f>
        <v>4.2100737654453992E-5</v>
      </c>
      <c r="R20" s="158">
        <f>'Alloc Amt'!R20/'Alloc Amt'!$F20</f>
        <v>2.5210912313078918E-4</v>
      </c>
      <c r="S20" s="110"/>
      <c r="T20" s="159">
        <f t="shared" si="1"/>
        <v>0</v>
      </c>
      <c r="U20" s="110"/>
      <c r="V20" s="110"/>
      <c r="W20" s="110"/>
      <c r="X20" s="110"/>
      <c r="Y20" s="110"/>
      <c r="Z20" s="110"/>
      <c r="AA20" s="110"/>
      <c r="AB20" s="110"/>
      <c r="AC20" s="110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x14ac:dyDescent="0.2">
      <c r="A21" s="134">
        <f>'Alloc Amt'!B21</f>
        <v>11</v>
      </c>
      <c r="B21" s="157" t="str">
        <f>'Alloc Amt'!C21</f>
        <v>Average Primary Customers</v>
      </c>
      <c r="C21" s="134" t="str">
        <f>'Alloc Amt'!D21</f>
        <v>Cust08</v>
      </c>
      <c r="D21" s="134"/>
      <c r="E21" s="134"/>
      <c r="F21" s="158">
        <f t="shared" si="0"/>
        <v>1</v>
      </c>
      <c r="G21" s="158">
        <f>'Alloc Amt'!G21/'Alloc Amt'!$F21</f>
        <v>0.86087103754851191</v>
      </c>
      <c r="H21" s="158">
        <f>'Alloc Amt'!H21/'Alloc Amt'!$F21</f>
        <v>0.10714071768091663</v>
      </c>
      <c r="I21" s="158">
        <f>'Alloc Amt'!I21/'Alloc Amt'!$F21</f>
        <v>2.1040989332465952E-4</v>
      </c>
      <c r="J21" s="158">
        <f>'Alloc Amt'!J21/'Alloc Amt'!$F21</f>
        <v>7.2034445832324613E-3</v>
      </c>
      <c r="K21" s="158">
        <f>'Alloc Amt'!K21/'Alloc Amt'!$F21</f>
        <v>2.2773776689257266E-4</v>
      </c>
      <c r="L21" s="158">
        <f>'Alloc Amt'!L21/'Alloc Amt'!$F21</f>
        <v>4.01016502571704E-4</v>
      </c>
      <c r="M21" s="158">
        <f>'Alloc Amt'!M21/'Alloc Amt'!$F21</f>
        <v>0</v>
      </c>
      <c r="N21" s="158">
        <f>'Alloc Amt'!N21/'Alloc Amt'!$F21</f>
        <v>2.4754105097018764E-6</v>
      </c>
      <c r="O21" s="158">
        <f>'Alloc Amt'!O21/'Alloc Amt'!$F21</f>
        <v>4.9508210194037529E-6</v>
      </c>
      <c r="P21" s="158">
        <f>'Alloc Amt'!P21/'Alloc Amt'!$F21</f>
        <v>2.3644131024468447E-2</v>
      </c>
      <c r="Q21" s="158">
        <f>'Alloc Amt'!Q21/'Alloc Amt'!$F21</f>
        <v>4.2081978664931903E-5</v>
      </c>
      <c r="R21" s="158">
        <f>'Alloc Amt'!R21/'Alloc Amt'!$F21</f>
        <v>2.5199678988765105E-4</v>
      </c>
      <c r="S21" s="110"/>
      <c r="T21" s="159">
        <f t="shared" si="1"/>
        <v>0</v>
      </c>
      <c r="U21" s="110"/>
      <c r="V21" s="110"/>
      <c r="W21" s="110"/>
      <c r="X21" s="110"/>
      <c r="Y21" s="110"/>
      <c r="Z21" s="110"/>
      <c r="AA21" s="110"/>
      <c r="AB21" s="110"/>
      <c r="AC21" s="110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x14ac:dyDescent="0.2">
      <c r="A22" s="134">
        <f>'Alloc Amt'!B22</f>
        <v>12</v>
      </c>
      <c r="B22" s="157" t="str">
        <f>'Alloc Amt'!C22</f>
        <v>Year End Customers</v>
      </c>
      <c r="C22" s="134"/>
      <c r="D22" s="134"/>
      <c r="E22" s="134"/>
      <c r="F22" s="158">
        <f t="shared" si="0"/>
        <v>1</v>
      </c>
      <c r="G22" s="158">
        <f>'Alloc Amt'!G22/'Alloc Amt'!$F22</f>
        <v>0.72195250800099109</v>
      </c>
      <c r="H22" s="158">
        <f>'Alloc Amt'!H22/'Alloc Amt'!$F22</f>
        <v>9.0761849964269406E-2</v>
      </c>
      <c r="I22" s="158">
        <f>'Alloc Amt'!I22/'Alloc Amt'!$F22</f>
        <v>1.7404587030101746E-4</v>
      </c>
      <c r="J22" s="158">
        <f>'Alloc Amt'!J22/'Alloc Amt'!$F22</f>
        <v>5.9359879765017599E-3</v>
      </c>
      <c r="K22" s="158">
        <f>'Alloc Amt'!K22/'Alloc Amt'!$F22</f>
        <v>1.92474256568184E-4</v>
      </c>
      <c r="L22" s="158">
        <f>'Alloc Amt'!L22/'Alloc Amt'!$F22</f>
        <v>3.2147296043834989E-4</v>
      </c>
      <c r="M22" s="158">
        <f>'Alloc Amt'!M22/'Alloc Amt'!$F22</f>
        <v>2.2523583215425787E-5</v>
      </c>
      <c r="N22" s="158">
        <f>'Alloc Amt'!N22/'Alloc Amt'!$F22</f>
        <v>2.0475984741296171E-6</v>
      </c>
      <c r="O22" s="158">
        <f>'Alloc Amt'!O22/'Alloc Amt'!$F22</f>
        <v>4.0951969482592341E-6</v>
      </c>
      <c r="P22" s="158">
        <f>'Alloc Amt'!P22/'Alloc Amt'!$F22</f>
        <v>0.17819430480960405</v>
      </c>
      <c r="Q22" s="158">
        <f>'Alloc Amt'!Q22/'Alloc Amt'!$F22</f>
        <v>3.5423453602442378E-4</v>
      </c>
      <c r="R22" s="158">
        <f>'Alloc Amt'!R22/'Alloc Amt'!$F22</f>
        <v>2.0844552466639504E-3</v>
      </c>
      <c r="S22" s="110"/>
      <c r="T22" s="159">
        <f t="shared" si="1"/>
        <v>0</v>
      </c>
      <c r="U22" s="110"/>
      <c r="V22" s="110"/>
      <c r="W22" s="110"/>
      <c r="X22" s="110"/>
      <c r="Y22" s="110"/>
      <c r="Z22" s="110"/>
      <c r="AA22" s="110"/>
      <c r="AB22" s="110"/>
      <c r="AC22" s="110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x14ac:dyDescent="0.2">
      <c r="A23" s="134">
        <f>'Alloc Amt'!B23</f>
        <v>13</v>
      </c>
      <c r="B23" s="157" t="str">
        <f>'Alloc Amt'!C23</f>
        <v>Year End Customers (Lighting = Lights)</v>
      </c>
      <c r="C23" s="134"/>
      <c r="D23" s="134"/>
      <c r="E23" s="134"/>
      <c r="F23" s="158">
        <f t="shared" si="0"/>
        <v>1</v>
      </c>
      <c r="G23" s="158">
        <f>'Alloc Amt'!G23/'Alloc Amt'!$F23</f>
        <v>0.72195250800099109</v>
      </c>
      <c r="H23" s="158">
        <f>'Alloc Amt'!H23/'Alloc Amt'!$F23</f>
        <v>9.0761849964269406E-2</v>
      </c>
      <c r="I23" s="158">
        <f>'Alloc Amt'!I23/'Alloc Amt'!$F23</f>
        <v>1.7404587030101746E-4</v>
      </c>
      <c r="J23" s="158">
        <f>'Alloc Amt'!J23/'Alloc Amt'!$F23</f>
        <v>5.9359879765017599E-3</v>
      </c>
      <c r="K23" s="158">
        <f>'Alloc Amt'!K23/'Alloc Amt'!$F23</f>
        <v>1.92474256568184E-4</v>
      </c>
      <c r="L23" s="158">
        <f>'Alloc Amt'!L23/'Alloc Amt'!$F23</f>
        <v>3.2147296043834989E-4</v>
      </c>
      <c r="M23" s="158">
        <f>'Alloc Amt'!M23/'Alloc Amt'!$F23</f>
        <v>2.2523583215425787E-5</v>
      </c>
      <c r="N23" s="158">
        <f>'Alloc Amt'!N23/'Alloc Amt'!$F23</f>
        <v>2.0475984741296171E-6</v>
      </c>
      <c r="O23" s="158">
        <f>'Alloc Amt'!O23/'Alloc Amt'!$F23</f>
        <v>4.0951969482592341E-6</v>
      </c>
      <c r="P23" s="158">
        <f>'Alloc Amt'!P23/'Alloc Amt'!$F23</f>
        <v>0.17819430480960405</v>
      </c>
      <c r="Q23" s="158">
        <f>'Alloc Amt'!Q23/'Alloc Amt'!$F23</f>
        <v>3.5423453602442378E-4</v>
      </c>
      <c r="R23" s="158">
        <f>'Alloc Amt'!R23/'Alloc Amt'!$F23</f>
        <v>2.0844552466639504E-3</v>
      </c>
      <c r="S23" s="110"/>
      <c r="T23" s="159">
        <f t="shared" si="1"/>
        <v>0</v>
      </c>
      <c r="U23" s="110"/>
      <c r="V23" s="110"/>
      <c r="W23" s="110"/>
      <c r="X23" s="110"/>
      <c r="Y23" s="110"/>
      <c r="Z23" s="110"/>
      <c r="AA23" s="110"/>
      <c r="AB23" s="110"/>
      <c r="AC23" s="110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x14ac:dyDescent="0.2">
      <c r="A24" s="134">
        <f>'Alloc Amt'!B24</f>
        <v>14</v>
      </c>
      <c r="B24" s="157" t="str">
        <f>'Alloc Amt'!C24</f>
        <v>Weighted Year End Customers (Lighting =10 Lights per Cust)</v>
      </c>
      <c r="C24" s="134" t="str">
        <f>'Alloc Amt'!D24</f>
        <v>YECust05</v>
      </c>
      <c r="D24" s="134"/>
      <c r="E24" s="134"/>
      <c r="F24" s="158">
        <f t="shared" si="0"/>
        <v>0.99999999999999989</v>
      </c>
      <c r="G24" s="158">
        <f>'Alloc Amt'!G24/'Alloc Amt'!$F24</f>
        <v>0.74772449654751205</v>
      </c>
      <c r="H24" s="158">
        <f>'Alloc Amt'!H24/'Alloc Amt'!$F24</f>
        <v>0.18800366455728415</v>
      </c>
      <c r="I24" s="158">
        <f>'Alloc Amt'!I24/'Alloc Amt'!$F24</f>
        <v>9.0129447092954207E-4</v>
      </c>
      <c r="J24" s="158">
        <f>'Alloc Amt'!J24/'Alloc Amt'!$F24</f>
        <v>3.0739443190879324E-2</v>
      </c>
      <c r="K24" s="158">
        <f>'Alloc Amt'!K24/'Alloc Amt'!$F24</f>
        <v>4.9836282510221739E-3</v>
      </c>
      <c r="L24" s="158">
        <f>'Alloc Amt'!L24/'Alloc Amt'!$F24</f>
        <v>8.3237195256434179E-3</v>
      </c>
      <c r="M24" s="158">
        <f>'Alloc Amt'!M24/'Alloc Amt'!$F24</f>
        <v>5.8319054001323316E-4</v>
      </c>
      <c r="N24" s="158">
        <f>'Alloc Amt'!N24/'Alloc Amt'!$F24</f>
        <v>1.0603464363876966E-5</v>
      </c>
      <c r="O24" s="158">
        <f>'Alloc Amt'!O24/'Alloc Amt'!$F24</f>
        <v>2.1206928727753932E-5</v>
      </c>
      <c r="P24" s="158">
        <f>'Alloc Amt'!P24/'Alloc Amt'!$F24</f>
        <v>1.8456390071764247E-2</v>
      </c>
      <c r="Q24" s="158">
        <f>'Alloc Amt'!Q24/'Alloc Amt'!$F24</f>
        <v>3.6051778837181682E-5</v>
      </c>
      <c r="R24" s="158">
        <f>'Alloc Amt'!R24/'Alloc Amt'!$F24</f>
        <v>2.1631067302309011E-4</v>
      </c>
      <c r="S24" s="110"/>
      <c r="T24" s="159">
        <f t="shared" si="1"/>
        <v>0</v>
      </c>
      <c r="U24" s="110"/>
      <c r="V24" s="110"/>
      <c r="W24" s="110"/>
      <c r="X24" s="110"/>
      <c r="Y24" s="110"/>
      <c r="Z24" s="110"/>
      <c r="AA24" s="110"/>
      <c r="AB24" s="110"/>
      <c r="AC24" s="110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x14ac:dyDescent="0.2">
      <c r="A25" s="134">
        <f>'Alloc Amt'!B25</f>
        <v>15</v>
      </c>
      <c r="B25" s="157" t="str">
        <f>'Alloc Amt'!C25</f>
        <v>Street Lighting</v>
      </c>
      <c r="C25" s="134" t="str">
        <f>'Alloc Amt'!D25</f>
        <v>YECust04</v>
      </c>
      <c r="D25" s="134"/>
      <c r="E25" s="134"/>
      <c r="F25" s="158">
        <f t="shared" si="0"/>
        <v>1</v>
      </c>
      <c r="G25" s="158">
        <f>'Alloc Amt'!G25/'Alloc Amt'!$F25</f>
        <v>0</v>
      </c>
      <c r="H25" s="158">
        <f>'Alloc Amt'!H25/'Alloc Amt'!$F25</f>
        <v>0</v>
      </c>
      <c r="I25" s="158">
        <f>'Alloc Amt'!I25/'Alloc Amt'!$F25</f>
        <v>0</v>
      </c>
      <c r="J25" s="158">
        <f>'Alloc Amt'!J25/'Alloc Amt'!$F25</f>
        <v>0</v>
      </c>
      <c r="K25" s="158">
        <f>'Alloc Amt'!K25/'Alloc Amt'!$F25</f>
        <v>0</v>
      </c>
      <c r="L25" s="158">
        <f>'Alloc Amt'!L25/'Alloc Amt'!$F25</f>
        <v>0</v>
      </c>
      <c r="M25" s="158">
        <f>'Alloc Amt'!M25/'Alloc Amt'!$F25</f>
        <v>0</v>
      </c>
      <c r="N25" s="158">
        <f>'Alloc Amt'!N25/'Alloc Amt'!$F25</f>
        <v>0</v>
      </c>
      <c r="O25" s="158">
        <f>'Alloc Amt'!O25/'Alloc Amt'!$F25</f>
        <v>0</v>
      </c>
      <c r="P25" s="158">
        <f>'Alloc Amt'!P25/'Alloc Amt'!$F25</f>
        <v>1</v>
      </c>
      <c r="Q25" s="158">
        <f>'Alloc Amt'!Q25/'Alloc Amt'!$F25</f>
        <v>0</v>
      </c>
      <c r="R25" s="158">
        <f>'Alloc Amt'!R25/'Alloc Amt'!$F25</f>
        <v>0</v>
      </c>
      <c r="S25" s="110"/>
      <c r="T25" s="159">
        <f t="shared" si="1"/>
        <v>0</v>
      </c>
      <c r="U25" s="110"/>
      <c r="V25" s="110"/>
      <c r="W25" s="110"/>
      <c r="X25" s="110"/>
      <c r="Y25" s="110"/>
      <c r="Z25" s="110"/>
      <c r="AA25" s="110"/>
      <c r="AB25" s="110"/>
      <c r="AC25" s="110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x14ac:dyDescent="0.2">
      <c r="A26" s="134">
        <f>'Alloc Amt'!B26</f>
        <v>16</v>
      </c>
      <c r="B26" s="157" t="str">
        <f>'Alloc Amt'!C26</f>
        <v xml:space="preserve">Year End Customers </v>
      </c>
      <c r="C26" s="134" t="str">
        <f>'Alloc Amt'!D26</f>
        <v>YECust01</v>
      </c>
      <c r="D26" s="134"/>
      <c r="E26" s="134"/>
      <c r="F26" s="158">
        <f t="shared" si="0"/>
        <v>1</v>
      </c>
      <c r="G26" s="158">
        <f>'Alloc Amt'!G26/'Alloc Amt'!$F26</f>
        <v>0.72195250800099109</v>
      </c>
      <c r="H26" s="158">
        <f>'Alloc Amt'!H26/'Alloc Amt'!$F26</f>
        <v>9.0761849964269406E-2</v>
      </c>
      <c r="I26" s="158">
        <f>'Alloc Amt'!I26/'Alloc Amt'!$F26</f>
        <v>1.7404587030101746E-4</v>
      </c>
      <c r="J26" s="158">
        <f>'Alloc Amt'!J26/'Alloc Amt'!$F26</f>
        <v>5.9359879765017599E-3</v>
      </c>
      <c r="K26" s="158">
        <f>'Alloc Amt'!K26/'Alloc Amt'!$F26</f>
        <v>1.92474256568184E-4</v>
      </c>
      <c r="L26" s="158">
        <f>'Alloc Amt'!L26/'Alloc Amt'!$F26</f>
        <v>3.2147296043834989E-4</v>
      </c>
      <c r="M26" s="158">
        <f>'Alloc Amt'!M26/'Alloc Amt'!$F26</f>
        <v>2.2523583215425787E-5</v>
      </c>
      <c r="N26" s="158">
        <f>'Alloc Amt'!N26/'Alloc Amt'!$F26</f>
        <v>2.0475984741296171E-6</v>
      </c>
      <c r="O26" s="158">
        <f>'Alloc Amt'!O26/'Alloc Amt'!$F26</f>
        <v>4.0951969482592341E-6</v>
      </c>
      <c r="P26" s="158">
        <f>'Alloc Amt'!P26/'Alloc Amt'!$F26</f>
        <v>0.17819430480960405</v>
      </c>
      <c r="Q26" s="158">
        <f>'Alloc Amt'!Q26/'Alloc Amt'!$F26</f>
        <v>3.5423453602442378E-4</v>
      </c>
      <c r="R26" s="158">
        <f>'Alloc Amt'!R26/'Alloc Amt'!$F26</f>
        <v>2.0844552466639504E-3</v>
      </c>
      <c r="S26" s="110"/>
      <c r="T26" s="159">
        <f t="shared" si="1"/>
        <v>0</v>
      </c>
      <c r="U26" s="110"/>
      <c r="V26" s="110"/>
      <c r="W26" s="110"/>
      <c r="X26" s="110"/>
      <c r="Y26" s="110"/>
      <c r="Z26" s="110"/>
      <c r="AA26" s="110"/>
      <c r="AB26" s="110"/>
      <c r="AC26" s="110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x14ac:dyDescent="0.2">
      <c r="A27" s="134">
        <f>'Alloc Amt'!B27</f>
        <v>17</v>
      </c>
      <c r="B27" s="157" t="str">
        <f>'Alloc Amt'!C27</f>
        <v>Year End Customers (Lighting = 10 Lights per Cust)</v>
      </c>
      <c r="C27" s="134" t="str">
        <f>'Alloc Amt'!D27</f>
        <v>YECust06</v>
      </c>
      <c r="D27" s="134"/>
      <c r="E27" s="134"/>
      <c r="F27" s="158">
        <f t="shared" si="0"/>
        <v>1</v>
      </c>
      <c r="G27" s="158">
        <f>'Alloc Amt'!G27/'Alloc Amt'!$F27</f>
        <v>0.86210458805369539</v>
      </c>
      <c r="H27" s="158">
        <f>'Alloc Amt'!H27/'Alloc Amt'!$F27</f>
        <v>0.1083813774552749</v>
      </c>
      <c r="I27" s="158">
        <f>'Alloc Amt'!I27/'Alloc Amt'!$F27</f>
        <v>2.0783326002116968E-4</v>
      </c>
      <c r="J27" s="158">
        <f>'Alloc Amt'!J27/'Alloc Amt'!$F27</f>
        <v>7.0883367153102457E-3</v>
      </c>
      <c r="K27" s="158">
        <f>'Alloc Amt'!K27/'Alloc Amt'!$F27</f>
        <v>2.2983913461164648E-4</v>
      </c>
      <c r="L27" s="158">
        <f>'Alloc Amt'!L27/'Alloc Amt'!$F27</f>
        <v>3.8388025674498401E-4</v>
      </c>
      <c r="M27" s="158">
        <f>'Alloc Amt'!M27/'Alloc Amt'!$F27</f>
        <v>2.6896068943916075E-5</v>
      </c>
      <c r="N27" s="158">
        <f>'Alloc Amt'!N27/'Alloc Amt'!$F27</f>
        <v>2.445097176719643E-6</v>
      </c>
      <c r="O27" s="158">
        <f>'Alloc Amt'!O27/'Alloc Amt'!$F27</f>
        <v>4.8901943534392861E-6</v>
      </c>
      <c r="P27" s="158">
        <f>'Alloc Amt'!P27/'Alloc Amt'!$F27</f>
        <v>2.1278702690120367E-2</v>
      </c>
      <c r="Q27" s="158">
        <f>'Alloc Amt'!Q27/'Alloc Amt'!$F27</f>
        <v>4.230018115724983E-5</v>
      </c>
      <c r="R27" s="158">
        <f>'Alloc Amt'!R27/'Alloc Amt'!$F27</f>
        <v>2.4891089259005967E-4</v>
      </c>
      <c r="S27" s="110"/>
      <c r="T27" s="159">
        <f t="shared" si="1"/>
        <v>0</v>
      </c>
      <c r="U27" s="110"/>
      <c r="V27" s="110"/>
      <c r="W27" s="110"/>
      <c r="X27" s="110"/>
      <c r="Y27" s="110"/>
      <c r="Z27" s="110"/>
      <c r="AA27" s="110"/>
      <c r="AB27" s="110"/>
      <c r="AC27" s="110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x14ac:dyDescent="0.2">
      <c r="A28" s="134">
        <f>'Alloc Amt'!B28</f>
        <v>18</v>
      </c>
      <c r="B28" s="157" t="str">
        <f>'Alloc Amt'!C28</f>
        <v>Year End Secondary Customers</v>
      </c>
      <c r="C28" s="134" t="str">
        <f>'Alloc Amt'!D28</f>
        <v>YECust07</v>
      </c>
      <c r="D28" s="134"/>
      <c r="E28" s="134"/>
      <c r="F28" s="158">
        <f t="shared" si="0"/>
        <v>1.0000000000000002</v>
      </c>
      <c r="G28" s="158">
        <f>'Alloc Amt'!G28/'Alloc Amt'!$F28</f>
        <v>0.86251161052152381</v>
      </c>
      <c r="H28" s="158">
        <f>'Alloc Amt'!H28/'Alloc Amt'!$F28</f>
        <v>0.10843254718146564</v>
      </c>
      <c r="I28" s="158">
        <f>'Alloc Amt'!I28/'Alloc Amt'!$F28</f>
        <v>0</v>
      </c>
      <c r="J28" s="158">
        <f>'Alloc Amt'!J28/'Alloc Amt'!$F28</f>
        <v>7.0916833072929859E-3</v>
      </c>
      <c r="K28" s="158">
        <f>'Alloc Amt'!K28/'Alloc Amt'!$F28</f>
        <v>0</v>
      </c>
      <c r="L28" s="158">
        <f>'Alloc Amt'!L28/'Alloc Amt'!$F28</f>
        <v>3.8406149680751943E-4</v>
      </c>
      <c r="M28" s="158">
        <f>'Alloc Amt'!M28/'Alloc Amt'!$F28</f>
        <v>0</v>
      </c>
      <c r="N28" s="158">
        <f>'Alloc Amt'!N28/'Alloc Amt'!$F28</f>
        <v>0</v>
      </c>
      <c r="O28" s="158">
        <f>'Alloc Amt'!O28/'Alloc Amt'!$F28</f>
        <v>0</v>
      </c>
      <c r="P28" s="158">
        <f>'Alloc Amt'!P28/'Alloc Amt'!$F28</f>
        <v>2.1288748930682284E-2</v>
      </c>
      <c r="Q28" s="158">
        <f>'Alloc Amt'!Q28/'Alloc Amt'!$F28</f>
        <v>4.2320152195987809E-5</v>
      </c>
      <c r="R28" s="158">
        <f>'Alloc Amt'!R28/'Alloc Amt'!$F28</f>
        <v>2.4902841003188203E-4</v>
      </c>
      <c r="S28" s="110"/>
      <c r="T28" s="159">
        <f t="shared" si="1"/>
        <v>0</v>
      </c>
      <c r="U28" s="110"/>
      <c r="V28" s="110"/>
      <c r="W28" s="110"/>
      <c r="X28" s="110"/>
      <c r="Y28" s="110"/>
      <c r="Z28" s="110"/>
      <c r="AA28" s="110"/>
      <c r="AB28" s="110"/>
      <c r="AC28" s="110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x14ac:dyDescent="0.2">
      <c r="A29" s="134">
        <f>'Alloc Amt'!B29</f>
        <v>19</v>
      </c>
      <c r="B29" s="157" t="str">
        <f>'Alloc Amt'!C29</f>
        <v>Year End Primary Customers</v>
      </c>
      <c r="C29" s="134" t="str">
        <f>'Alloc Amt'!D29</f>
        <v>YECust08</v>
      </c>
      <c r="D29" s="134"/>
      <c r="E29" s="134"/>
      <c r="F29" s="158">
        <f t="shared" si="0"/>
        <v>1.0000000000000002</v>
      </c>
      <c r="G29" s="158">
        <f>'Alloc Amt'!G29/'Alloc Amt'!$F29</f>
        <v>0.86212777590179457</v>
      </c>
      <c r="H29" s="158">
        <f>'Alloc Amt'!H29/'Alloc Amt'!$F29</f>
        <v>0.10838429256668022</v>
      </c>
      <c r="I29" s="158">
        <f>'Alloc Amt'!I29/'Alloc Amt'!$F29</f>
        <v>2.0783885006921037E-4</v>
      </c>
      <c r="J29" s="158">
        <f>'Alloc Amt'!J29/'Alloc Amt'!$F29</f>
        <v>7.0885273688310688E-3</v>
      </c>
      <c r="K29" s="158">
        <f>'Alloc Amt'!K29/'Alloc Amt'!$F29</f>
        <v>2.2984531654712676E-4</v>
      </c>
      <c r="L29" s="158">
        <f>'Alloc Amt'!L29/'Alloc Amt'!$F29</f>
        <v>3.8389058189254149E-4</v>
      </c>
      <c r="M29" s="158">
        <f>'Alloc Amt'!M29/'Alloc Amt'!$F29</f>
        <v>0</v>
      </c>
      <c r="N29" s="158">
        <f>'Alloc Amt'!N29/'Alloc Amt'!$F29</f>
        <v>2.4451629419907101E-6</v>
      </c>
      <c r="O29" s="158">
        <f>'Alloc Amt'!O29/'Alloc Amt'!$F29</f>
        <v>4.8903258839814202E-6</v>
      </c>
      <c r="P29" s="158">
        <f>'Alloc Amt'!P29/'Alloc Amt'!$F29</f>
        <v>2.1279275018968355E-2</v>
      </c>
      <c r="Q29" s="158">
        <f>'Alloc Amt'!Q29/'Alloc Amt'!$F29</f>
        <v>4.2301318896439285E-5</v>
      </c>
      <c r="R29" s="158">
        <f>'Alloc Amt'!R29/'Alloc Amt'!$F29</f>
        <v>2.489175874946543E-4</v>
      </c>
      <c r="S29" s="110"/>
      <c r="T29" s="159">
        <f t="shared" si="1"/>
        <v>0</v>
      </c>
      <c r="U29" s="110"/>
      <c r="V29" s="110"/>
      <c r="W29" s="110"/>
      <c r="X29" s="110"/>
      <c r="Y29" s="110"/>
      <c r="Z29" s="110"/>
      <c r="AA29" s="110"/>
      <c r="AB29" s="110"/>
      <c r="AC29" s="110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x14ac:dyDescent="0.2">
      <c r="A30" s="134">
        <f>'Alloc Amt'!B30</f>
        <v>20</v>
      </c>
      <c r="B30" s="157" t="str">
        <f>'Alloc Amt'!C30</f>
        <v>Maximum Class Non-Coincident Peak Demands</v>
      </c>
      <c r="C30" s="134" t="str">
        <f>'Alloc Amt'!D30</f>
        <v>NCP</v>
      </c>
      <c r="D30" s="134"/>
      <c r="E30" s="134"/>
      <c r="F30" s="158">
        <f t="shared" si="0"/>
        <v>1</v>
      </c>
      <c r="G30" s="158">
        <f>'Alloc Amt'!G30/'Alloc Amt'!$F30</f>
        <v>0.46464776746368042</v>
      </c>
      <c r="H30" s="158">
        <f>'Alloc Amt'!H30/'Alloc Amt'!$F30</f>
        <v>0.13182118212959346</v>
      </c>
      <c r="I30" s="158">
        <f>'Alloc Amt'!I30/'Alloc Amt'!$F30</f>
        <v>1.3737833938396135E-2</v>
      </c>
      <c r="J30" s="158">
        <f>'Alloc Amt'!J30/'Alloc Amt'!$F30</f>
        <v>0.16071941145155641</v>
      </c>
      <c r="K30" s="158">
        <f>'Alloc Amt'!K30/'Alloc Amt'!$F30</f>
        <v>0.12861378025788195</v>
      </c>
      <c r="L30" s="158">
        <f>'Alloc Amt'!L30/'Alloc Amt'!$F30</f>
        <v>3.8534028302018013E-2</v>
      </c>
      <c r="M30" s="158">
        <f>'Alloc Amt'!M30/'Alloc Amt'!$F30</f>
        <v>3.1488239526470389E-2</v>
      </c>
      <c r="N30" s="158">
        <f>'Alloc Amt'!N30/'Alloc Amt'!$F30</f>
        <v>1.8015634266407191E-2</v>
      </c>
      <c r="O30" s="158">
        <f>'Alloc Amt'!O30/'Alloc Amt'!$F30</f>
        <v>4.0675773588913881E-3</v>
      </c>
      <c r="P30" s="158">
        <f>'Alloc Amt'!P30/'Alloc Amt'!$F30</f>
        <v>7.950853979441775E-3</v>
      </c>
      <c r="Q30" s="158">
        <f>'Alloc Amt'!Q30/'Alloc Amt'!$F30</f>
        <v>2.8609291286210513E-4</v>
      </c>
      <c r="R30" s="158">
        <f>'Alloc Amt'!R30/'Alloc Amt'!$F30</f>
        <v>1.1759841280077691E-4</v>
      </c>
      <c r="S30" s="110"/>
      <c r="T30" s="159">
        <f t="shared" si="1"/>
        <v>0</v>
      </c>
      <c r="U30" s="110"/>
      <c r="V30" s="110"/>
      <c r="W30" s="110"/>
      <c r="X30" s="110"/>
      <c r="Y30" s="110"/>
      <c r="Z30" s="110"/>
      <c r="AA30" s="110"/>
      <c r="AB30" s="110"/>
      <c r="AC30" s="110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x14ac:dyDescent="0.2">
      <c r="A31" s="134">
        <f>'Alloc Amt'!B31</f>
        <v>21</v>
      </c>
      <c r="B31" s="157"/>
      <c r="C31" s="134"/>
      <c r="D31" s="134"/>
      <c r="E31" s="134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10"/>
      <c r="T31" s="159">
        <f t="shared" si="1"/>
        <v>0</v>
      </c>
      <c r="U31" s="110"/>
      <c r="V31" s="110"/>
      <c r="W31" s="110"/>
      <c r="X31" s="110"/>
      <c r="Y31" s="110"/>
      <c r="Z31" s="110"/>
      <c r="AA31" s="110"/>
      <c r="AB31" s="110"/>
      <c r="AC31" s="110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x14ac:dyDescent="0.2">
      <c r="A32" s="134">
        <f>'Alloc Amt'!B32</f>
        <v>22</v>
      </c>
      <c r="B32" s="157" t="str">
        <f>'Alloc Amt'!C32</f>
        <v>Net Utility Plant</v>
      </c>
      <c r="C32" s="134" t="str">
        <f>'Alloc Amt'!D39</f>
        <v>SICD</v>
      </c>
      <c r="D32" s="134"/>
      <c r="E32" s="134"/>
      <c r="F32" s="158">
        <f>SUM(G32:R32)</f>
        <v>1.0000000000000002</v>
      </c>
      <c r="G32" s="158">
        <f>'Alloc Amt'!G32/'Alloc Amt'!$F32</f>
        <v>0.43574549019193021</v>
      </c>
      <c r="H32" s="158">
        <f>'Alloc Amt'!H32/'Alloc Amt'!$F32</f>
        <v>0.12369264674474371</v>
      </c>
      <c r="I32" s="158">
        <f>'Alloc Amt'!I32/'Alloc Amt'!$F32</f>
        <v>1.5463154266921594E-2</v>
      </c>
      <c r="J32" s="158">
        <f>'Alloc Amt'!J32/'Alloc Amt'!$F32</f>
        <v>0.17438733696694425</v>
      </c>
      <c r="K32" s="158">
        <f>'Alloc Amt'!K32/'Alloc Amt'!$F32</f>
        <v>0.12558872330631127</v>
      </c>
      <c r="L32" s="158">
        <f>'Alloc Amt'!L32/'Alloc Amt'!$F32</f>
        <v>4.4846284013327464E-2</v>
      </c>
      <c r="M32" s="158">
        <f>'Alloc Amt'!M32/'Alloc Amt'!$F32</f>
        <v>2.7937808117693374E-2</v>
      </c>
      <c r="N32" s="158">
        <f>'Alloc Amt'!N32/'Alloc Amt'!$F32</f>
        <v>1.6085563127191001E-2</v>
      </c>
      <c r="O32" s="158">
        <f>'Alloc Amt'!O32/'Alloc Amt'!$F32</f>
        <v>3.9556921245703369E-3</v>
      </c>
      <c r="P32" s="158">
        <f>'Alloc Amt'!P32/'Alloc Amt'!$F32</f>
        <v>3.1814930206439392E-2</v>
      </c>
      <c r="Q32" s="158">
        <f>'Alloc Amt'!Q32/'Alloc Amt'!$F32</f>
        <v>2.4329743552230619E-4</v>
      </c>
      <c r="R32" s="158">
        <f>'Alloc Amt'!R32/'Alloc Amt'!$F32</f>
        <v>2.3907349840513795E-4</v>
      </c>
      <c r="S32" s="110"/>
      <c r="T32" s="159">
        <f t="shared" si="1"/>
        <v>0</v>
      </c>
      <c r="U32" s="110"/>
      <c r="V32" s="110"/>
      <c r="W32" s="110"/>
      <c r="X32" s="110"/>
      <c r="Y32" s="110"/>
      <c r="Z32" s="110"/>
      <c r="AA32" s="110"/>
      <c r="AB32" s="110"/>
      <c r="AC32" s="110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x14ac:dyDescent="0.2">
      <c r="A33" s="134">
        <f>'Alloc Amt'!B33</f>
        <v>23</v>
      </c>
      <c r="B33" s="157" t="str">
        <f>'Alloc Amt'!C33</f>
        <v>Total Utility Plant</v>
      </c>
      <c r="C33" s="134" t="str">
        <f>'Alloc Amt'!D40</f>
        <v>SCP</v>
      </c>
      <c r="D33" s="134"/>
      <c r="E33" s="134"/>
      <c r="F33" s="158">
        <f>SUM(G33:R33)</f>
        <v>0.99999999999999978</v>
      </c>
      <c r="G33" s="158">
        <f>'Alloc Amt'!G33/'Alloc Amt'!$F33</f>
        <v>0.43215638842998316</v>
      </c>
      <c r="H33" s="158">
        <f>'Alloc Amt'!H33/'Alloc Amt'!$F33</f>
        <v>0.12364345244777933</v>
      </c>
      <c r="I33" s="158">
        <f>'Alloc Amt'!I33/'Alloc Amt'!$F33</f>
        <v>1.5737988829811228E-2</v>
      </c>
      <c r="J33" s="158">
        <f>'Alloc Amt'!J33/'Alloc Amt'!$F33</f>
        <v>0.1762318928190641</v>
      </c>
      <c r="K33" s="158">
        <f>'Alloc Amt'!K33/'Alloc Amt'!$F33</f>
        <v>0.12754561660954411</v>
      </c>
      <c r="L33" s="158">
        <f>'Alloc Amt'!L33/'Alloc Amt'!$F33</f>
        <v>4.5394134034213149E-2</v>
      </c>
      <c r="M33" s="158">
        <f>'Alloc Amt'!M33/'Alloc Amt'!$F33</f>
        <v>2.8989817798133536E-2</v>
      </c>
      <c r="N33" s="158">
        <f>'Alloc Amt'!N33/'Alloc Amt'!$F33</f>
        <v>1.6303144970055736E-2</v>
      </c>
      <c r="O33" s="158">
        <f>'Alloc Amt'!O33/'Alloc Amt'!$F33</f>
        <v>4.014924225866503E-3</v>
      </c>
      <c r="P33" s="158">
        <f>'Alloc Amt'!P33/'Alloc Amt'!$F33</f>
        <v>2.950046981831779E-2</v>
      </c>
      <c r="Q33" s="158">
        <f>'Alloc Amt'!Q33/'Alloc Amt'!$F33</f>
        <v>2.4347190349015575E-4</v>
      </c>
      <c r="R33" s="158">
        <f>'Alloc Amt'!R33/'Alloc Amt'!$F33</f>
        <v>2.386981137411305E-4</v>
      </c>
      <c r="S33" s="110"/>
      <c r="T33" s="159">
        <f t="shared" si="1"/>
        <v>0</v>
      </c>
      <c r="U33" s="110"/>
      <c r="V33" s="110"/>
      <c r="W33" s="110"/>
      <c r="X33" s="110"/>
      <c r="Y33" s="110"/>
      <c r="Z33" s="110"/>
      <c r="AA33" s="110"/>
      <c r="AB33" s="110"/>
      <c r="AC33" s="110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x14ac:dyDescent="0.2">
      <c r="A34" s="134">
        <f>'Alloc Amt'!B34</f>
        <v>24</v>
      </c>
      <c r="B34" s="157"/>
      <c r="C34" s="134"/>
      <c r="D34" s="134"/>
      <c r="E34" s="134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10"/>
      <c r="T34" s="159">
        <f t="shared" si="1"/>
        <v>0</v>
      </c>
      <c r="U34" s="110"/>
      <c r="V34" s="110"/>
      <c r="W34" s="110"/>
      <c r="X34" s="110"/>
      <c r="Y34" s="110"/>
      <c r="Z34" s="110"/>
      <c r="AA34" s="110"/>
      <c r="AB34" s="110"/>
      <c r="AC34" s="110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x14ac:dyDescent="0.2">
      <c r="A35" s="134">
        <f>'Alloc Amt'!B35</f>
        <v>25</v>
      </c>
      <c r="B35" s="157"/>
      <c r="C35" s="134"/>
      <c r="D35" s="134"/>
      <c r="E35" s="134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10"/>
      <c r="T35" s="159">
        <f t="shared" si="1"/>
        <v>0</v>
      </c>
      <c r="U35" s="110"/>
      <c r="V35" s="110"/>
      <c r="W35" s="110"/>
      <c r="X35" s="110"/>
      <c r="Y35" s="110"/>
      <c r="Z35" s="110"/>
      <c r="AA35" s="110"/>
      <c r="AB35" s="110"/>
      <c r="AC35" s="110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x14ac:dyDescent="0.2">
      <c r="A36" s="134">
        <f>'Alloc Amt'!B36</f>
        <v>26</v>
      </c>
      <c r="B36" s="157" t="str">
        <f>'Alloc Amt'!C36</f>
        <v>Meter Cost - Weighted Cost of Meters</v>
      </c>
      <c r="C36" s="134">
        <f>'Alloc Amt'!D43</f>
        <v>0</v>
      </c>
      <c r="D36" s="134"/>
      <c r="E36" s="134"/>
      <c r="F36" s="158">
        <f t="shared" ref="F36:F41" si="2">SUM(G36:R36)</f>
        <v>1</v>
      </c>
      <c r="G36" s="158">
        <f>'Alloc Amt'!G36/'Alloc Amt'!$F36</f>
        <v>0.69989034774304582</v>
      </c>
      <c r="H36" s="158">
        <f>'Alloc Amt'!H36/'Alloc Amt'!$F36</f>
        <v>0.20785278404808058</v>
      </c>
      <c r="I36" s="158">
        <f>'Alloc Amt'!I36/'Alloc Amt'!$F36</f>
        <v>9.4843244672854279E-3</v>
      </c>
      <c r="J36" s="158">
        <f>'Alloc Amt'!J36/'Alloc Amt'!$F36</f>
        <v>5.4458157614197117E-2</v>
      </c>
      <c r="K36" s="158">
        <f>'Alloc Amt'!K36/'Alloc Amt'!$F36</f>
        <v>1.0673075777386059E-2</v>
      </c>
      <c r="L36" s="158">
        <f>'Alloc Amt'!L36/'Alloc Amt'!$F36</f>
        <v>3.2718251517574607E-3</v>
      </c>
      <c r="M36" s="158">
        <f>'Alloc Amt'!M36/'Alloc Amt'!$F36</f>
        <v>9.4327245541946554E-3</v>
      </c>
      <c r="N36" s="158">
        <f>'Alloc Amt'!N36/'Alloc Amt'!$F36</f>
        <v>8.5753521181324835E-4</v>
      </c>
      <c r="O36" s="158">
        <f>'Alloc Amt'!O36/'Alloc Amt'!$F36</f>
        <v>1.7150378684762815E-3</v>
      </c>
      <c r="P36" s="158">
        <f>'Alloc Amt'!P36/'Alloc Amt'!$F36</f>
        <v>0</v>
      </c>
      <c r="Q36" s="158">
        <f>'Alloc Amt'!Q36/'Alloc Amt'!$F36</f>
        <v>3.4342427961800827E-4</v>
      </c>
      <c r="R36" s="158">
        <f>'Alloc Amt'!R36/'Alloc Amt'!$F36</f>
        <v>2.0207632841453228E-3</v>
      </c>
      <c r="S36" s="110"/>
      <c r="T36" s="159">
        <f t="shared" si="1"/>
        <v>0</v>
      </c>
      <c r="U36" s="110"/>
      <c r="V36" s="110"/>
      <c r="W36" s="110"/>
      <c r="X36" s="110"/>
      <c r="Y36" s="110"/>
      <c r="Z36" s="110"/>
      <c r="AA36" s="110"/>
      <c r="AB36" s="110"/>
      <c r="AC36" s="110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1:256" x14ac:dyDescent="0.2">
      <c r="A37" s="134">
        <f>'Alloc Amt'!B37</f>
        <v>27</v>
      </c>
      <c r="B37" s="157" t="str">
        <f>'Alloc Amt'!C37</f>
        <v>Customer Services - Weighted cost of Services</v>
      </c>
      <c r="C37" s="134"/>
      <c r="D37" s="134"/>
      <c r="E37" s="134"/>
      <c r="F37" s="158">
        <f t="shared" si="2"/>
        <v>0.99999999999999989</v>
      </c>
      <c r="G37" s="158">
        <f>'Alloc Amt'!G37/'Alloc Amt'!$F37</f>
        <v>0.82719437127859341</v>
      </c>
      <c r="H37" s="158">
        <f>'Alloc Amt'!H37/'Alloc Amt'!$F37</f>
        <v>0.13814954234996391</v>
      </c>
      <c r="I37" s="158">
        <f>'Alloc Amt'!I37/'Alloc Amt'!$F37</f>
        <v>0</v>
      </c>
      <c r="J37" s="158">
        <f>'Alloc Amt'!J37/'Alloc Amt'!$F37</f>
        <v>2.9511853423641252E-2</v>
      </c>
      <c r="K37" s="158">
        <f>'Alloc Amt'!K37/'Alloc Amt'!$F37</f>
        <v>0</v>
      </c>
      <c r="L37" s="158">
        <f>'Alloc Amt'!L37/'Alloc Amt'!$F37</f>
        <v>2.3500432078782654E-3</v>
      </c>
      <c r="M37" s="158">
        <f>'Alloc Amt'!M37/'Alloc Amt'!$F37</f>
        <v>0</v>
      </c>
      <c r="N37" s="158">
        <f>'Alloc Amt'!N37/'Alloc Amt'!$F37</f>
        <v>0</v>
      </c>
      <c r="O37" s="158">
        <f>'Alloc Amt'!O37/'Alloc Amt'!$F37</f>
        <v>0</v>
      </c>
      <c r="P37" s="158">
        <f>'Alloc Amt'!P37/'Alloc Amt'!$F37</f>
        <v>0</v>
      </c>
      <c r="Q37" s="158">
        <f>'Alloc Amt'!Q37/'Alloc Amt'!$F37</f>
        <v>4.0587209200864148E-4</v>
      </c>
      <c r="R37" s="158">
        <f>'Alloc Amt'!R37/'Alloc Amt'!$F37</f>
        <v>2.3883176479145007E-3</v>
      </c>
      <c r="S37" s="110"/>
      <c r="T37" s="159">
        <f t="shared" si="1"/>
        <v>0</v>
      </c>
      <c r="U37" s="110"/>
      <c r="V37" s="110"/>
      <c r="W37" s="110"/>
      <c r="X37" s="110"/>
      <c r="Y37" s="110"/>
      <c r="Z37" s="110"/>
      <c r="AA37" s="110"/>
      <c r="AB37" s="110"/>
      <c r="AC37" s="110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1:256" x14ac:dyDescent="0.2">
      <c r="A38" s="134">
        <f>'Alloc Amt'!B38</f>
        <v>28</v>
      </c>
      <c r="B38" s="157" t="str">
        <f>'Alloc Amt'!C38</f>
        <v>Maximum Class Demands (Primary)</v>
      </c>
      <c r="C38" s="134"/>
      <c r="D38" s="134"/>
      <c r="E38" s="134"/>
      <c r="F38" s="158">
        <f t="shared" si="2"/>
        <v>1.0000000000000002</v>
      </c>
      <c r="G38" s="158">
        <f>'Alloc Amt'!G38/'Alloc Amt'!$F38</f>
        <v>0.47975438856468045</v>
      </c>
      <c r="H38" s="158">
        <f>'Alloc Amt'!H38/'Alloc Amt'!$F38</f>
        <v>0.13610695038451859</v>
      </c>
      <c r="I38" s="158">
        <f>'Alloc Amt'!I38/'Alloc Amt'!$F38</f>
        <v>1.418447818504482E-2</v>
      </c>
      <c r="J38" s="158">
        <f>'Alloc Amt'!J38/'Alloc Amt'!$F38</f>
        <v>0.16594471849570178</v>
      </c>
      <c r="K38" s="158">
        <f>'Alloc Amt'!K38/'Alloc Amt'!$F38</f>
        <v>0.13279526951226636</v>
      </c>
      <c r="L38" s="158">
        <f>'Alloc Amt'!L38/'Alloc Amt'!$F38</f>
        <v>3.9786846040132509E-2</v>
      </c>
      <c r="M38" s="158">
        <f>'Alloc Amt'!M38/'Alloc Amt'!$F38</f>
        <v>0</v>
      </c>
      <c r="N38" s="158">
        <f>'Alloc Amt'!N38/'Alloc Amt'!$F38</f>
        <v>1.8601358291817641E-2</v>
      </c>
      <c r="O38" s="158">
        <f>'Alloc Amt'!O38/'Alloc Amt'!$F38</f>
        <v>4.1998223717001106E-3</v>
      </c>
      <c r="P38" s="158">
        <f>'Alloc Amt'!P38/'Alloc Amt'!$F38</f>
        <v>8.2093520222763245E-3</v>
      </c>
      <c r="Q38" s="158">
        <f>'Alloc Amt'!Q38/'Alloc Amt'!$F38</f>
        <v>2.9539436126436623E-4</v>
      </c>
      <c r="R38" s="158">
        <f>'Alloc Amt'!R38/'Alloc Amt'!$F38</f>
        <v>1.2142177059706545E-4</v>
      </c>
      <c r="S38" s="110"/>
      <c r="T38" s="159">
        <f t="shared" si="1"/>
        <v>0</v>
      </c>
      <c r="U38" s="110"/>
      <c r="V38" s="110"/>
      <c r="W38" s="110"/>
      <c r="X38" s="110"/>
      <c r="Y38" s="110"/>
      <c r="Z38" s="110"/>
      <c r="AA38" s="110"/>
      <c r="AB38" s="110"/>
      <c r="AC38" s="110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</row>
    <row r="39" spans="1:256" x14ac:dyDescent="0.2">
      <c r="A39" s="134">
        <f>'Alloc Amt'!B39</f>
        <v>29</v>
      </c>
      <c r="B39" s="157" t="str">
        <f>'Alloc Amt'!C39</f>
        <v>Sum of the Individual Customer Demands (Secondary)</v>
      </c>
      <c r="C39" s="134"/>
      <c r="D39" s="134"/>
      <c r="E39" s="134"/>
      <c r="F39" s="158">
        <f t="shared" si="2"/>
        <v>1</v>
      </c>
      <c r="G39" s="158">
        <f>'Alloc Amt'!G39/'Alloc Amt'!$F39</f>
        <v>0.69210072114404719</v>
      </c>
      <c r="H39" s="158">
        <f>'Alloc Amt'!H39/'Alloc Amt'!$F39</f>
        <v>0.13340609007259616</v>
      </c>
      <c r="I39" s="158">
        <f>'Alloc Amt'!I39/'Alloc Amt'!$F39</f>
        <v>0</v>
      </c>
      <c r="J39" s="158">
        <f>'Alloc Amt'!J39/'Alloc Amt'!$F39</f>
        <v>0.1329996127463878</v>
      </c>
      <c r="K39" s="158">
        <f>'Alloc Amt'!K39/'Alloc Amt'!$F39</f>
        <v>0</v>
      </c>
      <c r="L39" s="158">
        <f>'Alloc Amt'!L39/'Alloc Amt'!$F39</f>
        <v>3.5688014408057842E-2</v>
      </c>
      <c r="M39" s="158">
        <f>'Alloc Amt'!M39/'Alloc Amt'!$F39</f>
        <v>0</v>
      </c>
      <c r="N39" s="158">
        <f>'Alloc Amt'!N39/'Alloc Amt'!$F39</f>
        <v>0</v>
      </c>
      <c r="O39" s="158">
        <f>'Alloc Amt'!O39/'Alloc Amt'!$F39</f>
        <v>0</v>
      </c>
      <c r="P39" s="158">
        <f>'Alloc Amt'!P39/'Alloc Amt'!$F39</f>
        <v>5.5190588069624121E-3</v>
      </c>
      <c r="Q39" s="158">
        <f>'Alloc Amt'!Q39/'Alloc Amt'!$F39</f>
        <v>2.049757456948145E-4</v>
      </c>
      <c r="R39" s="158">
        <f>'Alloc Amt'!R39/'Alloc Amt'!$F39</f>
        <v>8.1527076253756734E-5</v>
      </c>
      <c r="S39" s="110"/>
      <c r="T39" s="159">
        <f t="shared" si="1"/>
        <v>0</v>
      </c>
      <c r="U39" s="110"/>
      <c r="V39" s="110"/>
      <c r="W39" s="110"/>
      <c r="X39" s="110"/>
      <c r="Y39" s="110"/>
      <c r="Z39" s="110"/>
      <c r="AA39" s="110"/>
      <c r="AB39" s="110"/>
      <c r="AC39" s="110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256" x14ac:dyDescent="0.2">
      <c r="A40" s="134">
        <f>'Alloc Amt'!B40</f>
        <v>30</v>
      </c>
      <c r="B40" s="157" t="str">
        <f>'Alloc Amt'!C40</f>
        <v>Summer Peak Period Demand Allocator</v>
      </c>
      <c r="C40" s="134"/>
      <c r="D40" s="134"/>
      <c r="E40" s="134"/>
      <c r="F40" s="158">
        <f t="shared" si="2"/>
        <v>1</v>
      </c>
      <c r="G40" s="158">
        <f>'Alloc Amt'!G40/'Alloc Amt'!$F40</f>
        <v>0.48826952889282216</v>
      </c>
      <c r="H40" s="158">
        <f>'Alloc Amt'!H40/'Alloc Amt'!$F40</f>
        <v>0.13070547160658738</v>
      </c>
      <c r="I40" s="158">
        <f>'Alloc Amt'!I40/'Alloc Amt'!$F40</f>
        <v>1.4662287944102311E-2</v>
      </c>
      <c r="J40" s="158">
        <f>'Alloc Amt'!J40/'Alloc Amt'!$F40</f>
        <v>0.17486571536368511</v>
      </c>
      <c r="K40" s="158">
        <f>'Alloc Amt'!K40/'Alloc Amt'!$F40</f>
        <v>0.10328129045924196</v>
      </c>
      <c r="L40" s="158">
        <f>'Alloc Amt'!L40/'Alloc Amt'!$F40</f>
        <v>3.9438279196708191E-2</v>
      </c>
      <c r="M40" s="158">
        <f>'Alloc Amt'!M40/'Alloc Amt'!$F40</f>
        <v>2.6379755556920816E-2</v>
      </c>
      <c r="N40" s="158">
        <f>'Alloc Amt'!N40/'Alloc Amt'!$F40</f>
        <v>1.8645880172611023E-2</v>
      </c>
      <c r="O40" s="158">
        <f>'Alloc Amt'!O40/'Alloc Amt'!$F40</f>
        <v>3.6032871326088815E-3</v>
      </c>
      <c r="P40" s="158">
        <f>'Alloc Amt'!P40/'Alloc Amt'!$F40</f>
        <v>0</v>
      </c>
      <c r="Q40" s="158">
        <f>'Alloc Amt'!Q40/'Alloc Amt'!$F40</f>
        <v>8.2920833595601887E-6</v>
      </c>
      <c r="R40" s="158">
        <f>'Alloc Amt'!R40/'Alloc Amt'!$F40</f>
        <v>1.4021159135256317E-4</v>
      </c>
      <c r="S40" s="110"/>
      <c r="T40" s="159">
        <f t="shared" si="1"/>
        <v>0</v>
      </c>
      <c r="U40" s="110"/>
      <c r="V40" s="110"/>
      <c r="W40" s="110"/>
      <c r="X40" s="110"/>
      <c r="Y40" s="110"/>
      <c r="Z40" s="110"/>
      <c r="AA40" s="110"/>
      <c r="AB40" s="110"/>
      <c r="AC40" s="110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</row>
    <row r="41" spans="1:256" x14ac:dyDescent="0.2">
      <c r="A41" s="134">
        <f>'Alloc Amt'!B41</f>
        <v>31</v>
      </c>
      <c r="B41" s="157" t="str">
        <f>'Alloc Amt'!C41</f>
        <v>Winter Peak Period Demand Allocator</v>
      </c>
      <c r="C41" s="134">
        <f>'Alloc Amt'!D44</f>
        <v>0</v>
      </c>
      <c r="D41" s="134"/>
      <c r="E41" s="134"/>
      <c r="F41" s="158">
        <f t="shared" si="2"/>
        <v>1</v>
      </c>
      <c r="G41" s="158">
        <f>'Alloc Amt'!G41/'Alloc Amt'!$F41</f>
        <v>0.40323613221434895</v>
      </c>
      <c r="H41" s="158">
        <f>'Alloc Amt'!H41/'Alloc Amt'!$F41</f>
        <v>0.15917363665194567</v>
      </c>
      <c r="I41" s="158">
        <f>'Alloc Amt'!I41/'Alloc Amt'!$F41</f>
        <v>1.6209653370443475E-2</v>
      </c>
      <c r="J41" s="158">
        <f>'Alloc Amt'!J41/'Alloc Amt'!$F41</f>
        <v>0.18667194444838897</v>
      </c>
      <c r="K41" s="158">
        <f>'Alloc Amt'!K41/'Alloc Amt'!$F41</f>
        <v>0.12280486881280679</v>
      </c>
      <c r="L41" s="158">
        <f>'Alloc Amt'!L41/'Alloc Amt'!$F41</f>
        <v>4.6909539294623291E-2</v>
      </c>
      <c r="M41" s="158">
        <f>'Alloc Amt'!M41/'Alloc Amt'!$F41</f>
        <v>4.3468330942947893E-2</v>
      </c>
      <c r="N41" s="158">
        <f>'Alloc Amt'!N41/'Alloc Amt'!$F41</f>
        <v>1.7845055688880684E-2</v>
      </c>
      <c r="O41" s="158">
        <f>'Alloc Amt'!O41/'Alloc Amt'!$F41</f>
        <v>3.4536336225463047E-3</v>
      </c>
      <c r="P41" s="158">
        <f>'Alloc Amt'!P41/'Alloc Amt'!$F41</f>
        <v>0</v>
      </c>
      <c r="Q41" s="158">
        <f>'Alloc Amt'!Q41/'Alloc Amt'!$F41</f>
        <v>7.1001547833742778E-6</v>
      </c>
      <c r="R41" s="158">
        <f>'Alloc Amt'!R41/'Alloc Amt'!$F41</f>
        <v>2.2010479828460261E-4</v>
      </c>
      <c r="S41" s="110"/>
      <c r="T41" s="159">
        <f t="shared" si="1"/>
        <v>0</v>
      </c>
      <c r="U41" s="110"/>
      <c r="V41" s="110"/>
      <c r="W41" s="110"/>
      <c r="X41" s="110"/>
      <c r="Y41" s="110"/>
      <c r="Z41" s="110"/>
      <c r="AA41" s="110"/>
      <c r="AB41" s="110"/>
      <c r="AC41" s="110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</row>
    <row r="42" spans="1:256" x14ac:dyDescent="0.2">
      <c r="A42" s="134">
        <f>'Alloc Amt'!B42</f>
        <v>32</v>
      </c>
      <c r="B42" s="157"/>
      <c r="C42" s="134"/>
      <c r="D42" s="134"/>
      <c r="E42" s="134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10"/>
      <c r="T42" s="159">
        <f t="shared" si="1"/>
        <v>0</v>
      </c>
      <c r="U42" s="110"/>
      <c r="V42" s="110"/>
      <c r="W42" s="110"/>
      <c r="X42" s="110"/>
      <c r="Y42" s="110"/>
      <c r="Z42" s="110"/>
      <c r="AA42" s="110"/>
      <c r="AB42" s="110"/>
      <c r="AC42" s="110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256" x14ac:dyDescent="0.2">
      <c r="A43" s="134">
        <f>'Alloc Amt'!B43</f>
        <v>33</v>
      </c>
      <c r="B43" s="157"/>
      <c r="C43" s="134"/>
      <c r="D43" s="134"/>
      <c r="E43" s="134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10"/>
      <c r="T43" s="159">
        <f t="shared" ref="T43:T74" si="3">SUM(G43:R43)-F43</f>
        <v>0</v>
      </c>
      <c r="U43" s="110"/>
      <c r="V43" s="110"/>
      <c r="W43" s="110"/>
      <c r="X43" s="110"/>
      <c r="Y43" s="110"/>
      <c r="Z43" s="110"/>
      <c r="AA43" s="110"/>
      <c r="AB43" s="110"/>
      <c r="AC43" s="110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spans="1:256" x14ac:dyDescent="0.2">
      <c r="A44" s="134">
        <f>'Alloc Amt'!B44</f>
        <v>34</v>
      </c>
      <c r="B44" s="157"/>
      <c r="C44" s="134"/>
      <c r="D44" s="134"/>
      <c r="E44" s="134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10"/>
      <c r="T44" s="159">
        <f t="shared" si="3"/>
        <v>0</v>
      </c>
      <c r="U44" s="110"/>
      <c r="V44" s="110"/>
      <c r="W44" s="110"/>
      <c r="X44" s="110"/>
      <c r="Y44" s="110"/>
      <c r="Z44" s="110"/>
      <c r="AA44" s="110"/>
      <c r="AB44" s="110"/>
      <c r="AC44" s="110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256" x14ac:dyDescent="0.2">
      <c r="A45" s="134">
        <f>'Alloc Amt'!B45</f>
        <v>35</v>
      </c>
      <c r="B45" s="157"/>
      <c r="C45" s="134"/>
      <c r="D45" s="134"/>
      <c r="E45" s="134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10"/>
      <c r="T45" s="159">
        <f t="shared" si="3"/>
        <v>0</v>
      </c>
      <c r="U45" s="110"/>
      <c r="V45" s="110"/>
      <c r="W45" s="110"/>
      <c r="X45" s="110"/>
      <c r="Y45" s="110"/>
      <c r="Z45" s="110"/>
      <c r="AA45" s="110"/>
      <c r="AB45" s="110"/>
      <c r="AC45" s="110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256" x14ac:dyDescent="0.2">
      <c r="A46" s="134">
        <v>36</v>
      </c>
      <c r="B46" s="157"/>
      <c r="C46" s="134"/>
      <c r="D46" s="134"/>
      <c r="E46" s="134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10"/>
      <c r="T46" s="159">
        <f t="shared" si="3"/>
        <v>0</v>
      </c>
      <c r="U46" s="110"/>
      <c r="V46" s="110"/>
      <c r="W46" s="110"/>
      <c r="X46" s="110"/>
      <c r="Y46" s="110"/>
      <c r="Z46" s="110"/>
      <c r="AA46" s="110"/>
      <c r="AB46" s="110"/>
      <c r="AC46" s="110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</row>
    <row r="47" spans="1:256" x14ac:dyDescent="0.2">
      <c r="A47" s="134">
        <f>'Alloc Amt'!B47</f>
        <v>37</v>
      </c>
      <c r="B47" s="157"/>
      <c r="C47" s="134"/>
      <c r="D47" s="134"/>
      <c r="E47" s="134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10"/>
      <c r="T47" s="159">
        <f t="shared" si="3"/>
        <v>0</v>
      </c>
      <c r="U47" s="110"/>
      <c r="V47" s="110"/>
      <c r="W47" s="110"/>
      <c r="X47" s="110"/>
      <c r="Y47" s="110"/>
      <c r="Z47" s="110"/>
      <c r="AA47" s="110"/>
      <c r="AB47" s="110"/>
      <c r="AC47" s="110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</row>
    <row r="48" spans="1:256" x14ac:dyDescent="0.2">
      <c r="A48" s="134">
        <f>'Alloc Amt'!B48</f>
        <v>38</v>
      </c>
      <c r="B48" s="157"/>
      <c r="C48" s="134"/>
      <c r="D48" s="134"/>
      <c r="E48" s="134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10"/>
      <c r="T48" s="159">
        <f t="shared" si="3"/>
        <v>0</v>
      </c>
      <c r="U48" s="110"/>
      <c r="V48" s="110"/>
      <c r="W48" s="110"/>
      <c r="X48" s="110"/>
      <c r="Y48" s="110"/>
      <c r="Z48" s="110"/>
      <c r="AA48" s="110"/>
      <c r="AB48" s="110"/>
      <c r="AC48" s="110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</row>
    <row r="49" spans="1:256" x14ac:dyDescent="0.2">
      <c r="A49" s="134">
        <f>'Alloc Amt'!B49</f>
        <v>39</v>
      </c>
      <c r="B49" s="157"/>
      <c r="C49" s="134"/>
      <c r="D49" s="134"/>
      <c r="E49" s="134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10"/>
      <c r="T49" s="159">
        <f t="shared" si="3"/>
        <v>0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256" x14ac:dyDescent="0.2">
      <c r="A50" s="134">
        <f>'Alloc Amt'!B50</f>
        <v>40</v>
      </c>
      <c r="B50" s="157"/>
      <c r="C50" s="134"/>
      <c r="D50" s="134"/>
      <c r="E50" s="134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10"/>
      <c r="T50" s="159">
        <f t="shared" si="3"/>
        <v>0</v>
      </c>
      <c r="U50" s="110"/>
      <c r="V50" s="110"/>
      <c r="W50" s="110"/>
      <c r="X50" s="110"/>
      <c r="Y50" s="110"/>
      <c r="Z50" s="110"/>
      <c r="AA50" s="110"/>
      <c r="AB50" s="110"/>
      <c r="AC50" s="110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</row>
    <row r="51" spans="1:256" x14ac:dyDescent="0.2">
      <c r="A51" s="134">
        <f>'Alloc Amt'!B51</f>
        <v>41</v>
      </c>
      <c r="B51" s="157"/>
      <c r="C51" s="134"/>
      <c r="D51" s="134"/>
      <c r="E51" s="134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10"/>
      <c r="T51" s="159">
        <f t="shared" si="3"/>
        <v>0</v>
      </c>
      <c r="U51" s="110"/>
      <c r="V51" s="110"/>
      <c r="W51" s="110"/>
      <c r="X51" s="110"/>
      <c r="Y51" s="110"/>
      <c r="Z51" s="110"/>
      <c r="AA51" s="110"/>
      <c r="AB51" s="110"/>
      <c r="AC51" s="110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</row>
    <row r="52" spans="1:256" x14ac:dyDescent="0.2">
      <c r="A52" s="134">
        <f>'Alloc Amt'!B52</f>
        <v>42</v>
      </c>
      <c r="B52" s="157"/>
      <c r="C52" s="134"/>
      <c r="D52" s="134"/>
      <c r="E52" s="134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10"/>
      <c r="T52" s="159">
        <f t="shared" si="3"/>
        <v>0</v>
      </c>
      <c r="U52" s="110"/>
      <c r="V52" s="110"/>
      <c r="W52" s="110"/>
      <c r="X52" s="110"/>
      <c r="Y52" s="110"/>
      <c r="Z52" s="110"/>
      <c r="AA52" s="110"/>
      <c r="AB52" s="110"/>
      <c r="AC52" s="110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56" x14ac:dyDescent="0.2">
      <c r="A53" s="134">
        <f>'Alloc Amt'!B53</f>
        <v>43</v>
      </c>
      <c r="B53" s="157" t="str">
        <f>'Alloc Amt'!C53</f>
        <v>FAC Roll-In</v>
      </c>
      <c r="C53" s="134">
        <f>'Alloc Amt'!D55</f>
        <v>0</v>
      </c>
      <c r="D53" s="134"/>
      <c r="E53" s="134"/>
      <c r="F53" s="158">
        <f>SUM(G53:R53)</f>
        <v>0.99999999999999989</v>
      </c>
      <c r="G53" s="158">
        <f>'Alloc Amt'!G53/'Alloc Amt'!$F53</f>
        <v>0.38378181298566255</v>
      </c>
      <c r="H53" s="158">
        <f>'Alloc Amt'!H53/'Alloc Amt'!$F53</f>
        <v>0.1226386539165705</v>
      </c>
      <c r="I53" s="158">
        <f>'Alloc Amt'!I53/'Alloc Amt'!$F53</f>
        <v>2.2011994912770526E-2</v>
      </c>
      <c r="J53" s="158">
        <f>'Alloc Amt'!J53/'Alloc Amt'!$F53</f>
        <v>0.19657389239433126</v>
      </c>
      <c r="K53" s="158">
        <f>'Alloc Amt'!K53/'Alloc Amt'!$F53</f>
        <v>0.15587497040133258</v>
      </c>
      <c r="L53" s="158">
        <f>'Alloc Amt'!L53/'Alloc Amt'!$F53</f>
        <v>4.4220831524023015E-2</v>
      </c>
      <c r="M53" s="158">
        <f>'Alloc Amt'!M53/'Alloc Amt'!$F53</f>
        <v>4.4016024434921912E-2</v>
      </c>
      <c r="N53" s="158">
        <f>'Alloc Amt'!N53/'Alloc Amt'!$F53</f>
        <v>1.8414172795391079E-2</v>
      </c>
      <c r="O53" s="158">
        <f>'Alloc Amt'!O53/'Alloc Amt'!$F53</f>
        <v>4.9052323685475204E-3</v>
      </c>
      <c r="P53" s="158">
        <f>'Alloc Amt'!P53/'Alloc Amt'!$F53</f>
        <v>7.0755599367885906E-3</v>
      </c>
      <c r="Q53" s="158">
        <f>'Alloc Amt'!Q53/'Alloc Amt'!$F53</f>
        <v>2.4403060351350965E-4</v>
      </c>
      <c r="R53" s="158">
        <f>'Alloc Amt'!R53/'Alloc Amt'!$F53</f>
        <v>2.4282372614697401E-4</v>
      </c>
      <c r="S53" s="110"/>
      <c r="T53" s="159">
        <f t="shared" si="3"/>
        <v>0</v>
      </c>
      <c r="U53" s="110"/>
      <c r="V53" s="110"/>
      <c r="W53" s="110"/>
      <c r="X53" s="110"/>
      <c r="Y53" s="110"/>
      <c r="Z53" s="110"/>
      <c r="AA53" s="110"/>
      <c r="AB53" s="110"/>
      <c r="AC53" s="110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256" x14ac:dyDescent="0.2">
      <c r="A54" s="134">
        <f>'Alloc Amt'!B54</f>
        <v>44</v>
      </c>
      <c r="B54" s="157"/>
      <c r="C54" s="134"/>
      <c r="D54" s="134"/>
      <c r="E54" s="134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10"/>
      <c r="T54" s="159">
        <f t="shared" si="3"/>
        <v>0</v>
      </c>
      <c r="U54" s="110"/>
      <c r="V54" s="110"/>
      <c r="W54" s="110"/>
      <c r="X54" s="110"/>
      <c r="Y54" s="110"/>
      <c r="Z54" s="110"/>
      <c r="AA54" s="110"/>
      <c r="AB54" s="110"/>
      <c r="AC54" s="110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x14ac:dyDescent="0.2">
      <c r="A55" s="134">
        <f>'Alloc Amt'!B55</f>
        <v>45</v>
      </c>
      <c r="B55" s="157"/>
      <c r="C55" s="134"/>
      <c r="D55" s="134"/>
      <c r="E55" s="134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10"/>
      <c r="T55" s="159">
        <f t="shared" si="3"/>
        <v>0</v>
      </c>
      <c r="U55" s="110"/>
      <c r="V55" s="110"/>
      <c r="W55" s="110"/>
      <c r="X55" s="110"/>
      <c r="Y55" s="110"/>
      <c r="Z55" s="110"/>
      <c r="AA55" s="110"/>
      <c r="AB55" s="110"/>
      <c r="AC55" s="110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x14ac:dyDescent="0.2">
      <c r="A56" s="134">
        <f>'Alloc Amt'!B56</f>
        <v>46</v>
      </c>
      <c r="B56" s="157"/>
      <c r="C56" s="134"/>
      <c r="D56" s="134"/>
      <c r="E56" s="134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10"/>
      <c r="T56" s="159">
        <f t="shared" si="3"/>
        <v>0</v>
      </c>
      <c r="U56" s="110"/>
      <c r="V56" s="110"/>
      <c r="W56" s="110"/>
      <c r="X56" s="110"/>
      <c r="Y56" s="110"/>
      <c r="Z56" s="110"/>
      <c r="AA56" s="110"/>
      <c r="AB56" s="110"/>
      <c r="AC56" s="110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x14ac:dyDescent="0.2">
      <c r="A57" s="134">
        <f>'Alloc Amt'!B57</f>
        <v>47</v>
      </c>
      <c r="B57" s="157"/>
      <c r="C57" s="134"/>
      <c r="D57" s="134"/>
      <c r="E57" s="134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10"/>
      <c r="T57" s="159">
        <f t="shared" si="3"/>
        <v>0</v>
      </c>
      <c r="U57" s="110"/>
      <c r="V57" s="110"/>
      <c r="W57" s="110"/>
      <c r="X57" s="110"/>
      <c r="Y57" s="110"/>
      <c r="Z57" s="110"/>
      <c r="AA57" s="110"/>
      <c r="AB57" s="110"/>
      <c r="AC57" s="110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x14ac:dyDescent="0.2">
      <c r="A58" s="134">
        <f>'Alloc Amt'!B58</f>
        <v>48</v>
      </c>
      <c r="B58" s="157" t="str">
        <f>'Alloc Amt'!C58</f>
        <v>Remove DSM Revenues</v>
      </c>
      <c r="C58" s="134">
        <f>'Alloc Amt'!D57</f>
        <v>0</v>
      </c>
      <c r="D58" s="134"/>
      <c r="E58" s="134"/>
      <c r="F58" s="158">
        <f>SUM(G58:R58)</f>
        <v>1</v>
      </c>
      <c r="G58" s="158">
        <f>'Alloc Amt'!G58/'Alloc Amt'!$F58</f>
        <v>0.69319159993477486</v>
      </c>
      <c r="H58" s="158">
        <f>'Alloc Amt'!H58/'Alloc Amt'!$F58</f>
        <v>0.16478337879495458</v>
      </c>
      <c r="I58" s="158">
        <f>'Alloc Amt'!I58/'Alloc Amt'!$F58</f>
        <v>9.3242543203330471E-3</v>
      </c>
      <c r="J58" s="158">
        <f>'Alloc Amt'!J58/'Alloc Amt'!$F58</f>
        <v>9.489514893626462E-2</v>
      </c>
      <c r="K58" s="158">
        <f>'Alloc Amt'!K58/'Alloc Amt'!$F58</f>
        <v>1.7665555916684877E-2</v>
      </c>
      <c r="L58" s="158">
        <f>'Alloc Amt'!L58/'Alloc Amt'!$F58</f>
        <v>2.0140062096987998E-2</v>
      </c>
      <c r="M58" s="158">
        <f>'Alloc Amt'!M58/'Alloc Amt'!$F58</f>
        <v>0</v>
      </c>
      <c r="N58" s="158">
        <f>'Alloc Amt'!N58/'Alloc Amt'!$F58</f>
        <v>0</v>
      </c>
      <c r="O58" s="158">
        <f>'Alloc Amt'!O58/'Alloc Amt'!$F58</f>
        <v>0</v>
      </c>
      <c r="P58" s="158">
        <f>'Alloc Amt'!P58/'Alloc Amt'!$F58</f>
        <v>0</v>
      </c>
      <c r="Q58" s="158">
        <f>'Alloc Amt'!Q58/'Alloc Amt'!$F58</f>
        <v>0</v>
      </c>
      <c r="R58" s="158">
        <f>'Alloc Amt'!R58/'Alloc Amt'!$F58</f>
        <v>0</v>
      </c>
      <c r="S58" s="110"/>
      <c r="T58" s="159">
        <f t="shared" si="3"/>
        <v>0</v>
      </c>
      <c r="U58" s="110"/>
      <c r="V58" s="110"/>
      <c r="W58" s="110"/>
      <c r="X58" s="110"/>
      <c r="Y58" s="110"/>
      <c r="Z58" s="110"/>
      <c r="AA58" s="110"/>
      <c r="AB58" s="110"/>
      <c r="AC58" s="110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x14ac:dyDescent="0.2">
      <c r="A59" s="134">
        <f>'Alloc Amt'!B59</f>
        <v>49</v>
      </c>
      <c r="B59" s="157" t="str">
        <f>'Alloc Amt'!C59</f>
        <v>Remove ECR Revenues</v>
      </c>
      <c r="C59" s="134">
        <f>'Alloc Amt'!D63</f>
        <v>0</v>
      </c>
      <c r="D59" s="134">
        <f>'Alloc Amt'!E63</f>
        <v>0</v>
      </c>
      <c r="E59" s="134" t="e">
        <f>#REF!</f>
        <v>#REF!</v>
      </c>
      <c r="F59" s="158">
        <f>SUM(G59:R59)</f>
        <v>0.99999999999999989</v>
      </c>
      <c r="G59" s="158">
        <f>'Alloc Amt'!G59/'Alloc Amt'!$F59</f>
        <v>0.39942683969072423</v>
      </c>
      <c r="H59" s="158">
        <f>'Alloc Amt'!H59/'Alloc Amt'!$F59</f>
        <v>0.15068697285391019</v>
      </c>
      <c r="I59" s="158">
        <f>'Alloc Amt'!I59/'Alloc Amt'!$F59</f>
        <v>1.9997056427941858E-2</v>
      </c>
      <c r="J59" s="158">
        <f>'Alloc Amt'!J59/'Alloc Amt'!$F59</f>
        <v>0.19731783721043028</v>
      </c>
      <c r="K59" s="158">
        <f>'Alloc Amt'!K59/'Alloc Amt'!$F59</f>
        <v>0.12299598771058666</v>
      </c>
      <c r="L59" s="158">
        <f>'Alloc Amt'!L59/'Alloc Amt'!$F59</f>
        <v>4.01300858151604E-2</v>
      </c>
      <c r="M59" s="158">
        <f>'Alloc Amt'!M59/'Alloc Amt'!$F59</f>
        <v>3.2792228969766503E-2</v>
      </c>
      <c r="N59" s="158">
        <f>'Alloc Amt'!N59/'Alloc Amt'!$F59</f>
        <v>1.4431029263454716E-2</v>
      </c>
      <c r="O59" s="158">
        <f>'Alloc Amt'!O59/'Alloc Amt'!$F59</f>
        <v>3.1496221022121948E-3</v>
      </c>
      <c r="P59" s="158">
        <f>'Alloc Amt'!P59/'Alloc Amt'!$F59</f>
        <v>1.8582971101146824E-2</v>
      </c>
      <c r="Q59" s="158">
        <f>'Alloc Amt'!Q59/'Alloc Amt'!$F59</f>
        <v>2.1625219722601783E-4</v>
      </c>
      <c r="R59" s="158">
        <f>'Alloc Amt'!R59/'Alloc Amt'!$F59</f>
        <v>2.7311665744012925E-4</v>
      </c>
      <c r="S59" s="110"/>
      <c r="T59" s="159">
        <f t="shared" si="3"/>
        <v>0</v>
      </c>
      <c r="U59" s="110"/>
      <c r="V59" s="110"/>
      <c r="W59" s="110"/>
      <c r="X59" s="110"/>
      <c r="Y59" s="110"/>
      <c r="Z59" s="110"/>
      <c r="AA59" s="110"/>
      <c r="AB59" s="110"/>
      <c r="AC59" s="110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x14ac:dyDescent="0.2">
      <c r="A60" s="134">
        <f>'Alloc Amt'!B60</f>
        <v>50</v>
      </c>
      <c r="B60" s="157"/>
      <c r="C60" s="134"/>
      <c r="D60" s="134"/>
      <c r="E60" s="134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10"/>
      <c r="T60" s="159">
        <f t="shared" si="3"/>
        <v>0</v>
      </c>
      <c r="U60" s="110"/>
      <c r="V60" s="110"/>
      <c r="W60" s="110"/>
      <c r="X60" s="110"/>
      <c r="Y60" s="110"/>
      <c r="Z60" s="110"/>
      <c r="AA60" s="110"/>
      <c r="AB60" s="110"/>
      <c r="AC60" s="110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256" x14ac:dyDescent="0.2">
      <c r="A61" s="134">
        <f>'Alloc Amt'!B61</f>
        <v>51</v>
      </c>
      <c r="B61" s="157" t="str">
        <f>'Alloc Amt'!C61</f>
        <v>Gross Production Plant</v>
      </c>
      <c r="C61" s="134">
        <f>'Alloc Amt'!D65</f>
        <v>0</v>
      </c>
      <c r="D61" s="134">
        <f>'Alloc Amt'!E65</f>
        <v>0</v>
      </c>
      <c r="E61" s="134" t="e">
        <f>#REF!</f>
        <v>#REF!</v>
      </c>
      <c r="F61" s="158">
        <f>SUM(G61:R61)</f>
        <v>1.0000000000000002</v>
      </c>
      <c r="G61" s="158">
        <f>'Alloc Amt'!G61/'Alloc Amt'!$F61</f>
        <v>0.39684674389349778</v>
      </c>
      <c r="H61" s="158">
        <f>'Alloc Amt'!H61/'Alloc Amt'!$F61</f>
        <v>0.1231594781126263</v>
      </c>
      <c r="I61" s="158">
        <f>'Alloc Amt'!I61/'Alloc Amt'!$F61</f>
        <v>1.8441815961396747E-2</v>
      </c>
      <c r="J61" s="158">
        <f>'Alloc Amt'!J61/'Alloc Amt'!$F61</f>
        <v>0.19437866484893118</v>
      </c>
      <c r="K61" s="158">
        <f>'Alloc Amt'!K61/'Alloc Amt'!$F61</f>
        <v>0.14679756640533326</v>
      </c>
      <c r="L61" s="158">
        <f>'Alloc Amt'!L61/'Alloc Amt'!$F61</f>
        <v>5.0783891912319655E-2</v>
      </c>
      <c r="M61" s="158">
        <f>'Alloc Amt'!M61/'Alloc Amt'!$F61</f>
        <v>3.9339507032114425E-2</v>
      </c>
      <c r="N61" s="158">
        <f>'Alloc Amt'!N61/'Alloc Amt'!$F61</f>
        <v>1.8443718862555195E-2</v>
      </c>
      <c r="O61" s="158">
        <f>'Alloc Amt'!O61/'Alloc Amt'!$F61</f>
        <v>4.5976506517626066E-3</v>
      </c>
      <c r="P61" s="158">
        <f>'Alloc Amt'!P61/'Alloc Amt'!$F61</f>
        <v>6.7307689241256881E-3</v>
      </c>
      <c r="Q61" s="158">
        <f>'Alloc Amt'!Q61/'Alloc Amt'!$F61</f>
        <v>2.4518832234266284E-4</v>
      </c>
      <c r="R61" s="158">
        <f>'Alloc Amt'!R61/'Alloc Amt'!$F61</f>
        <v>2.3500507299453434E-4</v>
      </c>
      <c r="S61" s="110"/>
      <c r="T61" s="159">
        <f t="shared" si="3"/>
        <v>0</v>
      </c>
      <c r="U61" s="110"/>
      <c r="V61" s="110"/>
      <c r="W61" s="110"/>
      <c r="X61" s="110"/>
      <c r="Y61" s="110"/>
      <c r="Z61" s="110"/>
      <c r="AA61" s="110"/>
      <c r="AB61" s="110"/>
      <c r="AC61" s="110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256" x14ac:dyDescent="0.2">
      <c r="A62" s="134">
        <f>'Alloc Amt'!B62</f>
        <v>52</v>
      </c>
      <c r="B62" s="157" t="str">
        <f>'Alloc Amt'!C62</f>
        <v>Gross Transmission Plant</v>
      </c>
      <c r="C62" s="134">
        <f>'Alloc Amt'!D66</f>
        <v>0</v>
      </c>
      <c r="D62" s="134">
        <f>'Alloc Amt'!E66</f>
        <v>0</v>
      </c>
      <c r="E62" s="134" t="e">
        <f>#REF!</f>
        <v>#REF!</v>
      </c>
      <c r="F62" s="158">
        <f>SUM(G62:R62)</f>
        <v>1</v>
      </c>
      <c r="G62" s="158">
        <f>'Alloc Amt'!G62/'Alloc Amt'!$F62</f>
        <v>0.39684674389349772</v>
      </c>
      <c r="H62" s="158">
        <f>'Alloc Amt'!H62/'Alloc Amt'!$F62</f>
        <v>0.12315947811262629</v>
      </c>
      <c r="I62" s="158">
        <f>'Alloc Amt'!I62/'Alloc Amt'!$F62</f>
        <v>1.8441815961396744E-2</v>
      </c>
      <c r="J62" s="158">
        <f>'Alloc Amt'!J62/'Alloc Amt'!$F62</f>
        <v>0.19437866484893115</v>
      </c>
      <c r="K62" s="158">
        <f>'Alloc Amt'!K62/'Alloc Amt'!$F62</f>
        <v>0.14679756640533326</v>
      </c>
      <c r="L62" s="158">
        <f>'Alloc Amt'!L62/'Alloc Amt'!$F62</f>
        <v>5.0783891912319648E-2</v>
      </c>
      <c r="M62" s="158">
        <f>'Alloc Amt'!M62/'Alloc Amt'!$F62</f>
        <v>3.9339507032114418E-2</v>
      </c>
      <c r="N62" s="158">
        <f>'Alloc Amt'!N62/'Alloc Amt'!$F62</f>
        <v>1.8443718862555195E-2</v>
      </c>
      <c r="O62" s="158">
        <f>'Alloc Amt'!O62/'Alloc Amt'!$F62</f>
        <v>4.5976506517626057E-3</v>
      </c>
      <c r="P62" s="158">
        <f>'Alloc Amt'!P62/'Alloc Amt'!$F62</f>
        <v>6.7307689241256873E-3</v>
      </c>
      <c r="Q62" s="158">
        <f>'Alloc Amt'!Q62/'Alloc Amt'!$F62</f>
        <v>2.4518832234266279E-4</v>
      </c>
      <c r="R62" s="158">
        <f>'Alloc Amt'!R62/'Alloc Amt'!$F62</f>
        <v>2.3500507299453432E-4</v>
      </c>
      <c r="S62" s="110"/>
      <c r="T62" s="159">
        <f t="shared" si="3"/>
        <v>0</v>
      </c>
      <c r="U62" s="110"/>
      <c r="V62" s="110"/>
      <c r="W62" s="110"/>
      <c r="X62" s="110"/>
      <c r="Y62" s="110"/>
      <c r="Z62" s="110"/>
      <c r="AA62" s="110"/>
      <c r="AB62" s="110"/>
      <c r="AC62" s="110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</row>
    <row r="63" spans="1:256" x14ac:dyDescent="0.2">
      <c r="A63" s="134">
        <f>'Alloc Amt'!B63</f>
        <v>53</v>
      </c>
      <c r="B63" s="157" t="str">
        <f>'Alloc Amt'!C63</f>
        <v>Gross Distribution Plant</v>
      </c>
      <c r="C63" s="134">
        <f>'Alloc Amt'!D67</f>
        <v>0</v>
      </c>
      <c r="D63" s="134">
        <f>'Alloc Amt'!E67</f>
        <v>0</v>
      </c>
      <c r="E63" s="134" t="e">
        <f>#REF!</f>
        <v>#REF!</v>
      </c>
      <c r="F63" s="158">
        <f>SUM(G63:R63)</f>
        <v>0.99999999999999989</v>
      </c>
      <c r="G63" s="158">
        <f>'Alloc Amt'!G63/'Alloc Amt'!$F63</f>
        <v>0.5298116613322249</v>
      </c>
      <c r="H63" s="158">
        <f>'Alloc Amt'!H63/'Alloc Amt'!$F63</f>
        <v>0.12498197189189936</v>
      </c>
      <c r="I63" s="158">
        <f>'Alloc Amt'!I63/'Alloc Amt'!$F63</f>
        <v>8.2600609185677805E-3</v>
      </c>
      <c r="J63" s="158">
        <f>'Alloc Amt'!J63/'Alloc Amt'!$F63</f>
        <v>0.12604367942483699</v>
      </c>
      <c r="K63" s="158">
        <f>'Alloc Amt'!K63/'Alloc Amt'!$F63</f>
        <v>7.4300832191921726E-2</v>
      </c>
      <c r="L63" s="158">
        <f>'Alloc Amt'!L63/'Alloc Amt'!$F63</f>
        <v>3.0487773934223097E-2</v>
      </c>
      <c r="M63" s="158">
        <f>'Alloc Amt'!M63/'Alloc Amt'!$F63</f>
        <v>3.6586137304295388E-4</v>
      </c>
      <c r="N63" s="158">
        <f>'Alloc Amt'!N63/'Alloc Amt'!$F63</f>
        <v>1.0382996795710633E-2</v>
      </c>
      <c r="O63" s="158">
        <f>'Alloc Amt'!O63/'Alloc Amt'!$F63</f>
        <v>2.4032878331684492E-3</v>
      </c>
      <c r="P63" s="158">
        <f>'Alloc Amt'!P63/'Alloc Amt'!$F63</f>
        <v>9.247423757820343E-2</v>
      </c>
      <c r="Q63" s="158">
        <f>'Alloc Amt'!Q63/'Alloc Amt'!$F63</f>
        <v>2.3872483357040815E-4</v>
      </c>
      <c r="R63" s="158">
        <f>'Alloc Amt'!R63/'Alloc Amt'!$F63</f>
        <v>2.4891189263021821E-4</v>
      </c>
      <c r="S63" s="110"/>
      <c r="T63" s="159">
        <f t="shared" si="3"/>
        <v>0</v>
      </c>
      <c r="U63" s="110"/>
      <c r="V63" s="110"/>
      <c r="W63" s="110"/>
      <c r="X63" s="110"/>
      <c r="Y63" s="110"/>
      <c r="Z63" s="110"/>
      <c r="AA63" s="110"/>
      <c r="AB63" s="110"/>
      <c r="AC63" s="110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</row>
    <row r="64" spans="1:256" x14ac:dyDescent="0.2">
      <c r="A64" s="134">
        <f>'Alloc Amt'!B64</f>
        <v>54</v>
      </c>
      <c r="B64" s="157" t="str">
        <f>'Alloc Amt'!C64</f>
        <v>Total Prod.,Trans., Distrib Plant</v>
      </c>
      <c r="C64" s="134">
        <f>'Alloc Amt'!D68</f>
        <v>0</v>
      </c>
      <c r="D64" s="134">
        <f>'Alloc Amt'!E68</f>
        <v>0</v>
      </c>
      <c r="E64" s="134" t="e">
        <f>#REF!</f>
        <v>#REF!</v>
      </c>
      <c r="F64" s="158">
        <f>SUM(G64:R64)</f>
        <v>1</v>
      </c>
      <c r="G64" s="158">
        <f>'Alloc Amt'!G64/'Alloc Amt'!$F64</f>
        <v>0.43263941381860882</v>
      </c>
      <c r="H64" s="158">
        <f>'Alloc Amt'!H64/'Alloc Amt'!$F64</f>
        <v>0.12365007307209858</v>
      </c>
      <c r="I64" s="158">
        <f>'Alloc Amt'!I64/'Alloc Amt'!$F64</f>
        <v>1.5701001282410088E-2</v>
      </c>
      <c r="J64" s="158">
        <f>'Alloc Amt'!J64/'Alloc Amt'!$F64</f>
        <v>0.17598365039898053</v>
      </c>
      <c r="K64" s="158">
        <f>'Alloc Amt'!K64/'Alloc Amt'!$F64</f>
        <v>0.12728225568779072</v>
      </c>
      <c r="L64" s="158">
        <f>'Alloc Amt'!L64/'Alloc Amt'!$F64</f>
        <v>4.532040375661206E-2</v>
      </c>
      <c r="M64" s="158">
        <f>'Alloc Amt'!M64/'Alloc Amt'!$F64</f>
        <v>2.8848237141346333E-2</v>
      </c>
      <c r="N64" s="158">
        <f>'Alloc Amt'!N64/'Alloc Amt'!$F64</f>
        <v>1.6273862558695347E-2</v>
      </c>
      <c r="O64" s="158">
        <f>'Alloc Amt'!O64/'Alloc Amt'!$F64</f>
        <v>4.0069527024477365E-3</v>
      </c>
      <c r="P64" s="158">
        <f>'Alloc Amt'!P64/'Alloc Amt'!$F64</f>
        <v>2.9811952524181409E-2</v>
      </c>
      <c r="Q64" s="158">
        <f>'Alloc Amt'!Q64/'Alloc Amt'!$F64</f>
        <v>2.4344842339302759E-4</v>
      </c>
      <c r="R64" s="158">
        <f>'Alloc Amt'!R64/'Alloc Amt'!$F64</f>
        <v>2.3874863343526087E-4</v>
      </c>
      <c r="S64" s="110"/>
      <c r="T64" s="159">
        <f t="shared" si="3"/>
        <v>0</v>
      </c>
      <c r="U64" s="110"/>
      <c r="V64" s="110"/>
      <c r="W64" s="110"/>
      <c r="X64" s="110"/>
      <c r="Y64" s="110"/>
      <c r="Z64" s="110"/>
      <c r="AA64" s="110"/>
      <c r="AB64" s="110"/>
      <c r="AC64" s="110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256" x14ac:dyDescent="0.2">
      <c r="A65" s="134">
        <f>'Alloc Amt'!B65</f>
        <v>55</v>
      </c>
      <c r="B65" s="157" t="str">
        <f>'Alloc Amt'!C65</f>
        <v>Dist. Overhead Lines Gross Plant</v>
      </c>
      <c r="C65" s="134">
        <f>'Alloc Amt'!D69</f>
        <v>0</v>
      </c>
      <c r="D65" s="134">
        <f>'Alloc Amt'!E69</f>
        <v>0</v>
      </c>
      <c r="E65" s="134" t="e">
        <f>#REF!</f>
        <v>#REF!</v>
      </c>
      <c r="F65" s="158">
        <f>SUM(G65:R65)</f>
        <v>1</v>
      </c>
      <c r="G65" s="158">
        <f>'Alloc Amt'!G65/'Alloc Amt'!$F65</f>
        <v>0.53284097170952216</v>
      </c>
      <c r="H65" s="158">
        <f>'Alloc Amt'!H65/'Alloc Amt'!$F65</f>
        <v>0.13543173530653796</v>
      </c>
      <c r="I65" s="158">
        <f>'Alloc Amt'!I65/'Alloc Amt'!$F65</f>
        <v>1.0638358638783615E-2</v>
      </c>
      <c r="J65" s="158">
        <f>'Alloc Amt'!J65/'Alloc Amt'!$F65</f>
        <v>0.15770844205837325</v>
      </c>
      <c r="K65" s="158">
        <f>'Alloc Amt'!K65/'Alloc Amt'!$F65</f>
        <v>9.9596452134199764E-2</v>
      </c>
      <c r="L65" s="158">
        <f>'Alloc Amt'!L65/'Alloc Amt'!$F65</f>
        <v>3.8762138132113842E-2</v>
      </c>
      <c r="M65" s="158">
        <f>'Alloc Amt'!M65/'Alloc Amt'!$F65</f>
        <v>0</v>
      </c>
      <c r="N65" s="158">
        <f>'Alloc Amt'!N65/'Alloc Amt'!$F65</f>
        <v>1.3951018718863232E-2</v>
      </c>
      <c r="O65" s="158">
        <f>'Alloc Amt'!O65/'Alloc Amt'!$F65</f>
        <v>3.1498667787750825E-3</v>
      </c>
      <c r="P65" s="158">
        <f>'Alloc Amt'!P65/'Alloc Amt'!$F65</f>
        <v>7.5367787184478464E-3</v>
      </c>
      <c r="Q65" s="158">
        <f>'Alloc Amt'!Q65/'Alloc Amt'!$F65</f>
        <v>2.7278970737197827E-4</v>
      </c>
      <c r="R65" s="158">
        <f>'Alloc Amt'!R65/'Alloc Amt'!$F65</f>
        <v>1.1144809701123828E-4</v>
      </c>
      <c r="S65" s="110"/>
      <c r="T65" s="159">
        <f t="shared" si="3"/>
        <v>0</v>
      </c>
      <c r="U65" s="110"/>
      <c r="V65" s="110"/>
      <c r="W65" s="110"/>
      <c r="X65" s="110"/>
      <c r="Y65" s="110"/>
      <c r="Z65" s="110"/>
      <c r="AA65" s="110"/>
      <c r="AB65" s="110"/>
      <c r="AC65" s="110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  <c r="IV65" s="99"/>
    </row>
    <row r="66" spans="1:256" x14ac:dyDescent="0.2">
      <c r="A66" s="134">
        <f>'Alloc Amt'!B66</f>
        <v>56</v>
      </c>
      <c r="B66" s="157"/>
      <c r="C66" s="134"/>
      <c r="D66" s="134"/>
      <c r="E66" s="134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10"/>
      <c r="T66" s="159">
        <f t="shared" si="3"/>
        <v>0</v>
      </c>
      <c r="U66" s="110"/>
      <c r="V66" s="110"/>
      <c r="W66" s="110"/>
      <c r="X66" s="110"/>
      <c r="Y66" s="110"/>
      <c r="Z66" s="110"/>
      <c r="AA66" s="110"/>
      <c r="AB66" s="110"/>
      <c r="AC66" s="110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  <c r="IV66" s="99"/>
    </row>
    <row r="67" spans="1:256" x14ac:dyDescent="0.2">
      <c r="A67" s="134">
        <f>'Alloc Amt'!B67</f>
        <v>57</v>
      </c>
      <c r="B67" s="157" t="str">
        <f>'Alloc Amt'!C67</f>
        <v>Gross Total Plant in Service</v>
      </c>
      <c r="C67" s="134">
        <f>'Alloc Amt'!D71</f>
        <v>0</v>
      </c>
      <c r="D67" s="134">
        <f>'Alloc Amt'!E71</f>
        <v>0</v>
      </c>
      <c r="E67" s="134" t="e">
        <f>#REF!</f>
        <v>#REF!</v>
      </c>
      <c r="F67" s="158">
        <f t="shared" ref="F67:F84" si="4">SUM(G67:R67)</f>
        <v>0.99999999999999989</v>
      </c>
      <c r="G67" s="158">
        <f>'Alloc Amt'!G67/'Alloc Amt'!$F67</f>
        <v>0.43265489993980977</v>
      </c>
      <c r="H67" s="158">
        <f>'Alloc Amt'!H67/'Alloc Amt'!$F67</f>
        <v>0.12365028533379961</v>
      </c>
      <c r="I67" s="158">
        <f>'Alloc Amt'!I67/'Alloc Amt'!$F67</f>
        <v>1.5699815436581964E-2</v>
      </c>
      <c r="J67" s="158">
        <f>'Alloc Amt'!J67/'Alloc Amt'!$F67</f>
        <v>0.17597569157881254</v>
      </c>
      <c r="K67" s="158">
        <f>'Alloc Amt'!K67/'Alloc Amt'!$F67</f>
        <v>0.1272738121582167</v>
      </c>
      <c r="L67" s="158">
        <f>'Alloc Amt'!L67/'Alloc Amt'!$F67</f>
        <v>4.5318039913961147E-2</v>
      </c>
      <c r="M67" s="158">
        <f>'Alloc Amt'!M67/'Alloc Amt'!$F67</f>
        <v>2.8843697969571206E-2</v>
      </c>
      <c r="N67" s="158">
        <f>'Alloc Amt'!N67/'Alloc Amt'!$F67</f>
        <v>1.6272923744748789E-2</v>
      </c>
      <c r="O67" s="158">
        <f>'Alloc Amt'!O67/'Alloc Amt'!$F67</f>
        <v>4.0066971300063573E-3</v>
      </c>
      <c r="P67" s="158">
        <f>'Alloc Amt'!P67/'Alloc Amt'!$F67</f>
        <v>2.982193887075572E-2</v>
      </c>
      <c r="Q67" s="158">
        <f>'Alloc Amt'!Q67/'Alloc Amt'!$F67</f>
        <v>2.4344767060520631E-4</v>
      </c>
      <c r="R67" s="158">
        <f>'Alloc Amt'!R67/'Alloc Amt'!$F67</f>
        <v>2.3875025313088092E-4</v>
      </c>
      <c r="S67" s="110"/>
      <c r="T67" s="159">
        <f t="shared" si="3"/>
        <v>0</v>
      </c>
      <c r="U67" s="110"/>
      <c r="V67" s="110"/>
      <c r="W67" s="110"/>
      <c r="X67" s="110"/>
      <c r="Y67" s="110"/>
      <c r="Z67" s="110"/>
      <c r="AA67" s="110"/>
      <c r="AB67" s="110"/>
      <c r="AC67" s="110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  <c r="IV67" s="99"/>
    </row>
    <row r="68" spans="1:256" x14ac:dyDescent="0.2">
      <c r="A68" s="134">
        <f>'Alloc Amt'!B68</f>
        <v>58</v>
      </c>
      <c r="B68" s="157" t="str">
        <f>'Alloc Amt'!C68</f>
        <v>Dist. Underground Lines Gross Plant</v>
      </c>
      <c r="C68" s="134">
        <f>'Alloc Amt'!D72</f>
        <v>0</v>
      </c>
      <c r="D68" s="134">
        <f>'Alloc Amt'!E72</f>
        <v>0</v>
      </c>
      <c r="E68" s="134" t="e">
        <f>#REF!</f>
        <v>#REF!</v>
      </c>
      <c r="F68" s="158">
        <f t="shared" si="4"/>
        <v>1</v>
      </c>
      <c r="G68" s="158">
        <f>'Alloc Amt'!G68/'Alloc Amt'!$F68</f>
        <v>0.53284097170952216</v>
      </c>
      <c r="H68" s="158">
        <f>'Alloc Amt'!H68/'Alloc Amt'!$F68</f>
        <v>0.13543173530653796</v>
      </c>
      <c r="I68" s="158">
        <f>'Alloc Amt'!I68/'Alloc Amt'!$F68</f>
        <v>1.0638358638783613E-2</v>
      </c>
      <c r="J68" s="158">
        <f>'Alloc Amt'!J68/'Alloc Amt'!$F68</f>
        <v>0.15770844205837325</v>
      </c>
      <c r="K68" s="158">
        <f>'Alloc Amt'!K68/'Alloc Amt'!$F68</f>
        <v>9.9596452134199764E-2</v>
      </c>
      <c r="L68" s="158">
        <f>'Alloc Amt'!L68/'Alloc Amt'!$F68</f>
        <v>3.8762138132113835E-2</v>
      </c>
      <c r="M68" s="158">
        <f>'Alloc Amt'!M68/'Alloc Amt'!$F68</f>
        <v>0</v>
      </c>
      <c r="N68" s="158">
        <f>'Alloc Amt'!N68/'Alloc Amt'!$F68</f>
        <v>1.395101871886323E-2</v>
      </c>
      <c r="O68" s="158">
        <f>'Alloc Amt'!O68/'Alloc Amt'!$F68</f>
        <v>3.1498667787750825E-3</v>
      </c>
      <c r="P68" s="158">
        <f>'Alloc Amt'!P68/'Alloc Amt'!$F68</f>
        <v>7.5367787184478455E-3</v>
      </c>
      <c r="Q68" s="158">
        <f>'Alloc Amt'!Q68/'Alloc Amt'!$F68</f>
        <v>2.7278970737197827E-4</v>
      </c>
      <c r="R68" s="158">
        <f>'Alloc Amt'!R68/'Alloc Amt'!$F68</f>
        <v>1.1144809701123826E-4</v>
      </c>
      <c r="S68" s="110"/>
      <c r="T68" s="159">
        <f t="shared" si="3"/>
        <v>0</v>
      </c>
      <c r="U68" s="110"/>
      <c r="V68" s="110"/>
      <c r="W68" s="110"/>
      <c r="X68" s="110"/>
      <c r="Y68" s="110"/>
      <c r="Z68" s="110"/>
      <c r="AA68" s="110"/>
      <c r="AB68" s="110"/>
      <c r="AC68" s="110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  <c r="IV68" s="99"/>
    </row>
    <row r="69" spans="1:256" x14ac:dyDescent="0.2">
      <c r="A69" s="134">
        <f>'Alloc Amt'!B69</f>
        <v>59</v>
      </c>
      <c r="B69" s="157" t="str">
        <f>'Alloc Amt'!C69</f>
        <v>Gross General Plant</v>
      </c>
      <c r="C69" s="134">
        <f>'Alloc Amt'!D73</f>
        <v>0</v>
      </c>
      <c r="D69" s="134">
        <f>'Alloc Amt'!E73</f>
        <v>0</v>
      </c>
      <c r="E69" s="134" t="e">
        <f>#REF!</f>
        <v>#REF!</v>
      </c>
      <c r="F69" s="158">
        <f t="shared" si="4"/>
        <v>1.0000000000000002</v>
      </c>
      <c r="G69" s="158">
        <f>'Alloc Amt'!G69/'Alloc Amt'!$F69</f>
        <v>0.43263941381860893</v>
      </c>
      <c r="H69" s="158">
        <f>'Alloc Amt'!H69/'Alloc Amt'!$F69</f>
        <v>0.12365007307209862</v>
      </c>
      <c r="I69" s="158">
        <f>'Alloc Amt'!I69/'Alloc Amt'!$F69</f>
        <v>1.5701001282410091E-2</v>
      </c>
      <c r="J69" s="158">
        <f>'Alloc Amt'!J69/'Alloc Amt'!$F69</f>
        <v>0.17598365039898059</v>
      </c>
      <c r="K69" s="158">
        <f>'Alloc Amt'!K69/'Alloc Amt'!$F69</f>
        <v>0.12728225568779078</v>
      </c>
      <c r="L69" s="158">
        <f>'Alloc Amt'!L69/'Alloc Amt'!$F69</f>
        <v>4.5320403756612074E-2</v>
      </c>
      <c r="M69" s="158">
        <f>'Alloc Amt'!M69/'Alloc Amt'!$F69</f>
        <v>2.8848237141346343E-2</v>
      </c>
      <c r="N69" s="158">
        <f>'Alloc Amt'!N69/'Alloc Amt'!$F69</f>
        <v>1.627386255869535E-2</v>
      </c>
      <c r="O69" s="158">
        <f>'Alloc Amt'!O69/'Alloc Amt'!$F69</f>
        <v>4.0069527024477383E-3</v>
      </c>
      <c r="P69" s="158">
        <f>'Alloc Amt'!P69/'Alloc Amt'!$F69</f>
        <v>2.981195252418142E-2</v>
      </c>
      <c r="Q69" s="158">
        <f>'Alloc Amt'!Q69/'Alloc Amt'!$F69</f>
        <v>2.4344842339302767E-4</v>
      </c>
      <c r="R69" s="158">
        <f>'Alloc Amt'!R69/'Alloc Amt'!$F69</f>
        <v>2.3874863343526095E-4</v>
      </c>
      <c r="S69" s="110"/>
      <c r="T69" s="159">
        <f t="shared" si="3"/>
        <v>0</v>
      </c>
      <c r="U69" s="110"/>
      <c r="V69" s="110"/>
      <c r="W69" s="110"/>
      <c r="X69" s="110"/>
      <c r="Y69" s="110"/>
      <c r="Z69" s="110"/>
      <c r="AA69" s="110"/>
      <c r="AB69" s="110"/>
      <c r="AC69" s="110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  <c r="IV69" s="99"/>
    </row>
    <row r="70" spans="1:256" x14ac:dyDescent="0.2">
      <c r="A70" s="134">
        <f>'Alloc Amt'!B70</f>
        <v>60</v>
      </c>
      <c r="B70" s="157" t="str">
        <f>'Alloc Amt'!C70</f>
        <v>Labor Accts 501-507</v>
      </c>
      <c r="C70" s="134">
        <f>'Alloc Amt'!D74</f>
        <v>0</v>
      </c>
      <c r="D70" s="134">
        <f>'Alloc Amt'!E74</f>
        <v>0</v>
      </c>
      <c r="E70" s="134" t="e">
        <f>#REF!</f>
        <v>#REF!</v>
      </c>
      <c r="F70" s="158">
        <f t="shared" si="4"/>
        <v>1</v>
      </c>
      <c r="G70" s="158">
        <f>'Alloc Amt'!G70/'Alloc Amt'!$F70</f>
        <v>0.39287004725002533</v>
      </c>
      <c r="H70" s="158">
        <f>'Alloc Amt'!H70/'Alloc Amt'!$F70</f>
        <v>0.12283124344990712</v>
      </c>
      <c r="I70" s="158">
        <f>'Alloc Amt'!I70/'Alloc Amt'!$F70</f>
        <v>1.8606217389119554E-2</v>
      </c>
      <c r="J70" s="158">
        <f>'Alloc Amt'!J70/'Alloc Amt'!$F70</f>
        <v>0.19522743663730752</v>
      </c>
      <c r="K70" s="158">
        <f>'Alloc Amt'!K70/'Alloc Amt'!$F70</f>
        <v>0.14869043182714811</v>
      </c>
      <c r="L70" s="158">
        <f>'Alloc Amt'!L70/'Alloc Amt'!$F70</f>
        <v>5.127740192740661E-2</v>
      </c>
      <c r="M70" s="158">
        <f>'Alloc Amt'!M70/'Alloc Amt'!$F70</f>
        <v>3.9903228649127286E-2</v>
      </c>
      <c r="N70" s="158">
        <f>'Alloc Amt'!N70/'Alloc Amt'!$F70</f>
        <v>1.8434925275670422E-2</v>
      </c>
      <c r="O70" s="158">
        <f>'Alloc Amt'!O70/'Alloc Amt'!$F70</f>
        <v>4.6409033493154004E-3</v>
      </c>
      <c r="P70" s="158">
        <f>'Alloc Amt'!P70/'Alloc Amt'!$F70</f>
        <v>7.0235430524653178E-3</v>
      </c>
      <c r="Q70" s="158">
        <f>'Alloc Amt'!Q70/'Alloc Amt'!$F70</f>
        <v>2.5549280473643684E-4</v>
      </c>
      <c r="R70" s="158">
        <f>'Alloc Amt'!R70/'Alloc Amt'!$F70</f>
        <v>2.391283877707301E-4</v>
      </c>
      <c r="S70" s="110"/>
      <c r="T70" s="159">
        <f t="shared" si="3"/>
        <v>0</v>
      </c>
      <c r="U70" s="110"/>
      <c r="V70" s="110"/>
      <c r="W70" s="110"/>
      <c r="X70" s="110"/>
      <c r="Y70" s="110"/>
      <c r="Z70" s="110"/>
      <c r="AA70" s="110"/>
      <c r="AB70" s="110"/>
      <c r="AC70" s="110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  <c r="IV70" s="99"/>
    </row>
    <row r="71" spans="1:256" x14ac:dyDescent="0.2">
      <c r="A71" s="134">
        <f>'Alloc Amt'!B71</f>
        <v>61</v>
      </c>
      <c r="B71" s="157" t="str">
        <f>'Alloc Amt'!C71</f>
        <v>Labor Accts 511-514</v>
      </c>
      <c r="C71" s="134">
        <f>'Alloc Amt'!D75</f>
        <v>0</v>
      </c>
      <c r="D71" s="134">
        <f>'Alloc Amt'!E75</f>
        <v>0</v>
      </c>
      <c r="E71" s="134" t="e">
        <f>#REF!</f>
        <v>#REF!</v>
      </c>
      <c r="F71" s="158">
        <f t="shared" si="4"/>
        <v>1.0000000000000004</v>
      </c>
      <c r="G71" s="158">
        <f>'Alloc Amt'!G71/'Alloc Amt'!$F71</f>
        <v>0.36661011385725595</v>
      </c>
      <c r="H71" s="158">
        <f>'Alloc Amt'!H71/'Alloc Amt'!$F71</f>
        <v>0.12066376095049355</v>
      </c>
      <c r="I71" s="158">
        <f>'Alloc Amt'!I71/'Alloc Amt'!$F71</f>
        <v>1.9691834656095086E-2</v>
      </c>
      <c r="J71" s="158">
        <f>'Alloc Amt'!J71/'Alloc Amt'!$F71</f>
        <v>0.20083226210595656</v>
      </c>
      <c r="K71" s="158">
        <f>'Alloc Amt'!K71/'Alloc Amt'!$F71</f>
        <v>0.16118988158526018</v>
      </c>
      <c r="L71" s="158">
        <f>'Alloc Amt'!L71/'Alloc Amt'!$F71</f>
        <v>5.4536272614996342E-2</v>
      </c>
      <c r="M71" s="158">
        <f>'Alloc Amt'!M71/'Alloc Amt'!$F71</f>
        <v>4.3625738420930295E-2</v>
      </c>
      <c r="N71" s="158">
        <f>'Alloc Amt'!N71/'Alloc Amt'!$F71</f>
        <v>1.8376857229103049E-2</v>
      </c>
      <c r="O71" s="158">
        <f>'Alloc Amt'!O71/'Alloc Amt'!$F71</f>
        <v>4.9265205483688948E-3</v>
      </c>
      <c r="P71" s="158">
        <f>'Alloc Amt'!P71/'Alloc Amt'!$F71</f>
        <v>8.9568635439704648E-3</v>
      </c>
      <c r="Q71" s="158">
        <f>'Alloc Amt'!Q71/'Alloc Amt'!$F71</f>
        <v>3.2353798030989862E-4</v>
      </c>
      <c r="R71" s="158">
        <f>'Alloc Amt'!R71/'Alloc Amt'!$F71</f>
        <v>2.6635650725981888E-4</v>
      </c>
      <c r="S71" s="110"/>
      <c r="T71" s="159">
        <f t="shared" si="3"/>
        <v>0</v>
      </c>
      <c r="U71" s="110"/>
      <c r="V71" s="110"/>
      <c r="W71" s="110"/>
      <c r="X71" s="110"/>
      <c r="Y71" s="110"/>
      <c r="Z71" s="110"/>
      <c r="AA71" s="110"/>
      <c r="AB71" s="110"/>
      <c r="AC71" s="110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  <c r="IV71" s="99"/>
    </row>
    <row r="72" spans="1:256" x14ac:dyDescent="0.2">
      <c r="A72" s="134">
        <f>'Alloc Amt'!B72</f>
        <v>62</v>
      </c>
      <c r="B72" s="157" t="str">
        <f>'Alloc Amt'!C72</f>
        <v>Labor Accts 536-540</v>
      </c>
      <c r="C72" s="134">
        <f>'Alloc Amt'!D76</f>
        <v>0</v>
      </c>
      <c r="D72" s="134">
        <f>'Alloc Amt'!E76</f>
        <v>0</v>
      </c>
      <c r="E72" s="134" t="e">
        <f>#REF!</f>
        <v>#REF!</v>
      </c>
      <c r="F72" s="158">
        <f t="shared" si="4"/>
        <v>1.0000000000000002</v>
      </c>
      <c r="G72" s="158">
        <f>'Alloc Amt'!G72/'Alloc Amt'!$F72</f>
        <v>0.39684674389349778</v>
      </c>
      <c r="H72" s="158">
        <f>'Alloc Amt'!H72/'Alloc Amt'!$F72</f>
        <v>0.12315947811262631</v>
      </c>
      <c r="I72" s="158">
        <f>'Alloc Amt'!I72/'Alloc Amt'!$F72</f>
        <v>1.8441815961396747E-2</v>
      </c>
      <c r="J72" s="158">
        <f>'Alloc Amt'!J72/'Alloc Amt'!$F72</f>
        <v>0.19437866484893118</v>
      </c>
      <c r="K72" s="158">
        <f>'Alloc Amt'!K72/'Alloc Amt'!$F72</f>
        <v>0.14679756640533326</v>
      </c>
      <c r="L72" s="158">
        <f>'Alloc Amt'!L72/'Alloc Amt'!$F72</f>
        <v>5.0783891912319655E-2</v>
      </c>
      <c r="M72" s="158">
        <f>'Alloc Amt'!M72/'Alloc Amt'!$F72</f>
        <v>3.9339507032114425E-2</v>
      </c>
      <c r="N72" s="158">
        <f>'Alloc Amt'!N72/'Alloc Amt'!$F72</f>
        <v>1.8443718862555195E-2</v>
      </c>
      <c r="O72" s="158">
        <f>'Alloc Amt'!O72/'Alloc Amt'!$F72</f>
        <v>4.5976506517626074E-3</v>
      </c>
      <c r="P72" s="158">
        <f>'Alloc Amt'!P72/'Alloc Amt'!$F72</f>
        <v>6.730768924125689E-3</v>
      </c>
      <c r="Q72" s="158">
        <f>'Alloc Amt'!Q72/'Alloc Amt'!$F72</f>
        <v>2.4518832234266284E-4</v>
      </c>
      <c r="R72" s="158">
        <f>'Alloc Amt'!R72/'Alloc Amt'!$F72</f>
        <v>2.3500507299453434E-4</v>
      </c>
      <c r="S72" s="110"/>
      <c r="T72" s="159">
        <f t="shared" si="3"/>
        <v>0</v>
      </c>
      <c r="U72" s="110"/>
      <c r="V72" s="110"/>
      <c r="W72" s="110"/>
      <c r="X72" s="110"/>
      <c r="Y72" s="110"/>
      <c r="Z72" s="110"/>
      <c r="AA72" s="110"/>
      <c r="AB72" s="110"/>
      <c r="AC72" s="110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99"/>
      <c r="IV72" s="99"/>
    </row>
    <row r="73" spans="1:256" x14ac:dyDescent="0.2">
      <c r="A73" s="134">
        <f>'Alloc Amt'!B73</f>
        <v>63</v>
      </c>
      <c r="B73" s="157" t="str">
        <f>'Alloc Amt'!C73</f>
        <v>Labor Accts 542-545</v>
      </c>
      <c r="C73" s="134">
        <f>'Alloc Amt'!D77</f>
        <v>0</v>
      </c>
      <c r="D73" s="134">
        <f>'Alloc Amt'!E77</f>
        <v>0</v>
      </c>
      <c r="E73" s="134" t="e">
        <f>#REF!</f>
        <v>#REF!</v>
      </c>
      <c r="F73" s="158">
        <f t="shared" si="4"/>
        <v>0.99999999999999978</v>
      </c>
      <c r="G73" s="158">
        <f>'Alloc Amt'!G73/'Alloc Amt'!$F73</f>
        <v>0.37603202847820105</v>
      </c>
      <c r="H73" s="158">
        <f>'Alloc Amt'!H73/'Alloc Amt'!$F73</f>
        <v>0.12144144133324314</v>
      </c>
      <c r="I73" s="158">
        <f>'Alloc Amt'!I73/'Alloc Amt'!$F73</f>
        <v>1.9302321360403194E-2</v>
      </c>
      <c r="J73" s="158">
        <f>'Alloc Amt'!J73/'Alloc Amt'!$F73</f>
        <v>0.1988212826323586</v>
      </c>
      <c r="K73" s="158">
        <f>'Alloc Amt'!K73/'Alloc Amt'!$F73</f>
        <v>0.15670515016312517</v>
      </c>
      <c r="L73" s="158">
        <f>'Alloc Amt'!L73/'Alloc Amt'!$F73</f>
        <v>5.3367008362878117E-2</v>
      </c>
      <c r="M73" s="158">
        <f>'Alloc Amt'!M73/'Alloc Amt'!$F73</f>
        <v>4.2290123104586075E-2</v>
      </c>
      <c r="N73" s="158">
        <f>'Alloc Amt'!N73/'Alloc Amt'!$F73</f>
        <v>1.8397691713668556E-2</v>
      </c>
      <c r="O73" s="158">
        <f>'Alloc Amt'!O73/'Alloc Amt'!$F73</f>
        <v>4.824042723177744E-3</v>
      </c>
      <c r="P73" s="158">
        <f>'Alloc Amt'!P73/'Alloc Amt'!$F73</f>
        <v>8.2631991567294547E-3</v>
      </c>
      <c r="Q73" s="158">
        <f>'Alloc Amt'!Q73/'Alloc Amt'!$F73</f>
        <v>2.9912375865018541E-4</v>
      </c>
      <c r="R73" s="158">
        <f>'Alloc Amt'!R73/'Alloc Amt'!$F73</f>
        <v>2.5658721297875558E-4</v>
      </c>
      <c r="S73" s="110"/>
      <c r="T73" s="159">
        <f t="shared" si="3"/>
        <v>0</v>
      </c>
      <c r="U73" s="110"/>
      <c r="V73" s="110"/>
      <c r="W73" s="110"/>
      <c r="X73" s="110"/>
      <c r="Y73" s="110"/>
      <c r="Z73" s="110"/>
      <c r="AA73" s="110"/>
      <c r="AB73" s="110"/>
      <c r="AC73" s="110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</row>
    <row r="74" spans="1:256" x14ac:dyDescent="0.2">
      <c r="A74" s="134">
        <f>'Alloc Amt'!B74</f>
        <v>64</v>
      </c>
      <c r="B74" s="157" t="str">
        <f>'Alloc Amt'!C74</f>
        <v>Labor Accts 581-588</v>
      </c>
      <c r="C74" s="134">
        <f>'Alloc Amt'!D78</f>
        <v>0</v>
      </c>
      <c r="D74" s="134">
        <f>'Alloc Amt'!E78</f>
        <v>0</v>
      </c>
      <c r="E74" s="134" t="e">
        <f>#REF!</f>
        <v>#REF!</v>
      </c>
      <c r="F74" s="158">
        <f t="shared" si="4"/>
        <v>1</v>
      </c>
      <c r="G74" s="158">
        <f>'Alloc Amt'!G74/'Alloc Amt'!$F74</f>
        <v>0.5890210394074068</v>
      </c>
      <c r="H74" s="158">
        <f>'Alloc Amt'!H74/'Alloc Amt'!$F74</f>
        <v>0.16110677046532021</v>
      </c>
      <c r="I74" s="158">
        <f>'Alloc Amt'!I74/'Alloc Amt'!$F74</f>
        <v>1.023284957799568E-2</v>
      </c>
      <c r="J74" s="158">
        <f>'Alloc Amt'!J74/'Alloc Amt'!$F74</f>
        <v>0.11448542118955139</v>
      </c>
      <c r="K74" s="158">
        <f>'Alloc Amt'!K74/'Alloc Amt'!$F74</f>
        <v>6.5821190103710944E-2</v>
      </c>
      <c r="L74" s="158">
        <f>'Alloc Amt'!L74/'Alloc Amt'!$F74</f>
        <v>2.4121594583057075E-2</v>
      </c>
      <c r="M74" s="158">
        <f>'Alloc Amt'!M74/'Alloc Amt'!$F74</f>
        <v>3.6198807468131883E-3</v>
      </c>
      <c r="N74" s="158">
        <f>'Alloc Amt'!N74/'Alloc Amt'!$F74</f>
        <v>8.975287561641768E-3</v>
      </c>
      <c r="O74" s="158">
        <f>'Alloc Amt'!O74/'Alloc Amt'!$F74</f>
        <v>2.6103020233047003E-3</v>
      </c>
      <c r="P74" s="158">
        <f>'Alloc Amt'!P74/'Alloc Amt'!$F74</f>
        <v>1.8853298486825154E-2</v>
      </c>
      <c r="Q74" s="158">
        <f>'Alloc Amt'!Q74/'Alloc Amt'!$F74</f>
        <v>2.9649922135506696E-4</v>
      </c>
      <c r="R74" s="158">
        <f>'Alloc Amt'!R74/'Alloc Amt'!$F74</f>
        <v>8.558666330180613E-4</v>
      </c>
      <c r="S74" s="110"/>
      <c r="T74" s="159">
        <f t="shared" si="3"/>
        <v>0</v>
      </c>
      <c r="U74" s="110"/>
      <c r="V74" s="110"/>
      <c r="W74" s="110"/>
      <c r="X74" s="110"/>
      <c r="Y74" s="110"/>
      <c r="Z74" s="110"/>
      <c r="AA74" s="110"/>
      <c r="AB74" s="110"/>
      <c r="AC74" s="110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  <c r="IP74" s="99"/>
      <c r="IQ74" s="99"/>
      <c r="IR74" s="99"/>
      <c r="IS74" s="99"/>
      <c r="IT74" s="99"/>
      <c r="IU74" s="99"/>
      <c r="IV74" s="99"/>
    </row>
    <row r="75" spans="1:256" x14ac:dyDescent="0.2">
      <c r="A75" s="134">
        <f>'Alloc Amt'!B75</f>
        <v>65</v>
      </c>
      <c r="B75" s="157" t="str">
        <f>'Alloc Amt'!C75</f>
        <v>Labor Accts 591-598</v>
      </c>
      <c r="C75" s="134">
        <f>'Alloc Amt'!D79</f>
        <v>0</v>
      </c>
      <c r="D75" s="134">
        <f>'Alloc Amt'!E79</f>
        <v>0</v>
      </c>
      <c r="E75" s="134" t="e">
        <f>#REF!</f>
        <v>#REF!</v>
      </c>
      <c r="F75" s="158">
        <f t="shared" si="4"/>
        <v>1.0000000000000002</v>
      </c>
      <c r="G75" s="158">
        <f>'Alloc Amt'!G75/'Alloc Amt'!$F75</f>
        <v>0.53633729314425027</v>
      </c>
      <c r="H75" s="158">
        <f>'Alloc Amt'!H75/'Alloc Amt'!$F75</f>
        <v>0.1344289021709098</v>
      </c>
      <c r="I75" s="158">
        <f>'Alloc Amt'!I75/'Alloc Amt'!$F75</f>
        <v>1.0421737298815539E-2</v>
      </c>
      <c r="J75" s="158">
        <f>'Alloc Amt'!J75/'Alloc Amt'!$F75</f>
        <v>0.15425791238810704</v>
      </c>
      <c r="K75" s="158">
        <f>'Alloc Amt'!K75/'Alloc Amt'!$F75</f>
        <v>9.7510639025788326E-2</v>
      </c>
      <c r="L75" s="158">
        <f>'Alloc Amt'!L75/'Alloc Amt'!$F75</f>
        <v>3.7872471259428234E-2</v>
      </c>
      <c r="M75" s="158">
        <f>'Alloc Amt'!M75/'Alloc Amt'!$F75</f>
        <v>6.9793739728879892E-6</v>
      </c>
      <c r="N75" s="158">
        <f>'Alloc Amt'!N75/'Alloc Amt'!$F75</f>
        <v>1.3658375797259941E-2</v>
      </c>
      <c r="O75" s="158">
        <f>'Alloc Amt'!O75/'Alloc Amt'!$F75</f>
        <v>3.0849194561886929E-3</v>
      </c>
      <c r="P75" s="158">
        <f>'Alloc Amt'!P75/'Alloc Amt'!$F75</f>
        <v>1.2036815892492567E-2</v>
      </c>
      <c r="Q75" s="158">
        <f>'Alloc Amt'!Q75/'Alloc Amt'!$F75</f>
        <v>2.6779646201291018E-4</v>
      </c>
      <c r="R75" s="158">
        <f>'Alloc Amt'!R75/'Alloc Amt'!$F75</f>
        <v>1.1615773077381965E-4</v>
      </c>
      <c r="S75" s="110"/>
      <c r="T75" s="159">
        <f t="shared" ref="T75:T104" si="5">SUM(G75:R75)-F75</f>
        <v>0</v>
      </c>
      <c r="U75" s="110"/>
      <c r="V75" s="110"/>
      <c r="W75" s="110"/>
      <c r="X75" s="110"/>
      <c r="Y75" s="110"/>
      <c r="Z75" s="110"/>
      <c r="AA75" s="110"/>
      <c r="AB75" s="110"/>
      <c r="AC75" s="110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256" x14ac:dyDescent="0.2">
      <c r="A76" s="134">
        <f>'Alloc Amt'!B76</f>
        <v>66</v>
      </c>
      <c r="B76" s="157" t="str">
        <f>'Alloc Amt'!C76</f>
        <v>Labor Accts 500-916</v>
      </c>
      <c r="C76" s="134">
        <f>'Alloc Amt'!D80</f>
        <v>0</v>
      </c>
      <c r="D76" s="134">
        <f>'Alloc Amt'!E80</f>
        <v>0</v>
      </c>
      <c r="E76" s="134" t="e">
        <f>#REF!</f>
        <v>#REF!</v>
      </c>
      <c r="F76" s="158">
        <f t="shared" si="4"/>
        <v>1</v>
      </c>
      <c r="G76" s="158">
        <f>'Alloc Amt'!G76/'Alloc Amt'!$F76</f>
        <v>0.45392822486456058</v>
      </c>
      <c r="H76" s="158">
        <f>'Alloc Amt'!H76/'Alloc Amt'!$F76</f>
        <v>0.13394305481784058</v>
      </c>
      <c r="I76" s="158">
        <f>'Alloc Amt'!I76/'Alloc Amt'!$F76</f>
        <v>1.5662775194527915E-2</v>
      </c>
      <c r="J76" s="158">
        <f>'Alloc Amt'!J76/'Alloc Amt'!$F76</f>
        <v>0.16850207428377176</v>
      </c>
      <c r="K76" s="158">
        <f>'Alloc Amt'!K76/'Alloc Amt'!$F76</f>
        <v>0.1241913260522118</v>
      </c>
      <c r="L76" s="158">
        <f>'Alloc Amt'!L76/'Alloc Amt'!$F76</f>
        <v>4.3642107853460441E-2</v>
      </c>
      <c r="M76" s="158">
        <f>'Alloc Amt'!M76/'Alloc Amt'!$F76</f>
        <v>2.9823987542643059E-2</v>
      </c>
      <c r="N76" s="158">
        <f>'Alloc Amt'!N76/'Alloc Amt'!$F76</f>
        <v>1.5224270509999078E-2</v>
      </c>
      <c r="O76" s="158">
        <f>'Alloc Amt'!O76/'Alloc Amt'!$F76</f>
        <v>3.9279549150238856E-3</v>
      </c>
      <c r="P76" s="158">
        <f>'Alloc Amt'!P76/'Alloc Amt'!$F76</f>
        <v>1.0569191558027094E-2</v>
      </c>
      <c r="Q76" s="158">
        <f>'Alloc Amt'!Q76/'Alloc Amt'!$F76</f>
        <v>2.5787927209279624E-4</v>
      </c>
      <c r="R76" s="158">
        <f>'Alloc Amt'!R76/'Alloc Amt'!$F76</f>
        <v>3.2715313584106914E-4</v>
      </c>
      <c r="S76" s="110"/>
      <c r="T76" s="159">
        <f t="shared" si="5"/>
        <v>0</v>
      </c>
      <c r="U76" s="110"/>
      <c r="V76" s="110"/>
      <c r="W76" s="110"/>
      <c r="X76" s="110"/>
      <c r="Y76" s="110"/>
      <c r="Z76" s="110"/>
      <c r="AA76" s="110"/>
      <c r="AB76" s="110"/>
      <c r="AC76" s="110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99"/>
      <c r="IV76" s="99"/>
    </row>
    <row r="77" spans="1:256" x14ac:dyDescent="0.2">
      <c r="A77" s="134">
        <f>'Alloc Amt'!B77</f>
        <v>67</v>
      </c>
      <c r="B77" s="157" t="str">
        <f>'Alloc Amt'!C77</f>
        <v>O&amp;M less Purchased Power</v>
      </c>
      <c r="C77" s="134" t="str">
        <f>'Alloc Amt'!D81</f>
        <v>DET</v>
      </c>
      <c r="D77" s="134">
        <f>'Alloc Amt'!E81</f>
        <v>0</v>
      </c>
      <c r="E77" s="134" t="e">
        <f>#REF!</f>
        <v>#REF!</v>
      </c>
      <c r="F77" s="158">
        <f t="shared" si="4"/>
        <v>1.0000000000000002</v>
      </c>
      <c r="G77" s="158">
        <f>'Alloc Amt'!G77/'Alloc Amt'!$F77</f>
        <v>0.40696795650527789</v>
      </c>
      <c r="H77" s="158">
        <f>'Alloc Amt'!H77/'Alloc Amt'!$F77</f>
        <v>0.12740184453528561</v>
      </c>
      <c r="I77" s="158">
        <f>'Alloc Amt'!I77/'Alloc Amt'!$F77</f>
        <v>1.7902423874738425E-2</v>
      </c>
      <c r="J77" s="158">
        <f>'Alloc Amt'!J77/'Alloc Amt'!$F77</f>
        <v>0.18614735668183485</v>
      </c>
      <c r="K77" s="158">
        <f>'Alloc Amt'!K77/'Alloc Amt'!$F77</f>
        <v>0.14421879436691595</v>
      </c>
      <c r="L77" s="158">
        <f>'Alloc Amt'!L77/'Alloc Amt'!$F77</f>
        <v>4.7971294887706788E-2</v>
      </c>
      <c r="M77" s="158">
        <f>'Alloc Amt'!M77/'Alloc Amt'!$F77</f>
        <v>3.7090090541506353E-2</v>
      </c>
      <c r="N77" s="158">
        <f>'Alloc Amt'!N77/'Alloc Amt'!$F77</f>
        <v>1.691180394796234E-2</v>
      </c>
      <c r="O77" s="158">
        <f>'Alloc Amt'!O77/'Alloc Amt'!$F77</f>
        <v>4.4594078277151381E-3</v>
      </c>
      <c r="P77" s="158">
        <f>'Alloc Amt'!P77/'Alloc Amt'!$F77</f>
        <v>1.0359995355599635E-2</v>
      </c>
      <c r="Q77" s="158">
        <f>'Alloc Amt'!Q77/'Alloc Amt'!$F77</f>
        <v>2.9062035791021579E-4</v>
      </c>
      <c r="R77" s="158">
        <f>'Alloc Amt'!R77/'Alloc Amt'!$F77</f>
        <v>2.7841111754692077E-4</v>
      </c>
      <c r="S77" s="110"/>
      <c r="T77" s="159">
        <f t="shared" si="5"/>
        <v>0</v>
      </c>
      <c r="U77" s="110"/>
      <c r="V77" s="110"/>
      <c r="W77" s="110"/>
      <c r="X77" s="110"/>
      <c r="Y77" s="110"/>
      <c r="Z77" s="110"/>
      <c r="AA77" s="110"/>
      <c r="AB77" s="110"/>
      <c r="AC77" s="110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</row>
    <row r="78" spans="1:256" x14ac:dyDescent="0.2">
      <c r="A78" s="134">
        <f>'Alloc Amt'!B78</f>
        <v>68</v>
      </c>
      <c r="B78" s="157" t="str">
        <f>'Alloc Amt'!C78</f>
        <v>Dist. Lines Gross Plant</v>
      </c>
      <c r="C78" s="134" t="str">
        <f>'Alloc Amt'!D82</f>
        <v>LBT</v>
      </c>
      <c r="D78" s="134">
        <f>'Alloc Amt'!E82</f>
        <v>0</v>
      </c>
      <c r="E78" s="134" t="e">
        <f>#REF!</f>
        <v>#REF!</v>
      </c>
      <c r="F78" s="158">
        <f t="shared" si="4"/>
        <v>1</v>
      </c>
      <c r="G78" s="158">
        <f>'Alloc Amt'!G78/'Alloc Amt'!$F78</f>
        <v>0.53284097170952216</v>
      </c>
      <c r="H78" s="158">
        <f>'Alloc Amt'!H78/'Alloc Amt'!$F78</f>
        <v>0.13543173530653799</v>
      </c>
      <c r="I78" s="158">
        <f>'Alloc Amt'!I78/'Alloc Amt'!$F78</f>
        <v>1.0638358638783615E-2</v>
      </c>
      <c r="J78" s="158">
        <f>'Alloc Amt'!J78/'Alloc Amt'!$F78</f>
        <v>0.15770844205837328</v>
      </c>
      <c r="K78" s="158">
        <f>'Alloc Amt'!K78/'Alloc Amt'!$F78</f>
        <v>9.9596452134199778E-2</v>
      </c>
      <c r="L78" s="158">
        <f>'Alloc Amt'!L78/'Alloc Amt'!$F78</f>
        <v>3.8762138132113842E-2</v>
      </c>
      <c r="M78" s="158">
        <f>'Alloc Amt'!M78/'Alloc Amt'!$F78</f>
        <v>0</v>
      </c>
      <c r="N78" s="158">
        <f>'Alloc Amt'!N78/'Alloc Amt'!$F78</f>
        <v>1.3951018718863232E-2</v>
      </c>
      <c r="O78" s="158">
        <f>'Alloc Amt'!O78/'Alloc Amt'!$F78</f>
        <v>3.1498667787750829E-3</v>
      </c>
      <c r="P78" s="158">
        <f>'Alloc Amt'!P78/'Alloc Amt'!$F78</f>
        <v>7.5367787184478455E-3</v>
      </c>
      <c r="Q78" s="158">
        <f>'Alloc Amt'!Q78/'Alloc Amt'!$F78</f>
        <v>2.7278970737197833E-4</v>
      </c>
      <c r="R78" s="158">
        <f>'Alloc Amt'!R78/'Alloc Amt'!$F78</f>
        <v>1.1144809701123828E-4</v>
      </c>
      <c r="S78" s="110"/>
      <c r="T78" s="159">
        <f t="shared" si="5"/>
        <v>0</v>
      </c>
      <c r="U78" s="110"/>
      <c r="V78" s="110"/>
      <c r="W78" s="110"/>
      <c r="X78" s="110"/>
      <c r="Y78" s="110"/>
      <c r="Z78" s="110"/>
      <c r="AA78" s="110"/>
      <c r="AB78" s="110"/>
      <c r="AC78" s="110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</row>
    <row r="79" spans="1:256" x14ac:dyDescent="0.2">
      <c r="A79" s="134">
        <f>'Alloc Amt'!B79</f>
        <v>69</v>
      </c>
      <c r="B79" s="157" t="str">
        <f>'Alloc Amt'!C79</f>
        <v>Rate Base</v>
      </c>
      <c r="C79" s="134">
        <f>'Alloc Amt'!D83</f>
        <v>0</v>
      </c>
      <c r="D79" s="134">
        <f>'Alloc Amt'!E83</f>
        <v>0</v>
      </c>
      <c r="E79" s="134" t="e">
        <f>#REF!</f>
        <v>#REF!</v>
      </c>
      <c r="F79" s="158">
        <f t="shared" si="4"/>
        <v>1</v>
      </c>
      <c r="G79" s="158">
        <f>'Alloc Amt'!G79/'Alloc Amt'!$F79</f>
        <v>0.43505026245416506</v>
      </c>
      <c r="H79" s="158">
        <f>'Alloc Amt'!H79/'Alloc Amt'!$F79</f>
        <v>0.12385409936008344</v>
      </c>
      <c r="I79" s="158">
        <f>'Alloc Amt'!I79/'Alloc Amt'!$F79</f>
        <v>1.5525202417442052E-2</v>
      </c>
      <c r="J79" s="158">
        <f>'Alloc Amt'!J79/'Alloc Amt'!$F79</f>
        <v>0.17459793984696342</v>
      </c>
      <c r="K79" s="158">
        <f>'Alloc Amt'!K79/'Alloc Amt'!$F79</f>
        <v>0.12608051614852991</v>
      </c>
      <c r="L79" s="158">
        <f>'Alloc Amt'!L79/'Alloc Amt'!$F79</f>
        <v>4.4893608093434845E-2</v>
      </c>
      <c r="M79" s="158">
        <f>'Alloc Amt'!M79/'Alloc Amt'!$F79</f>
        <v>2.8172120962278783E-2</v>
      </c>
      <c r="N79" s="158">
        <f>'Alloc Amt'!N79/'Alloc Amt'!$F79</f>
        <v>1.608640465164321E-2</v>
      </c>
      <c r="O79" s="158">
        <f>'Alloc Amt'!O79/'Alloc Amt'!$F79</f>
        <v>3.9680033428943599E-3</v>
      </c>
      <c r="P79" s="158">
        <f>'Alloc Amt'!P79/'Alloc Amt'!$F79</f>
        <v>3.1285668992066765E-2</v>
      </c>
      <c r="Q79" s="158">
        <f>'Alloc Amt'!Q79/'Alloc Amt'!$F79</f>
        <v>2.4528584956289994E-4</v>
      </c>
      <c r="R79" s="158">
        <f>'Alloc Amt'!R79/'Alloc Amt'!$F79</f>
        <v>2.4088788093522512E-4</v>
      </c>
      <c r="S79" s="110"/>
      <c r="T79" s="159">
        <f t="shared" si="5"/>
        <v>0</v>
      </c>
      <c r="U79" s="110"/>
      <c r="V79" s="110"/>
      <c r="W79" s="110"/>
      <c r="X79" s="110"/>
      <c r="Y79" s="110"/>
      <c r="Z79" s="110"/>
      <c r="AA79" s="110"/>
      <c r="AB79" s="110"/>
      <c r="AC79" s="110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  <c r="HD79" s="99"/>
      <c r="HE79" s="99"/>
      <c r="HF79" s="99"/>
      <c r="HG79" s="99"/>
      <c r="HH79" s="99"/>
      <c r="HI79" s="99"/>
      <c r="HJ79" s="99"/>
      <c r="HK79" s="99"/>
      <c r="HL79" s="99"/>
      <c r="HM79" s="99"/>
      <c r="HN79" s="99"/>
      <c r="HO79" s="99"/>
      <c r="HP79" s="99"/>
      <c r="HQ79" s="99"/>
      <c r="HR79" s="99"/>
      <c r="HS79" s="99"/>
      <c r="HT79" s="99"/>
      <c r="HU79" s="99"/>
      <c r="HV79" s="99"/>
      <c r="HW79" s="99"/>
      <c r="HX79" s="99"/>
      <c r="HY79" s="99"/>
      <c r="HZ79" s="99"/>
      <c r="IA79" s="99"/>
      <c r="IB79" s="99"/>
      <c r="IC79" s="99"/>
      <c r="ID79" s="99"/>
      <c r="IE79" s="99"/>
      <c r="IF79" s="99"/>
      <c r="IG79" s="99"/>
      <c r="IH79" s="99"/>
      <c r="II79" s="99"/>
      <c r="IJ79" s="99"/>
      <c r="IK79" s="99"/>
      <c r="IL79" s="99"/>
      <c r="IM79" s="99"/>
      <c r="IN79" s="99"/>
      <c r="IO79" s="99"/>
      <c r="IP79" s="99"/>
      <c r="IQ79" s="99"/>
      <c r="IR79" s="99"/>
      <c r="IS79" s="99"/>
      <c r="IT79" s="99"/>
      <c r="IU79" s="99"/>
      <c r="IV79" s="99"/>
    </row>
    <row r="80" spans="1:256" x14ac:dyDescent="0.2">
      <c r="A80" s="134">
        <f>'Alloc Amt'!B80</f>
        <v>70</v>
      </c>
      <c r="B80" s="157" t="str">
        <f>'Alloc Amt'!C80</f>
        <v>Gross Transformer Plant</v>
      </c>
      <c r="C80" s="134" t="str">
        <f>'Alloc Amt'!D84</f>
        <v>R01</v>
      </c>
      <c r="D80" s="134">
        <f>'Alloc Amt'!E84</f>
        <v>0</v>
      </c>
      <c r="E80" s="134" t="e">
        <f>#REF!</f>
        <v>#REF!</v>
      </c>
      <c r="F80" s="158">
        <f t="shared" si="4"/>
        <v>0.99999999999999989</v>
      </c>
      <c r="G80" s="158">
        <f>'Alloc Amt'!G80/'Alloc Amt'!$F80</f>
        <v>0.76759274513826936</v>
      </c>
      <c r="H80" s="158">
        <f>'Alloc Amt'!H80/'Alloc Amt'!$F80</f>
        <v>0.12234281057182531</v>
      </c>
      <c r="I80" s="158">
        <f>'Alloc Amt'!I80/'Alloc Amt'!$F80</f>
        <v>0</v>
      </c>
      <c r="J80" s="158">
        <f>'Alloc Amt'!J80/'Alloc Amt'!$F80</f>
        <v>7.7222400004868796E-2</v>
      </c>
      <c r="K80" s="158">
        <f>'Alloc Amt'!K80/'Alloc Amt'!$F80</f>
        <v>0</v>
      </c>
      <c r="L80" s="158">
        <f>'Alloc Amt'!L80/'Alloc Amt'!$F80</f>
        <v>2.0048363268373948E-2</v>
      </c>
      <c r="M80" s="158">
        <f>'Alloc Amt'!M80/'Alloc Amt'!$F80</f>
        <v>0</v>
      </c>
      <c r="N80" s="158">
        <f>'Alloc Amt'!N80/'Alloc Amt'!$F80</f>
        <v>0</v>
      </c>
      <c r="O80" s="158">
        <f>'Alloc Amt'!O80/'Alloc Amt'!$F80</f>
        <v>0</v>
      </c>
      <c r="P80" s="158">
        <f>'Alloc Amt'!P80/'Alloc Amt'!$F80</f>
        <v>1.2505031531770315E-2</v>
      </c>
      <c r="Q80" s="158">
        <f>'Alloc Amt'!Q80/'Alloc Amt'!$F80</f>
        <v>1.3291931777483426E-4</v>
      </c>
      <c r="R80" s="158">
        <f>'Alloc Amt'!R80/'Alloc Amt'!$F80</f>
        <v>1.5573016711746622E-4</v>
      </c>
      <c r="S80" s="110"/>
      <c r="T80" s="159">
        <f t="shared" si="5"/>
        <v>0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99"/>
      <c r="HM80" s="99"/>
      <c r="HN80" s="99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  <c r="IU80" s="99"/>
      <c r="IV80" s="99"/>
    </row>
    <row r="81" spans="1:256" x14ac:dyDescent="0.2">
      <c r="A81" s="134">
        <f>'Alloc Amt'!B81</f>
        <v>71</v>
      </c>
      <c r="B81" s="157" t="str">
        <f>'Alloc Amt'!C81</f>
        <v>Depreciation Expense</v>
      </c>
      <c r="C81" s="134">
        <f>'Alloc Amt'!D85</f>
        <v>0</v>
      </c>
      <c r="D81" s="134">
        <f>'Alloc Amt'!E85</f>
        <v>0</v>
      </c>
      <c r="E81" s="134" t="e">
        <f>#REF!</f>
        <v>#REF!</v>
      </c>
      <c r="F81" s="158">
        <f t="shared" si="4"/>
        <v>0.99999999999999978</v>
      </c>
      <c r="G81" s="158">
        <f>'Alloc Amt'!G81/'Alloc Amt'!$F81</f>
        <v>0.42502310555569511</v>
      </c>
      <c r="H81" s="158">
        <f>'Alloc Amt'!H81/'Alloc Amt'!$F81</f>
        <v>0.12354567956215953</v>
      </c>
      <c r="I81" s="158">
        <f>'Alloc Amt'!I81/'Alloc Amt'!$F81</f>
        <v>1.6284218168167917E-2</v>
      </c>
      <c r="J81" s="158">
        <f>'Alloc Amt'!J81/'Alloc Amt'!$F81</f>
        <v>0.17989791834391761</v>
      </c>
      <c r="K81" s="158">
        <f>'Alloc Amt'!K81/'Alloc Amt'!$F81</f>
        <v>0.13143491103823915</v>
      </c>
      <c r="L81" s="158">
        <f>'Alloc Amt'!L81/'Alloc Amt'!$F81</f>
        <v>4.648297726877839E-2</v>
      </c>
      <c r="M81" s="158">
        <f>'Alloc Amt'!M81/'Alloc Amt'!$F81</f>
        <v>3.1080670366492674E-2</v>
      </c>
      <c r="N81" s="158">
        <f>'Alloc Amt'!N81/'Alloc Amt'!$F81</f>
        <v>1.6735585434664108E-2</v>
      </c>
      <c r="O81" s="158">
        <f>'Alloc Amt'!O81/'Alloc Amt'!$F81</f>
        <v>4.132647088523604E-3</v>
      </c>
      <c r="P81" s="158">
        <f>'Alloc Amt'!P81/'Alloc Amt'!$F81</f>
        <v>2.490051647488015E-2</v>
      </c>
      <c r="Q81" s="158">
        <f>'Alloc Amt'!Q81/'Alloc Amt'!$F81</f>
        <v>2.4381865581141009E-4</v>
      </c>
      <c r="R81" s="158">
        <f>'Alloc Amt'!R81/'Alloc Amt'!$F81</f>
        <v>2.3795204267025005E-4</v>
      </c>
      <c r="S81" s="110"/>
      <c r="T81" s="159">
        <f t="shared" si="5"/>
        <v>0</v>
      </c>
      <c r="U81" s="110"/>
      <c r="V81" s="110"/>
      <c r="W81" s="110"/>
      <c r="X81" s="110"/>
      <c r="Y81" s="110"/>
      <c r="Z81" s="110"/>
      <c r="AA81" s="110"/>
      <c r="AB81" s="110"/>
      <c r="AC81" s="110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  <c r="IV81" s="99"/>
    </row>
    <row r="82" spans="1:256" x14ac:dyDescent="0.2">
      <c r="A82" s="134">
        <f>'Alloc Amt'!B82</f>
        <v>72</v>
      </c>
      <c r="B82" s="157" t="str">
        <f>'Alloc Amt'!C82</f>
        <v>Total Labor</v>
      </c>
      <c r="C82" s="134">
        <f>'Alloc Amt'!D86</f>
        <v>0</v>
      </c>
      <c r="D82" s="134">
        <f>'Alloc Amt'!E86</f>
        <v>0</v>
      </c>
      <c r="E82" s="134" t="e">
        <f>#REF!</f>
        <v>#REF!</v>
      </c>
      <c r="F82" s="158">
        <f t="shared" si="4"/>
        <v>0.99999999999999989</v>
      </c>
      <c r="G82" s="158">
        <f>'Alloc Amt'!G82/'Alloc Amt'!$F82</f>
        <v>0.45351173425164348</v>
      </c>
      <c r="H82" s="158">
        <f>'Alloc Amt'!H82/'Alloc Amt'!$F82</f>
        <v>0.13374168470530703</v>
      </c>
      <c r="I82" s="158">
        <f>'Alloc Amt'!I82/'Alloc Amt'!$F82</f>
        <v>1.5663523043091983E-2</v>
      </c>
      <c r="J82" s="158">
        <f>'Alloc Amt'!J82/'Alloc Amt'!$F82</f>
        <v>0.16864844254337458</v>
      </c>
      <c r="K82" s="158">
        <f>'Alloc Amt'!K82/'Alloc Amt'!$F82</f>
        <v>0.12425179646437465</v>
      </c>
      <c r="L82" s="158">
        <f>'Alloc Amt'!L82/'Alloc Amt'!$F82</f>
        <v>4.3674941743894767E-2</v>
      </c>
      <c r="M82" s="158">
        <f>'Alloc Amt'!M82/'Alloc Amt'!$F82</f>
        <v>2.9804898130753731E-2</v>
      </c>
      <c r="N82" s="158">
        <f>'Alloc Amt'!N82/'Alloc Amt'!$F82</f>
        <v>1.5244804547091656E-2</v>
      </c>
      <c r="O82" s="158">
        <f>'Alloc Amt'!O82/'Alloc Amt'!$F82</f>
        <v>3.9295004140577315E-3</v>
      </c>
      <c r="P82" s="158">
        <f>'Alloc Amt'!P82/'Alloc Amt'!$F82</f>
        <v>1.0945653601478566E-2</v>
      </c>
      <c r="Q82" s="158">
        <f>'Alloc Amt'!Q82/'Alloc Amt'!$F82</f>
        <v>2.5759694946769014E-4</v>
      </c>
      <c r="R82" s="158">
        <f>'Alloc Amt'!R82/'Alloc Amt'!$F82</f>
        <v>3.2542360546418929E-4</v>
      </c>
      <c r="S82" s="110"/>
      <c r="T82" s="159">
        <f t="shared" si="5"/>
        <v>0</v>
      </c>
      <c r="U82" s="110"/>
      <c r="V82" s="110"/>
      <c r="W82" s="110"/>
      <c r="X82" s="110"/>
      <c r="Y82" s="110"/>
      <c r="Z82" s="110"/>
      <c r="AA82" s="110"/>
      <c r="AB82" s="110"/>
      <c r="AC82" s="110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99"/>
      <c r="IO82" s="99"/>
      <c r="IP82" s="99"/>
      <c r="IQ82" s="99"/>
      <c r="IR82" s="99"/>
      <c r="IS82" s="99"/>
      <c r="IT82" s="99"/>
      <c r="IU82" s="99"/>
      <c r="IV82" s="99"/>
    </row>
    <row r="83" spans="1:256" x14ac:dyDescent="0.2">
      <c r="A83" s="134">
        <f>'Alloc Amt'!B83</f>
        <v>73</v>
      </c>
      <c r="B83" s="157" t="str">
        <f>'Alloc Amt'!C83</f>
        <v>Distribution O&amp;M</v>
      </c>
      <c r="C83" s="134">
        <f>'Alloc Amt'!D87</f>
        <v>0</v>
      </c>
      <c r="D83" s="134">
        <f>'Alloc Amt'!E87</f>
        <v>0</v>
      </c>
      <c r="E83" s="134" t="e">
        <f>#REF!</f>
        <v>#REF!</v>
      </c>
      <c r="F83" s="158">
        <f t="shared" si="4"/>
        <v>1</v>
      </c>
      <c r="G83" s="158">
        <f>'Alloc Amt'!G83/'Alloc Amt'!$F83</f>
        <v>0.55490234726606125</v>
      </c>
      <c r="H83" s="158">
        <f>'Alloc Amt'!H83/'Alloc Amt'!$F83</f>
        <v>0.1459287748446827</v>
      </c>
      <c r="I83" s="158">
        <f>'Alloc Amt'!I83/'Alloc Amt'!$F83</f>
        <v>1.0454659979333633E-2</v>
      </c>
      <c r="J83" s="158">
        <f>'Alloc Amt'!J83/'Alloc Amt'!$F83</f>
        <v>0.13782219555046948</v>
      </c>
      <c r="K83" s="158">
        <f>'Alloc Amt'!K83/'Alloc Amt'!$F83</f>
        <v>8.4825157900629333E-2</v>
      </c>
      <c r="L83" s="158">
        <f>'Alloc Amt'!L83/'Alloc Amt'!$F83</f>
        <v>3.2096504983009817E-2</v>
      </c>
      <c r="M83" s="158">
        <f>'Alloc Amt'!M83/'Alloc Amt'!$F83</f>
        <v>1.5759391338796332E-3</v>
      </c>
      <c r="N83" s="158">
        <f>'Alloc Amt'!N83/'Alloc Amt'!$F83</f>
        <v>1.1775414713534112E-2</v>
      </c>
      <c r="O83" s="158">
        <f>'Alloc Amt'!O83/'Alloc Amt'!$F83</f>
        <v>2.912844415253166E-3</v>
      </c>
      <c r="P83" s="158">
        <f>'Alloc Amt'!P83/'Alloc Amt'!$F83</f>
        <v>1.6987750775660219E-2</v>
      </c>
      <c r="Q83" s="158">
        <f>'Alloc Amt'!Q83/'Alloc Amt'!$F83</f>
        <v>2.8170475829686055E-4</v>
      </c>
      <c r="R83" s="158">
        <f>'Alloc Amt'!R83/'Alloc Amt'!$F83</f>
        <v>4.3670567918976364E-4</v>
      </c>
      <c r="S83" s="110"/>
      <c r="T83" s="159">
        <f t="shared" si="5"/>
        <v>0</v>
      </c>
      <c r="U83" s="110"/>
      <c r="V83" s="110"/>
      <c r="W83" s="110"/>
      <c r="X83" s="110"/>
      <c r="Y83" s="110"/>
      <c r="Z83" s="110"/>
      <c r="AA83" s="110"/>
      <c r="AB83" s="110"/>
      <c r="AC83" s="110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99"/>
    </row>
    <row r="84" spans="1:256" x14ac:dyDescent="0.2">
      <c r="A84" s="134">
        <f>'Alloc Amt'!B84</f>
        <v>74</v>
      </c>
      <c r="B84" s="157" t="str">
        <f>'Alloc Amt'!C84</f>
        <v>Sales  Revenue</v>
      </c>
      <c r="C84" s="134" t="str">
        <f>'Alloc Amt'!D88</f>
        <v>OMT</v>
      </c>
      <c r="D84" s="134">
        <f>'Alloc Amt'!E88</f>
        <v>0</v>
      </c>
      <c r="E84" s="134" t="e">
        <f>#REF!</f>
        <v>#REF!</v>
      </c>
      <c r="F84" s="158">
        <f t="shared" si="4"/>
        <v>1</v>
      </c>
      <c r="G84" s="158">
        <f>'Alloc Amt'!G84/'Alloc Amt'!$F84</f>
        <v>0.40165369280039726</v>
      </c>
      <c r="H84" s="158">
        <f>'Alloc Amt'!H84/'Alloc Amt'!$F84</f>
        <v>0.15037135558550352</v>
      </c>
      <c r="I84" s="158">
        <f>'Alloc Amt'!I84/'Alloc Amt'!$F84</f>
        <v>1.9154261426330706E-2</v>
      </c>
      <c r="J84" s="158">
        <f>'Alloc Amt'!J84/'Alloc Amt'!$F84</f>
        <v>0.19609320757980606</v>
      </c>
      <c r="K84" s="158">
        <f>'Alloc Amt'!K84/'Alloc Amt'!$F84</f>
        <v>0.12363274883804523</v>
      </c>
      <c r="L84" s="158">
        <f>'Alloc Amt'!L84/'Alloc Amt'!$F84</f>
        <v>4.1284410095564973E-2</v>
      </c>
      <c r="M84" s="158">
        <f>'Alloc Amt'!M84/'Alloc Amt'!$F84</f>
        <v>3.2005617200021631E-2</v>
      </c>
      <c r="N84" s="158">
        <f>'Alloc Amt'!N84/'Alloc Amt'!$F84</f>
        <v>1.3202012287148191E-2</v>
      </c>
      <c r="O84" s="158">
        <f>'Alloc Amt'!O84/'Alloc Amt'!$F84</f>
        <v>3.1390865090290898E-3</v>
      </c>
      <c r="P84" s="158">
        <f>'Alloc Amt'!P84/'Alloc Amt'!$F84</f>
        <v>1.8941703715583538E-2</v>
      </c>
      <c r="Q84" s="158">
        <f>'Alloc Amt'!Q84/'Alloc Amt'!$F84</f>
        <v>2.3901385468490656E-4</v>
      </c>
      <c r="R84" s="158">
        <f>'Alloc Amt'!R84/'Alloc Amt'!$F84</f>
        <v>2.828901078849018E-4</v>
      </c>
      <c r="S84" s="110"/>
      <c r="T84" s="159">
        <f t="shared" si="5"/>
        <v>0</v>
      </c>
      <c r="U84" s="110"/>
      <c r="V84" s="110"/>
      <c r="W84" s="110"/>
      <c r="X84" s="110"/>
      <c r="Y84" s="110"/>
      <c r="Z84" s="110"/>
      <c r="AA84" s="110"/>
      <c r="AB84" s="110"/>
      <c r="AC84" s="110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256" x14ac:dyDescent="0.2">
      <c r="A85" s="134">
        <f>'Alloc Amt'!B85</f>
        <v>75</v>
      </c>
      <c r="B85" s="157"/>
      <c r="C85" s="134"/>
      <c r="D85" s="134"/>
      <c r="E85" s="134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10"/>
      <c r="T85" s="159">
        <f t="shared" si="5"/>
        <v>0</v>
      </c>
      <c r="U85" s="110"/>
      <c r="V85" s="110"/>
      <c r="W85" s="110"/>
      <c r="X85" s="110"/>
      <c r="Y85" s="110"/>
      <c r="Z85" s="110"/>
      <c r="AA85" s="110"/>
      <c r="AB85" s="110"/>
      <c r="AC85" s="110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  <c r="HL85" s="99"/>
      <c r="HM85" s="99"/>
      <c r="HN85" s="99"/>
      <c r="HO85" s="99"/>
      <c r="HP85" s="99"/>
      <c r="HQ85" s="99"/>
      <c r="HR85" s="99"/>
      <c r="HS85" s="99"/>
      <c r="HT85" s="99"/>
      <c r="HU85" s="99"/>
      <c r="HV85" s="99"/>
      <c r="HW85" s="99"/>
      <c r="HX85" s="99"/>
      <c r="HY85" s="99"/>
      <c r="HZ85" s="99"/>
      <c r="IA85" s="99"/>
      <c r="IB85" s="99"/>
      <c r="IC85" s="99"/>
      <c r="ID85" s="99"/>
      <c r="IE85" s="99"/>
      <c r="IF85" s="99"/>
      <c r="IG85" s="99"/>
      <c r="IH85" s="99"/>
      <c r="II85" s="99"/>
      <c r="IJ85" s="99"/>
      <c r="IK85" s="99"/>
      <c r="IL85" s="99"/>
      <c r="IM85" s="99"/>
      <c r="IN85" s="99"/>
      <c r="IO85" s="99"/>
      <c r="IP85" s="99"/>
      <c r="IQ85" s="99"/>
      <c r="IR85" s="99"/>
      <c r="IS85" s="99"/>
      <c r="IT85" s="99"/>
      <c r="IU85" s="99"/>
      <c r="IV85" s="99"/>
    </row>
    <row r="86" spans="1:256" x14ac:dyDescent="0.2">
      <c r="A86" s="134">
        <f>'Alloc Amt'!B86</f>
        <v>76</v>
      </c>
      <c r="B86" s="157" t="str">
        <f>'Alloc Amt'!C86</f>
        <v>Late Payment Revenue</v>
      </c>
      <c r="C86" s="134">
        <f>'Alloc Amt'!D90</f>
        <v>0</v>
      </c>
      <c r="D86" s="134">
        <f>'Alloc Amt'!E90</f>
        <v>0</v>
      </c>
      <c r="E86" s="134" t="e">
        <f>#REF!</f>
        <v>#REF!</v>
      </c>
      <c r="F86" s="158">
        <f>SUM(G86:R86)</f>
        <v>1</v>
      </c>
      <c r="G86" s="158">
        <f>'Alloc Amt'!G86/'Alloc Amt'!$F86</f>
        <v>0.76805456845303</v>
      </c>
      <c r="H86" s="158">
        <f>'Alloc Amt'!H86/'Alloc Amt'!$F86</f>
        <v>0.17301501369196218</v>
      </c>
      <c r="I86" s="158">
        <f>'Alloc Amt'!I86/'Alloc Amt'!$F86</f>
        <v>1.9609690192552496E-3</v>
      </c>
      <c r="J86" s="158">
        <f>'Alloc Amt'!J86/'Alloc Amt'!$F86</f>
        <v>3.5516997569498027E-2</v>
      </c>
      <c r="K86" s="158">
        <f>'Alloc Amt'!K86/'Alloc Amt'!$F86</f>
        <v>1.3040993782445331E-2</v>
      </c>
      <c r="L86" s="158">
        <f>'Alloc Amt'!L86/'Alloc Amt'!$F86</f>
        <v>7.3529007496766236E-3</v>
      </c>
      <c r="M86" s="158">
        <f>'Alloc Amt'!M86/'Alloc Amt'!$F86</f>
        <v>1.0585567341325534E-3</v>
      </c>
      <c r="N86" s="158">
        <f>'Alloc Amt'!N86/'Alloc Amt'!$F86</f>
        <v>0</v>
      </c>
      <c r="O86" s="158">
        <f>'Alloc Amt'!O86/'Alloc Amt'!$F86</f>
        <v>0</v>
      </c>
      <c r="P86" s="158">
        <f>'Alloc Amt'!P86/'Alloc Amt'!$F86</f>
        <v>0</v>
      </c>
      <c r="Q86" s="158">
        <f>'Alloc Amt'!Q86/'Alloc Amt'!$F86</f>
        <v>0</v>
      </c>
      <c r="R86" s="158">
        <f>'Alloc Amt'!R86/'Alloc Amt'!$F86</f>
        <v>0</v>
      </c>
      <c r="S86" s="110"/>
      <c r="T86" s="159">
        <f t="shared" si="5"/>
        <v>0</v>
      </c>
      <c r="U86" s="110"/>
      <c r="V86" s="110"/>
      <c r="W86" s="110"/>
      <c r="X86" s="110"/>
      <c r="Y86" s="110"/>
      <c r="Z86" s="110"/>
      <c r="AA86" s="110"/>
      <c r="AB86" s="110"/>
      <c r="AC86" s="110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</row>
    <row r="87" spans="1:256" x14ac:dyDescent="0.2">
      <c r="A87" s="134">
        <f>'Alloc Amt'!B87</f>
        <v>77</v>
      </c>
      <c r="B87" s="157"/>
      <c r="C87" s="134"/>
      <c r="D87" s="134"/>
      <c r="E87" s="134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10"/>
      <c r="T87" s="159">
        <f t="shared" si="5"/>
        <v>0</v>
      </c>
      <c r="U87" s="110"/>
      <c r="V87" s="110"/>
      <c r="W87" s="110"/>
      <c r="X87" s="110"/>
      <c r="Y87" s="110"/>
      <c r="Z87" s="110"/>
      <c r="AA87" s="110"/>
      <c r="AB87" s="110"/>
      <c r="AC87" s="110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</row>
    <row r="88" spans="1:256" x14ac:dyDescent="0.2">
      <c r="A88" s="134">
        <f>'Alloc Amt'!B88</f>
        <v>78</v>
      </c>
      <c r="B88" s="157" t="str">
        <f>'Alloc Amt'!C88</f>
        <v>O&amp;M Expenses</v>
      </c>
      <c r="C88" s="134" t="str">
        <f>'Alloc Amt'!D92</f>
        <v>RS01</v>
      </c>
      <c r="D88" s="134">
        <f>'Alloc Amt'!E92</f>
        <v>0</v>
      </c>
      <c r="E88" s="134" t="e">
        <f>#REF!</f>
        <v>#REF!</v>
      </c>
      <c r="F88" s="158">
        <f>SUM(G88:R88)</f>
        <v>1.0000000000000002</v>
      </c>
      <c r="G88" s="158">
        <f>'Alloc Amt'!G88/'Alloc Amt'!$F88</f>
        <v>0.40393653720760359</v>
      </c>
      <c r="H88" s="158">
        <f>'Alloc Amt'!H88/'Alloc Amt'!$F88</f>
        <v>0.1268287982160422</v>
      </c>
      <c r="I88" s="158">
        <f>'Alloc Amt'!I88/'Alloc Amt'!$F88</f>
        <v>1.8039209073013381E-2</v>
      </c>
      <c r="J88" s="158">
        <f>'Alloc Amt'!J88/'Alloc Amt'!$F88</f>
        <v>0.18736964943456821</v>
      </c>
      <c r="K88" s="158">
        <f>'Alloc Amt'!K88/'Alloc Amt'!$F88</f>
        <v>0.14544957381400087</v>
      </c>
      <c r="L88" s="158">
        <f>'Alloc Amt'!L88/'Alloc Amt'!$F88</f>
        <v>4.8494989709532754E-2</v>
      </c>
      <c r="M88" s="158">
        <f>'Alloc Amt'!M88/'Alloc Amt'!$F88</f>
        <v>3.7597009111400424E-2</v>
      </c>
      <c r="N88" s="158">
        <f>'Alloc Amt'!N88/'Alloc Amt'!$F88</f>
        <v>1.7052381260838616E-2</v>
      </c>
      <c r="O88" s="158">
        <f>'Alloc Amt'!O88/'Alloc Amt'!$F88</f>
        <v>4.4950474508450812E-3</v>
      </c>
      <c r="P88" s="158">
        <f>'Alloc Amt'!P88/'Alloc Amt'!$F88</f>
        <v>1.0168672581835899E-2</v>
      </c>
      <c r="Q88" s="158">
        <f>'Alloc Amt'!Q88/'Alloc Amt'!$F88</f>
        <v>2.9168528696397696E-4</v>
      </c>
      <c r="R88" s="158">
        <f>'Alloc Amt'!R88/'Alloc Amt'!$F88</f>
        <v>2.7644685335519691E-4</v>
      </c>
      <c r="S88" s="110"/>
      <c r="T88" s="159">
        <f t="shared" si="5"/>
        <v>0</v>
      </c>
      <c r="U88" s="110"/>
      <c r="V88" s="110"/>
      <c r="W88" s="110"/>
      <c r="X88" s="110"/>
      <c r="Y88" s="110"/>
      <c r="Z88" s="110"/>
      <c r="AA88" s="110"/>
      <c r="AB88" s="110"/>
      <c r="AC88" s="110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99"/>
      <c r="DB88" s="99"/>
      <c r="DC88" s="99"/>
      <c r="DD88" s="99"/>
      <c r="DE88" s="99"/>
      <c r="DF88" s="99"/>
      <c r="DG88" s="99"/>
      <c r="DH88" s="99"/>
      <c r="DI88" s="99"/>
      <c r="DJ88" s="99"/>
      <c r="DK88" s="99"/>
      <c r="DL88" s="99"/>
      <c r="DM88" s="99"/>
      <c r="DN88" s="99"/>
      <c r="DO88" s="99"/>
      <c r="DP88" s="99"/>
      <c r="DQ88" s="99"/>
      <c r="DR88" s="99"/>
      <c r="DS88" s="99"/>
      <c r="DT88" s="99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/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/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99"/>
      <c r="FV88" s="99"/>
      <c r="FW88" s="99"/>
      <c r="FX88" s="99"/>
      <c r="FY88" s="99"/>
      <c r="FZ88" s="99"/>
      <c r="GA88" s="99"/>
      <c r="GB88" s="99"/>
      <c r="GC88" s="99"/>
      <c r="GD88" s="99"/>
      <c r="GE88" s="99"/>
      <c r="GF88" s="99"/>
      <c r="GG88" s="99"/>
      <c r="GH88" s="99"/>
      <c r="GI88" s="99"/>
      <c r="GJ88" s="99"/>
      <c r="GK88" s="99"/>
      <c r="GL88" s="99"/>
      <c r="GM88" s="99"/>
      <c r="GN88" s="99"/>
      <c r="GO88" s="99"/>
      <c r="GP88" s="99"/>
      <c r="GQ88" s="99"/>
      <c r="GR88" s="99"/>
      <c r="GS88" s="99"/>
      <c r="GT88" s="99"/>
      <c r="GU88" s="99"/>
      <c r="GV88" s="99"/>
      <c r="GW88" s="99"/>
      <c r="GX88" s="99"/>
      <c r="GY88" s="99"/>
      <c r="GZ88" s="99"/>
      <c r="HA88" s="99"/>
      <c r="HB88" s="99"/>
      <c r="HC88" s="99"/>
      <c r="HD88" s="99"/>
      <c r="HE88" s="99"/>
      <c r="HF88" s="99"/>
      <c r="HG88" s="99"/>
      <c r="HH88" s="99"/>
      <c r="HI88" s="99"/>
      <c r="HJ88" s="99"/>
      <c r="HK88" s="99"/>
      <c r="HL88" s="99"/>
      <c r="HM88" s="99"/>
      <c r="HN88" s="99"/>
      <c r="HO88" s="99"/>
      <c r="HP88" s="99"/>
      <c r="HQ88" s="99"/>
      <c r="HR88" s="99"/>
      <c r="HS88" s="99"/>
      <c r="HT88" s="99"/>
      <c r="HU88" s="99"/>
      <c r="HV88" s="99"/>
      <c r="HW88" s="99"/>
      <c r="HX88" s="99"/>
      <c r="HY88" s="99"/>
      <c r="HZ88" s="99"/>
      <c r="IA88" s="99"/>
      <c r="IB88" s="99"/>
      <c r="IC88" s="99"/>
      <c r="ID88" s="99"/>
      <c r="IE88" s="99"/>
      <c r="IF88" s="99"/>
      <c r="IG88" s="99"/>
      <c r="IH88" s="99"/>
      <c r="II88" s="99"/>
      <c r="IJ88" s="99"/>
      <c r="IK88" s="99"/>
      <c r="IL88" s="99"/>
      <c r="IM88" s="99"/>
      <c r="IN88" s="99"/>
      <c r="IO88" s="99"/>
      <c r="IP88" s="99"/>
      <c r="IQ88" s="99"/>
      <c r="IR88" s="99"/>
      <c r="IS88" s="99"/>
      <c r="IT88" s="99"/>
      <c r="IU88" s="99"/>
      <c r="IV88" s="99"/>
    </row>
    <row r="89" spans="1:256" x14ac:dyDescent="0.2">
      <c r="A89" s="134">
        <f>'Alloc Amt'!B89</f>
        <v>79</v>
      </c>
      <c r="B89" s="157"/>
      <c r="C89" s="134"/>
      <c r="D89" s="134"/>
      <c r="E89" s="134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10"/>
      <c r="T89" s="159">
        <f t="shared" si="5"/>
        <v>0</v>
      </c>
      <c r="U89" s="110"/>
      <c r="V89" s="110"/>
      <c r="W89" s="110"/>
      <c r="X89" s="110"/>
      <c r="Y89" s="110"/>
      <c r="Z89" s="110"/>
      <c r="AA89" s="110"/>
      <c r="AB89" s="110"/>
      <c r="AC89" s="110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99"/>
    </row>
    <row r="90" spans="1:256" x14ac:dyDescent="0.2">
      <c r="A90" s="134">
        <f>'Alloc Amt'!B90</f>
        <v>80</v>
      </c>
      <c r="B90" s="157"/>
      <c r="C90" s="134"/>
      <c r="D90" s="134"/>
      <c r="E90" s="134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10"/>
      <c r="T90" s="159">
        <f t="shared" si="5"/>
        <v>0</v>
      </c>
      <c r="U90" s="110"/>
      <c r="V90" s="110"/>
      <c r="W90" s="110"/>
      <c r="X90" s="110"/>
      <c r="Y90" s="110"/>
      <c r="Z90" s="110"/>
      <c r="AA90" s="110"/>
      <c r="AB90" s="110"/>
      <c r="AC90" s="110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L90" s="99"/>
      <c r="FM90" s="99"/>
      <c r="FN90" s="99"/>
      <c r="FO90" s="99"/>
      <c r="FP90" s="99"/>
      <c r="FQ90" s="99"/>
      <c r="FR90" s="99"/>
      <c r="FS90" s="99"/>
      <c r="FT90" s="99"/>
      <c r="FU90" s="99"/>
      <c r="FV90" s="99"/>
      <c r="FW90" s="99"/>
      <c r="FX90" s="99"/>
      <c r="FY90" s="99"/>
      <c r="FZ90" s="99"/>
      <c r="GA90" s="99"/>
      <c r="GB90" s="99"/>
      <c r="GC90" s="99"/>
      <c r="GD90" s="99"/>
      <c r="GE90" s="99"/>
      <c r="GF90" s="99"/>
      <c r="GG90" s="99"/>
      <c r="GH90" s="99"/>
      <c r="GI90" s="99"/>
      <c r="GJ90" s="99"/>
      <c r="GK90" s="99"/>
      <c r="GL90" s="99"/>
      <c r="GM90" s="99"/>
      <c r="GN90" s="99"/>
      <c r="GO90" s="99"/>
      <c r="GP90" s="99"/>
      <c r="GQ90" s="99"/>
      <c r="GR90" s="99"/>
      <c r="GS90" s="99"/>
      <c r="GT90" s="99"/>
      <c r="GU90" s="99"/>
      <c r="GV90" s="99"/>
      <c r="GW90" s="99"/>
      <c r="GX90" s="99"/>
      <c r="GY90" s="99"/>
      <c r="GZ90" s="99"/>
      <c r="HA90" s="99"/>
      <c r="HB90" s="99"/>
      <c r="HC90" s="99"/>
      <c r="HD90" s="99"/>
      <c r="HE90" s="99"/>
      <c r="HF90" s="99"/>
      <c r="HG90" s="99"/>
      <c r="HH90" s="99"/>
      <c r="HI90" s="99"/>
      <c r="HJ90" s="99"/>
      <c r="HK90" s="99"/>
      <c r="HL90" s="99"/>
      <c r="HM90" s="99"/>
      <c r="HN90" s="99"/>
      <c r="HO90" s="99"/>
      <c r="HP90" s="99"/>
      <c r="HQ90" s="99"/>
      <c r="HR90" s="99"/>
      <c r="HS90" s="99"/>
      <c r="HT90" s="99"/>
      <c r="HU90" s="99"/>
      <c r="HV90" s="99"/>
      <c r="HW90" s="99"/>
      <c r="HX90" s="99"/>
      <c r="HY90" s="99"/>
      <c r="HZ90" s="99"/>
      <c r="IA90" s="99"/>
      <c r="IB90" s="99"/>
      <c r="IC90" s="99"/>
      <c r="ID90" s="99"/>
      <c r="IE90" s="99"/>
      <c r="IF90" s="99"/>
      <c r="IG90" s="99"/>
      <c r="IH90" s="99"/>
      <c r="II90" s="99"/>
      <c r="IJ90" s="99"/>
      <c r="IK90" s="99"/>
      <c r="IL90" s="99"/>
      <c r="IM90" s="99"/>
      <c r="IN90" s="99"/>
      <c r="IO90" s="99"/>
      <c r="IP90" s="99"/>
      <c r="IQ90" s="99"/>
      <c r="IR90" s="99"/>
      <c r="IS90" s="99"/>
      <c r="IT90" s="99"/>
      <c r="IU90" s="99"/>
      <c r="IV90" s="99"/>
    </row>
    <row r="91" spans="1:256" x14ac:dyDescent="0.2">
      <c r="A91" s="134">
        <f>'Alloc Amt'!B91</f>
        <v>81</v>
      </c>
      <c r="B91" s="157"/>
      <c r="C91" s="134"/>
      <c r="D91" s="134"/>
      <c r="E91" s="134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10"/>
      <c r="T91" s="159">
        <f t="shared" si="5"/>
        <v>0</v>
      </c>
      <c r="U91" s="110"/>
      <c r="V91" s="110"/>
      <c r="W91" s="110"/>
      <c r="X91" s="110"/>
      <c r="Y91" s="110"/>
      <c r="Z91" s="110"/>
      <c r="AA91" s="110"/>
      <c r="AB91" s="110"/>
      <c r="AC91" s="110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L91" s="99"/>
      <c r="FM91" s="99"/>
      <c r="FN91" s="99"/>
      <c r="FO91" s="99"/>
      <c r="FP91" s="99"/>
      <c r="FQ91" s="99"/>
      <c r="FR91" s="99"/>
      <c r="FS91" s="99"/>
      <c r="FT91" s="99"/>
      <c r="FU91" s="99"/>
      <c r="FV91" s="99"/>
      <c r="FW91" s="99"/>
      <c r="FX91" s="99"/>
      <c r="FY91" s="99"/>
      <c r="FZ91" s="99"/>
      <c r="GA91" s="99"/>
      <c r="GB91" s="99"/>
      <c r="GC91" s="99"/>
      <c r="GD91" s="99"/>
      <c r="GE91" s="99"/>
      <c r="GF91" s="99"/>
      <c r="GG91" s="99"/>
      <c r="GH91" s="99"/>
      <c r="GI91" s="99"/>
      <c r="GJ91" s="99"/>
      <c r="GK91" s="99"/>
      <c r="GL91" s="99"/>
      <c r="GM91" s="99"/>
      <c r="GN91" s="99"/>
      <c r="GO91" s="99"/>
      <c r="GP91" s="99"/>
      <c r="GQ91" s="99"/>
      <c r="GR91" s="99"/>
      <c r="GS91" s="99"/>
      <c r="GT91" s="99"/>
      <c r="GU91" s="99"/>
      <c r="GV91" s="99"/>
      <c r="GW91" s="99"/>
      <c r="GX91" s="99"/>
      <c r="GY91" s="99"/>
      <c r="GZ91" s="99"/>
      <c r="HA91" s="99"/>
      <c r="HB91" s="99"/>
      <c r="HC91" s="99"/>
      <c r="HD91" s="99"/>
      <c r="HE91" s="99"/>
      <c r="HF91" s="99"/>
      <c r="HG91" s="99"/>
      <c r="HH91" s="99"/>
      <c r="HI91" s="99"/>
      <c r="HJ91" s="99"/>
      <c r="HK91" s="99"/>
      <c r="HL91" s="99"/>
      <c r="HM91" s="99"/>
      <c r="HN91" s="99"/>
      <c r="HO91" s="99"/>
      <c r="HP91" s="99"/>
      <c r="HQ91" s="99"/>
      <c r="HR91" s="99"/>
      <c r="HS91" s="99"/>
      <c r="HT91" s="99"/>
      <c r="HU91" s="99"/>
      <c r="HV91" s="99"/>
      <c r="HW91" s="99"/>
      <c r="HX91" s="99"/>
      <c r="HY91" s="99"/>
      <c r="HZ91" s="99"/>
      <c r="IA91" s="99"/>
      <c r="IB91" s="99"/>
      <c r="IC91" s="99"/>
      <c r="ID91" s="99"/>
      <c r="IE91" s="99"/>
      <c r="IF91" s="99"/>
      <c r="IG91" s="99"/>
      <c r="IH91" s="99"/>
      <c r="II91" s="99"/>
      <c r="IJ91" s="99"/>
      <c r="IK91" s="99"/>
      <c r="IL91" s="99"/>
      <c r="IM91" s="99"/>
      <c r="IN91" s="99"/>
      <c r="IO91" s="99"/>
      <c r="IP91" s="99"/>
      <c r="IQ91" s="99"/>
      <c r="IR91" s="99"/>
      <c r="IS91" s="99"/>
      <c r="IT91" s="99"/>
      <c r="IU91" s="99"/>
      <c r="IV91" s="99"/>
    </row>
    <row r="92" spans="1:256" x14ac:dyDescent="0.2">
      <c r="A92" s="134">
        <f>'Alloc Amt'!B92</f>
        <v>82</v>
      </c>
      <c r="B92" s="157" t="str">
        <f>'Alloc Amt'!C92</f>
        <v xml:space="preserve">Off-System Sales </v>
      </c>
      <c r="C92" s="134">
        <f>'Alloc Amt'!D96</f>
        <v>0</v>
      </c>
      <c r="D92" s="134">
        <f>'Alloc Amt'!E96</f>
        <v>0</v>
      </c>
      <c r="E92" s="134" t="e">
        <f>#REF!</f>
        <v>#REF!</v>
      </c>
      <c r="F92" s="158">
        <f t="shared" ref="F92:F99" si="6">SUM(G92:R92)</f>
        <v>1.0000000000000002</v>
      </c>
      <c r="G92" s="158">
        <f>'Alloc Amt'!G92/'Alloc Amt'!$F92</f>
        <v>0.38689926833533483</v>
      </c>
      <c r="H92" s="158">
        <f>'Alloc Amt'!H92/'Alloc Amt'!$F92</f>
        <v>0.12789711087381811</v>
      </c>
      <c r="I92" s="158">
        <f>'Alloc Amt'!I92/'Alloc Amt'!$F92</f>
        <v>1.8781386356708226E-2</v>
      </c>
      <c r="J92" s="158">
        <f>'Alloc Amt'!J92/'Alloc Amt'!$F92</f>
        <v>0.19601767450570592</v>
      </c>
      <c r="K92" s="158">
        <f>'Alloc Amt'!K92/'Alloc Amt'!$F92</f>
        <v>0.14896451596723981</v>
      </c>
      <c r="L92" s="158">
        <f>'Alloc Amt'!L92/'Alloc Amt'!$F92</f>
        <v>4.9820125494119148E-2</v>
      </c>
      <c r="M92" s="158">
        <f>'Alloc Amt'!M92/'Alloc Amt'!$F92</f>
        <v>4.1484621273224651E-2</v>
      </c>
      <c r="N92" s="158">
        <f>'Alloc Amt'!N92/'Alloc Amt'!$F92</f>
        <v>1.8343126985626103E-2</v>
      </c>
      <c r="O92" s="158">
        <f>'Alloc Amt'!O92/'Alloc Amt'!$F92</f>
        <v>4.5784589342990475E-3</v>
      </c>
      <c r="P92" s="158">
        <f>'Alloc Amt'!P92/'Alloc Amt'!$F92</f>
        <v>6.7273442806938732E-3</v>
      </c>
      <c r="Q92" s="158">
        <f>'Alloc Amt'!Q92/'Alloc Amt'!$F92</f>
        <v>2.412634584806367E-4</v>
      </c>
      <c r="R92" s="158">
        <f>'Alloc Amt'!R92/'Alloc Amt'!$F92</f>
        <v>2.4510353474967151E-4</v>
      </c>
      <c r="S92" s="110"/>
      <c r="T92" s="159">
        <f t="shared" si="5"/>
        <v>0</v>
      </c>
      <c r="U92" s="110"/>
      <c r="V92" s="110"/>
      <c r="W92" s="110"/>
      <c r="X92" s="110"/>
      <c r="Y92" s="110"/>
      <c r="Z92" s="110"/>
      <c r="AA92" s="110"/>
      <c r="AB92" s="110"/>
      <c r="AC92" s="110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256" x14ac:dyDescent="0.2">
      <c r="A93" s="134">
        <f>'Alloc Amt'!B93</f>
        <v>83</v>
      </c>
      <c r="B93" s="157" t="str">
        <f>'Alloc Amt'!C93</f>
        <v>Misc. Service Revenue</v>
      </c>
      <c r="C93" s="134">
        <f>'Alloc Amt'!D97</f>
        <v>0</v>
      </c>
      <c r="D93" s="134">
        <f>'Alloc Amt'!E97</f>
        <v>0</v>
      </c>
      <c r="E93" s="134" t="e">
        <f>#REF!</f>
        <v>#REF!</v>
      </c>
      <c r="F93" s="158">
        <f t="shared" si="6"/>
        <v>1</v>
      </c>
      <c r="G93" s="158">
        <f>'Alloc Amt'!G93/'Alloc Amt'!$F93</f>
        <v>0.84509999999999996</v>
      </c>
      <c r="H93" s="158">
        <f>'Alloc Amt'!H93/'Alloc Amt'!$F93</f>
        <v>0.15490000000000001</v>
      </c>
      <c r="I93" s="158">
        <f>'Alloc Amt'!I93/'Alloc Amt'!$F93</f>
        <v>0</v>
      </c>
      <c r="J93" s="158">
        <f>'Alloc Amt'!J93/'Alloc Amt'!$F93</f>
        <v>0</v>
      </c>
      <c r="K93" s="158">
        <f>'Alloc Amt'!K93/'Alloc Amt'!$F93</f>
        <v>0</v>
      </c>
      <c r="L93" s="158">
        <f>'Alloc Amt'!L93/'Alloc Amt'!$F93</f>
        <v>0</v>
      </c>
      <c r="M93" s="158">
        <f>'Alloc Amt'!M93/'Alloc Amt'!$F93</f>
        <v>0</v>
      </c>
      <c r="N93" s="158">
        <f>'Alloc Amt'!N93/'Alloc Amt'!$F93</f>
        <v>0</v>
      </c>
      <c r="O93" s="158">
        <f>'Alloc Amt'!O93/'Alloc Amt'!$F93</f>
        <v>0</v>
      </c>
      <c r="P93" s="158">
        <f>'Alloc Amt'!P93/'Alloc Amt'!$F93</f>
        <v>0</v>
      </c>
      <c r="Q93" s="158">
        <f>'Alloc Amt'!Q93/'Alloc Amt'!$F93</f>
        <v>0</v>
      </c>
      <c r="R93" s="158">
        <f>'Alloc Amt'!R93/'Alloc Amt'!$F93</f>
        <v>0</v>
      </c>
      <c r="S93" s="110"/>
      <c r="T93" s="159">
        <f t="shared" si="5"/>
        <v>0</v>
      </c>
      <c r="U93" s="110"/>
      <c r="V93" s="110"/>
      <c r="W93" s="110"/>
      <c r="X93" s="110"/>
      <c r="Y93" s="110"/>
      <c r="Z93" s="110"/>
      <c r="AA93" s="110"/>
      <c r="AB93" s="110"/>
      <c r="AC93" s="110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99"/>
      <c r="FV93" s="99"/>
      <c r="FW93" s="99"/>
      <c r="FX93" s="99"/>
      <c r="FY93" s="99"/>
      <c r="FZ93" s="99"/>
      <c r="GA93" s="99"/>
      <c r="GB93" s="99"/>
      <c r="GC93" s="99"/>
      <c r="GD93" s="99"/>
      <c r="GE93" s="99"/>
      <c r="GF93" s="99"/>
      <c r="GG93" s="99"/>
      <c r="GH93" s="99"/>
      <c r="GI93" s="99"/>
      <c r="GJ93" s="99"/>
      <c r="GK93" s="99"/>
      <c r="GL93" s="99"/>
      <c r="GM93" s="99"/>
      <c r="GN93" s="99"/>
      <c r="GO93" s="99"/>
      <c r="GP93" s="99"/>
      <c r="GQ93" s="99"/>
      <c r="GR93" s="99"/>
      <c r="GS93" s="99"/>
      <c r="GT93" s="99"/>
      <c r="GU93" s="99"/>
      <c r="GV93" s="99"/>
      <c r="GW93" s="99"/>
      <c r="GX93" s="99"/>
      <c r="GY93" s="99"/>
      <c r="GZ93" s="99"/>
      <c r="HA93" s="99"/>
      <c r="HB93" s="99"/>
      <c r="HC93" s="99"/>
      <c r="HD93" s="99"/>
      <c r="HE93" s="99"/>
      <c r="HF93" s="99"/>
      <c r="HG93" s="99"/>
      <c r="HH93" s="99"/>
      <c r="HI93" s="99"/>
      <c r="HJ93" s="99"/>
      <c r="HK93" s="99"/>
      <c r="HL93" s="99"/>
      <c r="HM93" s="99"/>
      <c r="HN93" s="99"/>
      <c r="HO93" s="99"/>
      <c r="HP93" s="99"/>
      <c r="HQ93" s="99"/>
      <c r="HR93" s="99"/>
      <c r="HS93" s="99"/>
      <c r="HT93" s="99"/>
      <c r="HU93" s="99"/>
      <c r="HV93" s="99"/>
      <c r="HW93" s="99"/>
      <c r="HX93" s="99"/>
      <c r="HY93" s="99"/>
      <c r="HZ93" s="99"/>
      <c r="IA93" s="99"/>
      <c r="IB93" s="99"/>
      <c r="IC93" s="99"/>
      <c r="ID93" s="99"/>
      <c r="IE93" s="99"/>
      <c r="IF93" s="99"/>
      <c r="IG93" s="99"/>
      <c r="IH93" s="99"/>
      <c r="II93" s="99"/>
      <c r="IJ93" s="99"/>
      <c r="IK93" s="99"/>
      <c r="IL93" s="99"/>
      <c r="IM93" s="99"/>
      <c r="IN93" s="99"/>
      <c r="IO93" s="99"/>
      <c r="IP93" s="99"/>
      <c r="IQ93" s="99"/>
      <c r="IR93" s="99"/>
      <c r="IS93" s="99"/>
      <c r="IT93" s="99"/>
      <c r="IU93" s="99"/>
      <c r="IV93" s="99"/>
    </row>
    <row r="94" spans="1:256" x14ac:dyDescent="0.2">
      <c r="A94" s="134">
        <f>'Alloc Amt'!B94</f>
        <v>84</v>
      </c>
      <c r="B94" s="157" t="str">
        <f>'Alloc Amt'!C94</f>
        <v>Rate Switching Allocator</v>
      </c>
      <c r="C94" s="134">
        <f>'Alloc Amt'!D98</f>
        <v>0</v>
      </c>
      <c r="D94" s="134">
        <f>'Alloc Amt'!E98</f>
        <v>0</v>
      </c>
      <c r="E94" s="134" t="e">
        <f>#REF!</f>
        <v>#REF!</v>
      </c>
      <c r="F94" s="158">
        <f t="shared" si="6"/>
        <v>0.99999999999999734</v>
      </c>
      <c r="G94" s="158">
        <f>'Alloc Amt'!G94/'Alloc Amt'!$F94</f>
        <v>0.86342574335515421</v>
      </c>
      <c r="H94" s="158">
        <f>'Alloc Amt'!H94/'Alloc Amt'!$F94</f>
        <v>21.185868365013015</v>
      </c>
      <c r="I94" s="158">
        <f>'Alloc Amt'!I94/'Alloc Amt'!$F94</f>
        <v>2.9676532060888081</v>
      </c>
      <c r="J94" s="158">
        <f>'Alloc Amt'!J94/'Alloc Amt'!$F94</f>
        <v>12.386446091963089</v>
      </c>
      <c r="K94" s="158">
        <f>'Alloc Amt'!K94/'Alloc Amt'!$F94</f>
        <v>-4.4704333938007732</v>
      </c>
      <c r="L94" s="158">
        <f>'Alloc Amt'!L94/'Alloc Amt'!$F94</f>
        <v>-29.742053789731052</v>
      </c>
      <c r="M94" s="158">
        <f>'Alloc Amt'!M94/'Alloc Amt'!$F94</f>
        <v>0</v>
      </c>
      <c r="N94" s="158">
        <f>'Alloc Amt'!N94/'Alloc Amt'!$F94</f>
        <v>0</v>
      </c>
      <c r="O94" s="158">
        <f>'Alloc Amt'!O94/'Alloc Amt'!$F94</f>
        <v>-2.1873077529773641</v>
      </c>
      <c r="P94" s="158">
        <f>'Alloc Amt'!P94/'Alloc Amt'!$F94</f>
        <v>0</v>
      </c>
      <c r="Q94" s="158">
        <f>'Alloc Amt'!Q94/'Alloc Amt'!$F94</f>
        <v>-3.598469910876252E-3</v>
      </c>
      <c r="R94" s="158">
        <f>'Alloc Amt'!R94/'Alloc Amt'!$F94</f>
        <v>0</v>
      </c>
      <c r="S94" s="110"/>
      <c r="T94" s="159">
        <f t="shared" si="5"/>
        <v>0</v>
      </c>
      <c r="U94" s="110"/>
      <c r="V94" s="110"/>
      <c r="W94" s="110"/>
      <c r="X94" s="110"/>
      <c r="Y94" s="110"/>
      <c r="Z94" s="110"/>
      <c r="AA94" s="110"/>
      <c r="AB94" s="110"/>
      <c r="AC94" s="110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99"/>
      <c r="FS94" s="99"/>
      <c r="FT94" s="99"/>
      <c r="FU94" s="99"/>
      <c r="FV94" s="99"/>
      <c r="FW94" s="99"/>
      <c r="FX94" s="99"/>
      <c r="FY94" s="99"/>
      <c r="FZ94" s="99"/>
      <c r="GA94" s="99"/>
      <c r="GB94" s="99"/>
      <c r="GC94" s="99"/>
      <c r="GD94" s="99"/>
      <c r="GE94" s="99"/>
      <c r="GF94" s="99"/>
      <c r="GG94" s="99"/>
      <c r="GH94" s="99"/>
      <c r="GI94" s="99"/>
      <c r="GJ94" s="99"/>
      <c r="GK94" s="99"/>
      <c r="GL94" s="99"/>
      <c r="GM94" s="99"/>
      <c r="GN94" s="99"/>
      <c r="GO94" s="99"/>
      <c r="GP94" s="99"/>
      <c r="GQ94" s="99"/>
      <c r="GR94" s="99"/>
      <c r="GS94" s="99"/>
      <c r="GT94" s="99"/>
      <c r="GU94" s="99"/>
      <c r="GV94" s="99"/>
      <c r="GW94" s="99"/>
      <c r="GX94" s="99"/>
      <c r="GY94" s="99"/>
      <c r="GZ94" s="99"/>
      <c r="HA94" s="99"/>
      <c r="HB94" s="99"/>
      <c r="HC94" s="99"/>
      <c r="HD94" s="99"/>
      <c r="HE94" s="99"/>
      <c r="HF94" s="99"/>
      <c r="HG94" s="99"/>
      <c r="HH94" s="99"/>
      <c r="HI94" s="99"/>
      <c r="HJ94" s="99"/>
      <c r="HK94" s="99"/>
      <c r="HL94" s="99"/>
      <c r="HM94" s="99"/>
      <c r="HN94" s="99"/>
      <c r="HO94" s="99"/>
      <c r="HP94" s="99"/>
      <c r="HQ94" s="99"/>
      <c r="HR94" s="99"/>
      <c r="HS94" s="99"/>
      <c r="HT94" s="99"/>
      <c r="HU94" s="99"/>
      <c r="HV94" s="99"/>
      <c r="HW94" s="99"/>
      <c r="HX94" s="99"/>
      <c r="HY94" s="99"/>
      <c r="HZ94" s="99"/>
      <c r="IA94" s="99"/>
      <c r="IB94" s="99"/>
      <c r="IC94" s="99"/>
      <c r="ID94" s="99"/>
      <c r="IE94" s="99"/>
      <c r="IF94" s="99"/>
      <c r="IG94" s="99"/>
      <c r="IH94" s="99"/>
      <c r="II94" s="99"/>
      <c r="IJ94" s="99"/>
      <c r="IK94" s="99"/>
      <c r="IL94" s="99"/>
      <c r="IM94" s="99"/>
      <c r="IN94" s="99"/>
      <c r="IO94" s="99"/>
      <c r="IP94" s="99"/>
      <c r="IQ94" s="99"/>
      <c r="IR94" s="99"/>
      <c r="IS94" s="99"/>
      <c r="IT94" s="99"/>
      <c r="IU94" s="99"/>
      <c r="IV94" s="99"/>
    </row>
    <row r="95" spans="1:256" x14ac:dyDescent="0.2">
      <c r="A95" s="134">
        <f>'Alloc Amt'!B95</f>
        <v>85</v>
      </c>
      <c r="B95" s="157" t="str">
        <f>'Alloc Amt'!C95</f>
        <v>Billing Determinant Rev net of CSR &amp; HEA</v>
      </c>
      <c r="C95" s="134">
        <f>'Alloc Amt'!D99</f>
        <v>0</v>
      </c>
      <c r="D95" s="134">
        <f>'Alloc Amt'!E99</f>
        <v>0</v>
      </c>
      <c r="E95" s="134" t="e">
        <f>#REF!</f>
        <v>#REF!</v>
      </c>
      <c r="F95" s="158">
        <f t="shared" si="6"/>
        <v>1</v>
      </c>
      <c r="G95" s="158">
        <f>'Alloc Amt'!G95/'Alloc Amt'!$F95</f>
        <v>0.40165369280039726</v>
      </c>
      <c r="H95" s="158">
        <f>'Alloc Amt'!H95/'Alloc Amt'!$F95</f>
        <v>0.15037135558550352</v>
      </c>
      <c r="I95" s="158">
        <f>'Alloc Amt'!I95/'Alloc Amt'!$F95</f>
        <v>1.9154261426330706E-2</v>
      </c>
      <c r="J95" s="158">
        <f>'Alloc Amt'!J95/'Alloc Amt'!$F95</f>
        <v>0.19609320757980606</v>
      </c>
      <c r="K95" s="158">
        <f>'Alloc Amt'!K95/'Alloc Amt'!$F95</f>
        <v>0.12363274883804523</v>
      </c>
      <c r="L95" s="158">
        <f>'Alloc Amt'!L95/'Alloc Amt'!$F95</f>
        <v>4.1284410095564973E-2</v>
      </c>
      <c r="M95" s="158">
        <f>'Alloc Amt'!M95/'Alloc Amt'!$F95</f>
        <v>3.2005617200021631E-2</v>
      </c>
      <c r="N95" s="158">
        <f>'Alloc Amt'!N95/'Alloc Amt'!$F95</f>
        <v>1.3202012287148191E-2</v>
      </c>
      <c r="O95" s="158">
        <f>'Alloc Amt'!O95/'Alloc Amt'!$F95</f>
        <v>3.1390865090290898E-3</v>
      </c>
      <c r="P95" s="158">
        <f>'Alloc Amt'!P95/'Alloc Amt'!$F95</f>
        <v>1.8941703715583538E-2</v>
      </c>
      <c r="Q95" s="158">
        <f>'Alloc Amt'!Q95/'Alloc Amt'!$F95</f>
        <v>2.3901385468490656E-4</v>
      </c>
      <c r="R95" s="158">
        <f>'Alloc Amt'!R95/'Alloc Amt'!$F95</f>
        <v>2.828901078849018E-4</v>
      </c>
      <c r="S95" s="110"/>
      <c r="T95" s="159">
        <f t="shared" si="5"/>
        <v>0</v>
      </c>
      <c r="U95" s="110"/>
      <c r="V95" s="110"/>
      <c r="W95" s="110"/>
      <c r="X95" s="110"/>
      <c r="Y95" s="110"/>
      <c r="Z95" s="110"/>
      <c r="AA95" s="110"/>
      <c r="AB95" s="110"/>
      <c r="AC95" s="110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</row>
    <row r="96" spans="1:256" x14ac:dyDescent="0.2">
      <c r="A96" s="134">
        <f>'Alloc Amt'!B96</f>
        <v>86</v>
      </c>
      <c r="B96" s="157" t="str">
        <f>'Alloc Amt'!C96</f>
        <v>Year End Rev Adjustment</v>
      </c>
      <c r="C96" s="134">
        <f>'Alloc Amt'!D100</f>
        <v>0</v>
      </c>
      <c r="D96" s="134">
        <f>'Alloc Amt'!E100</f>
        <v>0</v>
      </c>
      <c r="E96" s="134" t="e">
        <f>#REF!</f>
        <v>#REF!</v>
      </c>
      <c r="F96" s="158">
        <f t="shared" si="6"/>
        <v>1</v>
      </c>
      <c r="G96" s="158">
        <f>'Alloc Amt'!G96/'Alloc Amt'!$F96</f>
        <v>0.72195250800099109</v>
      </c>
      <c r="H96" s="158">
        <f>'Alloc Amt'!H96/'Alloc Amt'!$F96</f>
        <v>9.0761849964269406E-2</v>
      </c>
      <c r="I96" s="158">
        <f>'Alloc Amt'!I96/'Alloc Amt'!$F96</f>
        <v>1.7404587030101746E-4</v>
      </c>
      <c r="J96" s="158">
        <f>'Alloc Amt'!J96/'Alloc Amt'!$F96</f>
        <v>5.9359879765017599E-3</v>
      </c>
      <c r="K96" s="158">
        <f>'Alloc Amt'!K96/'Alloc Amt'!$F96</f>
        <v>1.92474256568184E-4</v>
      </c>
      <c r="L96" s="158">
        <f>'Alloc Amt'!L96/'Alloc Amt'!$F96</f>
        <v>3.2147296043834989E-4</v>
      </c>
      <c r="M96" s="158">
        <f>'Alloc Amt'!M96/'Alloc Amt'!$F96</f>
        <v>2.2523583215425787E-5</v>
      </c>
      <c r="N96" s="158">
        <f>'Alloc Amt'!N96/'Alloc Amt'!$F96</f>
        <v>2.0475984741296171E-6</v>
      </c>
      <c r="O96" s="158">
        <f>'Alloc Amt'!O96/'Alloc Amt'!$F96</f>
        <v>4.0951969482592341E-6</v>
      </c>
      <c r="P96" s="158">
        <f>'Alloc Amt'!P96/'Alloc Amt'!$F96</f>
        <v>0.17819430480960405</v>
      </c>
      <c r="Q96" s="158">
        <f>'Alloc Amt'!Q96/'Alloc Amt'!$F96</f>
        <v>3.5423453602442378E-4</v>
      </c>
      <c r="R96" s="158">
        <f>'Alloc Amt'!R96/'Alloc Amt'!$F96</f>
        <v>2.0844552466639504E-3</v>
      </c>
      <c r="S96" s="110"/>
      <c r="T96" s="159">
        <f t="shared" si="5"/>
        <v>0</v>
      </c>
      <c r="U96" s="110"/>
      <c r="V96" s="110"/>
      <c r="W96" s="110"/>
      <c r="X96" s="110"/>
      <c r="Y96" s="110"/>
      <c r="Z96" s="110"/>
      <c r="AA96" s="110"/>
      <c r="AB96" s="110"/>
      <c r="AC96" s="110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/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99"/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99"/>
      <c r="FV96" s="99"/>
      <c r="FW96" s="99"/>
      <c r="FX96" s="99"/>
      <c r="FY96" s="99"/>
      <c r="FZ96" s="99"/>
      <c r="GA96" s="99"/>
      <c r="GB96" s="99"/>
      <c r="GC96" s="99"/>
      <c r="GD96" s="99"/>
      <c r="GE96" s="99"/>
      <c r="GF96" s="99"/>
      <c r="GG96" s="99"/>
      <c r="GH96" s="99"/>
      <c r="GI96" s="99"/>
      <c r="GJ96" s="99"/>
      <c r="GK96" s="99"/>
      <c r="GL96" s="99"/>
      <c r="GM96" s="99"/>
      <c r="GN96" s="99"/>
      <c r="GO96" s="99"/>
      <c r="GP96" s="99"/>
      <c r="GQ96" s="99"/>
      <c r="GR96" s="99"/>
      <c r="GS96" s="99"/>
      <c r="GT96" s="99"/>
      <c r="GU96" s="99"/>
      <c r="GV96" s="99"/>
      <c r="GW96" s="99"/>
      <c r="GX96" s="99"/>
      <c r="GY96" s="99"/>
      <c r="GZ96" s="99"/>
      <c r="HA96" s="99"/>
      <c r="HB96" s="99"/>
      <c r="HC96" s="99"/>
      <c r="HD96" s="99"/>
      <c r="HE96" s="99"/>
      <c r="HF96" s="99"/>
      <c r="HG96" s="99"/>
      <c r="HH96" s="99"/>
      <c r="HI96" s="99"/>
      <c r="HJ96" s="99"/>
      <c r="HK96" s="99"/>
      <c r="HL96" s="99"/>
      <c r="HM96" s="99"/>
      <c r="HN96" s="99"/>
      <c r="HO96" s="99"/>
      <c r="HP96" s="99"/>
      <c r="HQ96" s="99"/>
      <c r="HR96" s="99"/>
      <c r="HS96" s="99"/>
      <c r="HT96" s="99"/>
      <c r="HU96" s="99"/>
      <c r="HV96" s="99"/>
      <c r="HW96" s="99"/>
      <c r="HX96" s="99"/>
      <c r="HY96" s="99"/>
      <c r="HZ96" s="99"/>
      <c r="IA96" s="99"/>
      <c r="IB96" s="99"/>
      <c r="IC96" s="99"/>
      <c r="ID96" s="99"/>
      <c r="IE96" s="99"/>
      <c r="IF96" s="99"/>
      <c r="IG96" s="99"/>
      <c r="IH96" s="99"/>
      <c r="II96" s="99"/>
      <c r="IJ96" s="99"/>
      <c r="IK96" s="99"/>
      <c r="IL96" s="99"/>
      <c r="IM96" s="99"/>
      <c r="IN96" s="99"/>
      <c r="IO96" s="99"/>
      <c r="IP96" s="99"/>
      <c r="IQ96" s="99"/>
      <c r="IR96" s="99"/>
      <c r="IS96" s="99"/>
      <c r="IT96" s="99"/>
      <c r="IU96" s="99"/>
      <c r="IV96" s="99"/>
    </row>
    <row r="97" spans="1:256" x14ac:dyDescent="0.2">
      <c r="A97" s="134">
        <f>'Alloc Amt'!B97</f>
        <v>87</v>
      </c>
      <c r="B97" s="157" t="str">
        <f>'Alloc Amt'!C97</f>
        <v>O&amp;M less Fuel &amp; Purchased Power</v>
      </c>
      <c r="C97" s="134">
        <f>'Alloc Amt'!D101</f>
        <v>0</v>
      </c>
      <c r="D97" s="134">
        <f>'Alloc Amt'!E101</f>
        <v>0</v>
      </c>
      <c r="E97" s="134" t="e">
        <f>#REF!</f>
        <v>#REF!</v>
      </c>
      <c r="F97" s="158">
        <f t="shared" si="6"/>
        <v>0.99999999999999978</v>
      </c>
      <c r="G97" s="158">
        <f>'Alloc Amt'!G97/'Alloc Amt'!$F97</f>
        <v>0.45162469008524408</v>
      </c>
      <c r="H97" s="158">
        <f>'Alloc Amt'!H97/'Alloc Amt'!$F97</f>
        <v>0.13289000753309449</v>
      </c>
      <c r="I97" s="158">
        <f>'Alloc Amt'!I97/'Alloc Amt'!$F97</f>
        <v>1.5602040974880525E-2</v>
      </c>
      <c r="J97" s="158">
        <f>'Alloc Amt'!J97/'Alloc Amt'!$F97</f>
        <v>0.16930445744140102</v>
      </c>
      <c r="K97" s="158">
        <f>'Alloc Amt'!K97/'Alloc Amt'!$F97</f>
        <v>0.12532034481928048</v>
      </c>
      <c r="L97" s="158">
        <f>'Alloc Amt'!L97/'Alloc Amt'!$F97</f>
        <v>4.3989665964936565E-2</v>
      </c>
      <c r="M97" s="158">
        <f>'Alloc Amt'!M97/'Alloc Amt'!$F97</f>
        <v>2.9671605346586073E-2</v>
      </c>
      <c r="N97" s="158">
        <f>'Alloc Amt'!N97/'Alloc Amt'!$F97</f>
        <v>1.5287641363919725E-2</v>
      </c>
      <c r="O97" s="158">
        <f>'Alloc Amt'!O97/'Alloc Amt'!$F97</f>
        <v>3.9280564787298518E-3</v>
      </c>
      <c r="P97" s="158">
        <f>'Alloc Amt'!P97/'Alloc Amt'!$F97</f>
        <v>1.1833188496646815E-2</v>
      </c>
      <c r="Q97" s="158">
        <f>'Alloc Amt'!Q97/'Alloc Amt'!$F97</f>
        <v>2.5782198138877605E-4</v>
      </c>
      <c r="R97" s="158">
        <f>'Alloc Amt'!R97/'Alloc Amt'!$F97</f>
        <v>2.9047951389136106E-4</v>
      </c>
      <c r="S97" s="110"/>
      <c r="T97" s="159">
        <f t="shared" si="5"/>
        <v>0</v>
      </c>
      <c r="U97" s="110"/>
      <c r="V97" s="110"/>
      <c r="W97" s="110"/>
      <c r="X97" s="110"/>
      <c r="Y97" s="110"/>
      <c r="Z97" s="110"/>
      <c r="AA97" s="110"/>
      <c r="AB97" s="110"/>
      <c r="AC97" s="110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99"/>
      <c r="GI97" s="99"/>
      <c r="GJ97" s="99"/>
      <c r="GK97" s="99"/>
      <c r="GL97" s="99"/>
      <c r="GM97" s="99"/>
      <c r="GN97" s="99"/>
      <c r="GO97" s="99"/>
      <c r="GP97" s="99"/>
      <c r="GQ97" s="99"/>
      <c r="GR97" s="99"/>
      <c r="GS97" s="99"/>
      <c r="GT97" s="99"/>
      <c r="GU97" s="99"/>
      <c r="GV97" s="99"/>
      <c r="GW97" s="99"/>
      <c r="GX97" s="99"/>
      <c r="GY97" s="99"/>
      <c r="GZ97" s="99"/>
      <c r="HA97" s="99"/>
      <c r="HB97" s="99"/>
      <c r="HC97" s="99"/>
      <c r="HD97" s="99"/>
      <c r="HE97" s="99"/>
      <c r="HF97" s="99"/>
      <c r="HG97" s="99"/>
      <c r="HH97" s="99"/>
      <c r="HI97" s="99"/>
      <c r="HJ97" s="99"/>
      <c r="HK97" s="99"/>
      <c r="HL97" s="99"/>
      <c r="HM97" s="99"/>
      <c r="HN97" s="99"/>
      <c r="HO97" s="99"/>
      <c r="HP97" s="99"/>
      <c r="HQ97" s="99"/>
      <c r="HR97" s="99"/>
      <c r="HS97" s="99"/>
      <c r="HT97" s="99"/>
      <c r="HU97" s="99"/>
      <c r="HV97" s="99"/>
      <c r="HW97" s="99"/>
      <c r="HX97" s="99"/>
      <c r="HY97" s="99"/>
      <c r="HZ97" s="99"/>
      <c r="IA97" s="99"/>
      <c r="IB97" s="99"/>
      <c r="IC97" s="99"/>
      <c r="ID97" s="99"/>
      <c r="IE97" s="99"/>
      <c r="IF97" s="99"/>
      <c r="IG97" s="99"/>
      <c r="IH97" s="99"/>
      <c r="II97" s="99"/>
      <c r="IJ97" s="99"/>
      <c r="IK97" s="99"/>
      <c r="IL97" s="99"/>
      <c r="IM97" s="99"/>
      <c r="IN97" s="99"/>
      <c r="IO97" s="99"/>
      <c r="IP97" s="99"/>
      <c r="IQ97" s="99"/>
      <c r="IR97" s="99"/>
      <c r="IS97" s="99"/>
      <c r="IT97" s="99"/>
      <c r="IU97" s="99"/>
      <c r="IV97" s="99"/>
    </row>
    <row r="98" spans="1:256" x14ac:dyDescent="0.2">
      <c r="A98" s="134">
        <f>'Alloc Amt'!B98</f>
        <v>88</v>
      </c>
      <c r="B98" s="157" t="str">
        <f>'Alloc Amt'!C98</f>
        <v>Intermediate &amp; Peak Production Plant Allocated Amount</v>
      </c>
      <c r="C98" s="134">
        <f>'Alloc Amt'!D102</f>
        <v>0</v>
      </c>
      <c r="D98" s="134">
        <f>'Alloc Amt'!E102</f>
        <v>0</v>
      </c>
      <c r="E98" s="134" t="e">
        <f>#REF!</f>
        <v>#REF!</v>
      </c>
      <c r="F98" s="158">
        <f t="shared" si="6"/>
        <v>1</v>
      </c>
      <c r="G98" s="158">
        <f>'Alloc Amt'!G98/'Alloc Amt'!$F98</f>
        <v>0.48826952889282216</v>
      </c>
      <c r="H98" s="158">
        <f>'Alloc Amt'!H98/'Alloc Amt'!$F98</f>
        <v>0.13070547160658741</v>
      </c>
      <c r="I98" s="158">
        <f>'Alloc Amt'!I98/'Alloc Amt'!$F98</f>
        <v>1.4662287944102313E-2</v>
      </c>
      <c r="J98" s="158">
        <f>'Alloc Amt'!J98/'Alloc Amt'!$F98</f>
        <v>0.17486571536368511</v>
      </c>
      <c r="K98" s="158">
        <f>'Alloc Amt'!K98/'Alloc Amt'!$F98</f>
        <v>0.10328129045924195</v>
      </c>
      <c r="L98" s="158">
        <f>'Alloc Amt'!L98/'Alloc Amt'!$F98</f>
        <v>3.9438279196708198E-2</v>
      </c>
      <c r="M98" s="158">
        <f>'Alloc Amt'!M98/'Alloc Amt'!$F98</f>
        <v>2.637975555692082E-2</v>
      </c>
      <c r="N98" s="158">
        <f>'Alloc Amt'!N98/'Alloc Amt'!$F98</f>
        <v>1.8645880172611023E-2</v>
      </c>
      <c r="O98" s="158">
        <f>'Alloc Amt'!O98/'Alloc Amt'!$F98</f>
        <v>3.6032871326088815E-3</v>
      </c>
      <c r="P98" s="158">
        <f>'Alloc Amt'!P98/'Alloc Amt'!$F98</f>
        <v>0</v>
      </c>
      <c r="Q98" s="158">
        <f>'Alloc Amt'!Q98/'Alloc Amt'!$F98</f>
        <v>8.2920833595601887E-6</v>
      </c>
      <c r="R98" s="158">
        <f>'Alloc Amt'!R98/'Alloc Amt'!$F98</f>
        <v>1.4021159135256317E-4</v>
      </c>
      <c r="S98" s="110"/>
      <c r="T98" s="159">
        <f t="shared" si="5"/>
        <v>0</v>
      </c>
      <c r="U98" s="110"/>
      <c r="V98" s="110"/>
      <c r="W98" s="110"/>
      <c r="X98" s="110"/>
      <c r="Y98" s="110"/>
      <c r="Z98" s="110"/>
      <c r="AA98" s="110"/>
      <c r="AB98" s="110"/>
      <c r="AC98" s="110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  <c r="IV98" s="99"/>
    </row>
    <row r="99" spans="1:256" x14ac:dyDescent="0.2">
      <c r="A99" s="134">
        <f>'Alloc Amt'!B99</f>
        <v>89</v>
      </c>
      <c r="B99" s="157" t="str">
        <f>'Alloc Amt'!C99</f>
        <v>Proforma Adjustments Before Income Tax</v>
      </c>
      <c r="C99" s="134">
        <f>'Alloc Amt'!D103</f>
        <v>0</v>
      </c>
      <c r="D99" s="134">
        <f>'Alloc Amt'!E103</f>
        <v>0</v>
      </c>
      <c r="E99" s="134" t="e">
        <f>#REF!</f>
        <v>#REF!</v>
      </c>
      <c r="F99" s="158">
        <f t="shared" si="6"/>
        <v>0.99999999999999967</v>
      </c>
      <c r="G99" s="158">
        <f>'Alloc Amt'!G99/'Alloc Amt'!$F99</f>
        <v>0.49238352132180008</v>
      </c>
      <c r="H99" s="158">
        <f>'Alloc Amt'!H99/'Alloc Amt'!$F99</f>
        <v>0.36376570754531545</v>
      </c>
      <c r="I99" s="158">
        <f>'Alloc Amt'!I99/'Alloc Amt'!$F99</f>
        <v>4.6984386627633649E-2</v>
      </c>
      <c r="J99" s="158">
        <f>'Alloc Amt'!J99/'Alloc Amt'!$F99</f>
        <v>0.2900906606071405</v>
      </c>
      <c r="K99" s="158">
        <f>'Alloc Amt'!K99/'Alloc Amt'!$F99</f>
        <v>4.6491709726503246E-2</v>
      </c>
      <c r="L99" s="158">
        <f>'Alloc Amt'!L99/'Alloc Amt'!$F99</f>
        <v>-0.26401909920485311</v>
      </c>
      <c r="M99" s="158">
        <f>'Alloc Amt'!M99/'Alloc Amt'!$F99</f>
        <v>2.6092479233977277E-2</v>
      </c>
      <c r="N99" s="158">
        <f>'Alloc Amt'!N99/'Alloc Amt'!$F99</f>
        <v>1.056993841050323E-2</v>
      </c>
      <c r="O99" s="158">
        <f>'Alloc Amt'!O99/'Alloc Amt'!$F99</f>
        <v>-1.9634801487414009E-2</v>
      </c>
      <c r="P99" s="158">
        <f>'Alloc Amt'!P99/'Alloc Amt'!$F99</f>
        <v>7.1968767735481904E-3</v>
      </c>
      <c r="Q99" s="158">
        <f>'Alloc Amt'!Q99/'Alloc Amt'!$F99</f>
        <v>3.7710347318693476E-5</v>
      </c>
      <c r="R99" s="158">
        <f>'Alloc Amt'!R99/'Alloc Amt'!$F99</f>
        <v>4.0910098526638467E-5</v>
      </c>
      <c r="S99" s="110"/>
      <c r="T99" s="159">
        <f t="shared" si="5"/>
        <v>0</v>
      </c>
      <c r="U99" s="110"/>
      <c r="V99" s="110"/>
      <c r="W99" s="110"/>
      <c r="X99" s="110"/>
      <c r="Y99" s="110"/>
      <c r="Z99" s="110"/>
      <c r="AA99" s="110"/>
      <c r="AB99" s="110"/>
      <c r="AC99" s="110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9"/>
      <c r="CZ99" s="99"/>
      <c r="DA99" s="99"/>
      <c r="DB99" s="99"/>
      <c r="DC99" s="99"/>
      <c r="DD99" s="99"/>
      <c r="DE99" s="99"/>
      <c r="DF99" s="99"/>
      <c r="DG99" s="99"/>
      <c r="DH99" s="99"/>
      <c r="DI99" s="99"/>
      <c r="DJ99" s="99"/>
      <c r="DK99" s="99"/>
      <c r="DL99" s="99"/>
      <c r="DM99" s="99"/>
      <c r="DN99" s="99"/>
      <c r="DO99" s="99"/>
      <c r="DP99" s="99"/>
      <c r="DQ99" s="99"/>
      <c r="DR99" s="99"/>
      <c r="DS99" s="99"/>
      <c r="DT99" s="99"/>
      <c r="DU99" s="99"/>
      <c r="DV99" s="99"/>
      <c r="DW99" s="99"/>
      <c r="DX99" s="99"/>
      <c r="DY99" s="99"/>
      <c r="DZ99" s="99"/>
      <c r="EA99" s="99"/>
      <c r="EB99" s="99"/>
      <c r="EC99" s="99"/>
      <c r="ED99" s="99"/>
      <c r="EE99" s="99"/>
      <c r="EF99" s="99"/>
      <c r="EG99" s="99"/>
      <c r="EH99" s="99"/>
      <c r="EI99" s="99"/>
      <c r="EJ99" s="99"/>
      <c r="EK99" s="99"/>
      <c r="EL99" s="99"/>
      <c r="EM99" s="99"/>
      <c r="EN99" s="99"/>
      <c r="EO99" s="99"/>
      <c r="EP99" s="99"/>
      <c r="EQ99" s="99"/>
      <c r="ER99" s="99"/>
      <c r="ES99" s="99"/>
      <c r="ET99" s="99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99"/>
      <c r="FT99" s="99"/>
      <c r="FU99" s="99"/>
      <c r="FV99" s="99"/>
      <c r="FW99" s="99"/>
      <c r="FX99" s="99"/>
      <c r="FY99" s="99"/>
      <c r="FZ99" s="99"/>
      <c r="GA99" s="99"/>
      <c r="GB99" s="99"/>
      <c r="GC99" s="99"/>
      <c r="GD99" s="99"/>
      <c r="GE99" s="99"/>
      <c r="GF99" s="99"/>
      <c r="GG99" s="99"/>
      <c r="GH99" s="99"/>
      <c r="GI99" s="99"/>
      <c r="GJ99" s="99"/>
      <c r="GK99" s="99"/>
      <c r="GL99" s="99"/>
      <c r="GM99" s="99"/>
      <c r="GN99" s="99"/>
      <c r="GO99" s="99"/>
      <c r="GP99" s="99"/>
      <c r="GQ99" s="99"/>
      <c r="GR99" s="99"/>
      <c r="GS99" s="99"/>
      <c r="GT99" s="99"/>
      <c r="GU99" s="99"/>
      <c r="GV99" s="99"/>
      <c r="GW99" s="99"/>
      <c r="GX99" s="99"/>
      <c r="GY99" s="99"/>
      <c r="GZ99" s="99"/>
      <c r="HA99" s="99"/>
      <c r="HB99" s="99"/>
      <c r="HC99" s="99"/>
      <c r="HD99" s="99"/>
      <c r="HE99" s="99"/>
      <c r="HF99" s="99"/>
      <c r="HG99" s="99"/>
      <c r="HH99" s="99"/>
      <c r="HI99" s="99"/>
      <c r="HJ99" s="99"/>
      <c r="HK99" s="99"/>
      <c r="HL99" s="99"/>
      <c r="HM99" s="99"/>
      <c r="HN99" s="99"/>
      <c r="HO99" s="99"/>
      <c r="HP99" s="99"/>
      <c r="HQ99" s="99"/>
      <c r="HR99" s="99"/>
      <c r="HS99" s="99"/>
      <c r="HT99" s="99"/>
      <c r="HU99" s="99"/>
      <c r="HV99" s="99"/>
      <c r="HW99" s="99"/>
      <c r="HX99" s="99"/>
      <c r="HY99" s="99"/>
      <c r="HZ99" s="99"/>
      <c r="IA99" s="99"/>
      <c r="IB99" s="99"/>
      <c r="IC99" s="99"/>
      <c r="ID99" s="99"/>
      <c r="IE99" s="99"/>
      <c r="IF99" s="99"/>
      <c r="IG99" s="99"/>
      <c r="IH99" s="99"/>
      <c r="II99" s="99"/>
      <c r="IJ99" s="99"/>
      <c r="IK99" s="99"/>
      <c r="IL99" s="99"/>
      <c r="IM99" s="99"/>
      <c r="IN99" s="99"/>
      <c r="IO99" s="99"/>
      <c r="IP99" s="99"/>
      <c r="IQ99" s="99"/>
      <c r="IR99" s="99"/>
      <c r="IS99" s="99"/>
      <c r="IT99" s="99"/>
      <c r="IU99" s="99"/>
      <c r="IV99" s="99"/>
    </row>
    <row r="100" spans="1:256" x14ac:dyDescent="0.2">
      <c r="A100" s="134" t="str">
        <f>'Alloc Amt'!B100</f>
        <v>MEMO</v>
      </c>
      <c r="B100" s="157"/>
      <c r="C100" s="134"/>
      <c r="D100" s="134"/>
      <c r="E100" s="134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10"/>
      <c r="T100" s="159">
        <f t="shared" si="5"/>
        <v>0</v>
      </c>
      <c r="U100" s="110"/>
      <c r="V100" s="110"/>
      <c r="W100" s="110"/>
      <c r="X100" s="110"/>
      <c r="Y100" s="110"/>
      <c r="Z100" s="110"/>
      <c r="AA100" s="110"/>
      <c r="AB100" s="110"/>
      <c r="AC100" s="110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/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/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99"/>
      <c r="FG100" s="99"/>
      <c r="FH100" s="99"/>
      <c r="FI100" s="99"/>
      <c r="FJ100" s="99"/>
      <c r="FK100" s="99"/>
      <c r="FL100" s="99"/>
      <c r="FM100" s="99"/>
      <c r="FN100" s="99"/>
      <c r="FO100" s="99"/>
      <c r="FP100" s="99"/>
      <c r="FQ100" s="99"/>
      <c r="FR100" s="99"/>
      <c r="FS100" s="99"/>
      <c r="FT100" s="99"/>
      <c r="FU100" s="99"/>
      <c r="FV100" s="99"/>
      <c r="FW100" s="99"/>
      <c r="FX100" s="99"/>
      <c r="FY100" s="99"/>
      <c r="FZ100" s="99"/>
      <c r="GA100" s="99"/>
      <c r="GB100" s="99"/>
      <c r="GC100" s="99"/>
      <c r="GD100" s="99"/>
      <c r="GE100" s="99"/>
      <c r="GF100" s="99"/>
      <c r="GG100" s="99"/>
      <c r="GH100" s="99"/>
      <c r="GI100" s="99"/>
      <c r="GJ100" s="99"/>
      <c r="GK100" s="99"/>
      <c r="GL100" s="99"/>
      <c r="GM100" s="99"/>
      <c r="GN100" s="99"/>
      <c r="GO100" s="99"/>
      <c r="GP100" s="99"/>
      <c r="GQ100" s="99"/>
      <c r="GR100" s="99"/>
      <c r="GS100" s="99"/>
      <c r="GT100" s="99"/>
      <c r="GU100" s="99"/>
      <c r="GV100" s="99"/>
      <c r="GW100" s="99"/>
      <c r="GX100" s="99"/>
      <c r="GY100" s="99"/>
      <c r="GZ100" s="99"/>
      <c r="HA100" s="99"/>
      <c r="HB100" s="99"/>
      <c r="HC100" s="99"/>
      <c r="HD100" s="99"/>
      <c r="HE100" s="99"/>
      <c r="HF100" s="99"/>
      <c r="HG100" s="99"/>
      <c r="HH100" s="99"/>
      <c r="HI100" s="99"/>
      <c r="HJ100" s="99"/>
      <c r="HK100" s="99"/>
      <c r="HL100" s="99"/>
      <c r="HM100" s="99"/>
      <c r="HN100" s="99"/>
      <c r="HO100" s="99"/>
      <c r="HP100" s="99"/>
      <c r="HQ100" s="99"/>
      <c r="HR100" s="99"/>
      <c r="HS100" s="99"/>
      <c r="HT100" s="99"/>
      <c r="HU100" s="99"/>
      <c r="HV100" s="99"/>
      <c r="HW100" s="99"/>
      <c r="HX100" s="99"/>
      <c r="HY100" s="99"/>
      <c r="HZ100" s="99"/>
      <c r="IA100" s="99"/>
      <c r="IB100" s="99"/>
      <c r="IC100" s="99"/>
      <c r="ID100" s="99"/>
      <c r="IE100" s="99"/>
      <c r="IF100" s="99"/>
      <c r="IG100" s="99"/>
      <c r="IH100" s="99"/>
      <c r="II100" s="99"/>
      <c r="IJ100" s="99"/>
      <c r="IK100" s="99"/>
      <c r="IL100" s="99"/>
      <c r="IM100" s="99"/>
      <c r="IN100" s="99"/>
      <c r="IO100" s="99"/>
      <c r="IP100" s="99"/>
      <c r="IQ100" s="99"/>
      <c r="IR100" s="99"/>
      <c r="IS100" s="99"/>
      <c r="IT100" s="99"/>
      <c r="IU100" s="99"/>
      <c r="IV100" s="99"/>
    </row>
    <row r="101" spans="1:256" x14ac:dyDescent="0.2">
      <c r="A101" s="134">
        <f>'Alloc Amt'!B101</f>
        <v>0</v>
      </c>
      <c r="B101" s="157"/>
      <c r="C101" s="134"/>
      <c r="D101" s="134"/>
      <c r="E101" s="134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10"/>
      <c r="T101" s="159">
        <f t="shared" si="5"/>
        <v>0</v>
      </c>
      <c r="U101" s="110"/>
      <c r="V101" s="110"/>
      <c r="W101" s="110"/>
      <c r="X101" s="110"/>
      <c r="Y101" s="110"/>
      <c r="Z101" s="110"/>
      <c r="AA101" s="110"/>
      <c r="AB101" s="110"/>
      <c r="AC101" s="110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</row>
    <row r="102" spans="1:256" x14ac:dyDescent="0.2">
      <c r="A102" s="134">
        <f>'Alloc Amt'!B102</f>
        <v>0</v>
      </c>
      <c r="B102" s="157"/>
      <c r="C102" s="134"/>
      <c r="D102" s="134"/>
      <c r="E102" s="134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10"/>
      <c r="T102" s="159">
        <f t="shared" si="5"/>
        <v>0</v>
      </c>
      <c r="U102" s="110"/>
      <c r="V102" s="110"/>
      <c r="W102" s="110"/>
      <c r="X102" s="110"/>
      <c r="Y102" s="110"/>
      <c r="Z102" s="110"/>
      <c r="AA102" s="110"/>
      <c r="AB102" s="110"/>
      <c r="AC102" s="110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99"/>
      <c r="FF102" s="99"/>
      <c r="FG102" s="99"/>
      <c r="FH102" s="99"/>
      <c r="FI102" s="99"/>
      <c r="FJ102" s="99"/>
      <c r="FK102" s="99"/>
      <c r="FL102" s="99"/>
      <c r="FM102" s="99"/>
      <c r="FN102" s="99"/>
      <c r="FO102" s="99"/>
      <c r="FP102" s="99"/>
      <c r="FQ102" s="99"/>
      <c r="FR102" s="99"/>
      <c r="FS102" s="99"/>
      <c r="FT102" s="99"/>
      <c r="FU102" s="99"/>
      <c r="FV102" s="99"/>
      <c r="FW102" s="99"/>
      <c r="FX102" s="99"/>
      <c r="FY102" s="99"/>
      <c r="FZ102" s="99"/>
      <c r="GA102" s="99"/>
      <c r="GB102" s="99"/>
      <c r="GC102" s="99"/>
      <c r="GD102" s="99"/>
      <c r="GE102" s="99"/>
      <c r="GF102" s="99"/>
      <c r="GG102" s="99"/>
      <c r="GH102" s="99"/>
      <c r="GI102" s="99"/>
      <c r="GJ102" s="99"/>
      <c r="GK102" s="99"/>
      <c r="GL102" s="99"/>
      <c r="GM102" s="99"/>
      <c r="GN102" s="99"/>
      <c r="GO102" s="99"/>
      <c r="GP102" s="99"/>
      <c r="GQ102" s="99"/>
      <c r="GR102" s="99"/>
      <c r="GS102" s="99"/>
      <c r="GT102" s="99"/>
      <c r="GU102" s="99"/>
      <c r="GV102" s="99"/>
      <c r="GW102" s="99"/>
      <c r="GX102" s="99"/>
      <c r="GY102" s="99"/>
      <c r="GZ102" s="99"/>
      <c r="HA102" s="99"/>
      <c r="HB102" s="99"/>
      <c r="HC102" s="99"/>
      <c r="HD102" s="99"/>
      <c r="HE102" s="99"/>
      <c r="HF102" s="99"/>
      <c r="HG102" s="99"/>
      <c r="HH102" s="99"/>
      <c r="HI102" s="99"/>
      <c r="HJ102" s="99"/>
      <c r="HK102" s="99"/>
      <c r="HL102" s="99"/>
      <c r="HM102" s="99"/>
      <c r="HN102" s="99"/>
      <c r="HO102" s="99"/>
      <c r="HP102" s="99"/>
      <c r="HQ102" s="99"/>
      <c r="HR102" s="99"/>
      <c r="HS102" s="99"/>
      <c r="HT102" s="99"/>
      <c r="HU102" s="99"/>
      <c r="HV102" s="99"/>
      <c r="HW102" s="99"/>
      <c r="HX102" s="99"/>
      <c r="HY102" s="99"/>
      <c r="HZ102" s="99"/>
      <c r="IA102" s="99"/>
      <c r="IB102" s="99"/>
      <c r="IC102" s="99"/>
      <c r="ID102" s="99"/>
      <c r="IE102" s="99"/>
      <c r="IF102" s="99"/>
      <c r="IG102" s="99"/>
      <c r="IH102" s="99"/>
      <c r="II102" s="99"/>
      <c r="IJ102" s="99"/>
      <c r="IK102" s="99"/>
      <c r="IL102" s="99"/>
      <c r="IM102" s="99"/>
      <c r="IN102" s="99"/>
      <c r="IO102" s="99"/>
      <c r="IP102" s="99"/>
      <c r="IQ102" s="99"/>
      <c r="IR102" s="99"/>
      <c r="IS102" s="99"/>
      <c r="IT102" s="99"/>
      <c r="IU102" s="99"/>
      <c r="IV102" s="99"/>
    </row>
    <row r="103" spans="1:256" x14ac:dyDescent="0.2">
      <c r="A103" s="134">
        <f>'Alloc Amt'!B103</f>
        <v>0</v>
      </c>
      <c r="B103" s="157"/>
      <c r="C103" s="99"/>
      <c r="D103" s="99"/>
      <c r="E103" s="99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10"/>
      <c r="T103" s="159">
        <f t="shared" si="5"/>
        <v>0</v>
      </c>
      <c r="U103" s="110"/>
      <c r="V103" s="110"/>
      <c r="W103" s="110"/>
      <c r="X103" s="110"/>
      <c r="Y103" s="110"/>
      <c r="Z103" s="110"/>
      <c r="AA103" s="110"/>
      <c r="AB103" s="110"/>
      <c r="AC103" s="110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/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/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99"/>
      <c r="EZ103" s="99"/>
      <c r="FA103" s="99"/>
      <c r="FB103" s="99"/>
      <c r="FC103" s="99"/>
      <c r="FD103" s="99"/>
      <c r="FE103" s="99"/>
      <c r="FF103" s="99"/>
      <c r="FG103" s="99"/>
      <c r="FH103" s="99"/>
      <c r="FI103" s="99"/>
      <c r="FJ103" s="99"/>
      <c r="FK103" s="99"/>
      <c r="FL103" s="99"/>
      <c r="FM103" s="99"/>
      <c r="FN103" s="99"/>
      <c r="FO103" s="99"/>
      <c r="FP103" s="99"/>
      <c r="FQ103" s="99"/>
      <c r="FR103" s="99"/>
      <c r="FS103" s="99"/>
      <c r="FT103" s="99"/>
      <c r="FU103" s="99"/>
      <c r="FV103" s="99"/>
      <c r="FW103" s="99"/>
      <c r="FX103" s="99"/>
      <c r="FY103" s="99"/>
      <c r="FZ103" s="99"/>
      <c r="GA103" s="99"/>
      <c r="GB103" s="99"/>
      <c r="GC103" s="99"/>
      <c r="GD103" s="99"/>
      <c r="GE103" s="99"/>
      <c r="GF103" s="99"/>
      <c r="GG103" s="99"/>
      <c r="GH103" s="99"/>
      <c r="GI103" s="99"/>
      <c r="GJ103" s="99"/>
      <c r="GK103" s="99"/>
      <c r="GL103" s="99"/>
      <c r="GM103" s="99"/>
      <c r="GN103" s="99"/>
      <c r="GO103" s="99"/>
      <c r="GP103" s="99"/>
      <c r="GQ103" s="99"/>
      <c r="GR103" s="99"/>
      <c r="GS103" s="99"/>
      <c r="GT103" s="99"/>
      <c r="GU103" s="99"/>
      <c r="GV103" s="99"/>
      <c r="GW103" s="99"/>
      <c r="GX103" s="99"/>
      <c r="GY103" s="99"/>
      <c r="GZ103" s="99"/>
      <c r="HA103" s="99"/>
      <c r="HB103" s="99"/>
      <c r="HC103" s="99"/>
      <c r="HD103" s="99"/>
      <c r="HE103" s="99"/>
      <c r="HF103" s="99"/>
      <c r="HG103" s="99"/>
      <c r="HH103" s="99"/>
      <c r="HI103" s="99"/>
      <c r="HJ103" s="99"/>
      <c r="HK103" s="99"/>
      <c r="HL103" s="99"/>
      <c r="HM103" s="99"/>
      <c r="HN103" s="99"/>
      <c r="HO103" s="99"/>
      <c r="HP103" s="99"/>
      <c r="HQ103" s="99"/>
      <c r="HR103" s="99"/>
      <c r="HS103" s="99"/>
      <c r="HT103" s="99"/>
      <c r="HU103" s="99"/>
      <c r="HV103" s="99"/>
      <c r="HW103" s="99"/>
      <c r="HX103" s="99"/>
      <c r="HY103" s="99"/>
      <c r="HZ103" s="99"/>
      <c r="IA103" s="99"/>
      <c r="IB103" s="99"/>
      <c r="IC103" s="99"/>
      <c r="ID103" s="99"/>
      <c r="IE103" s="99"/>
      <c r="IF103" s="99"/>
      <c r="IG103" s="99"/>
      <c r="IH103" s="99"/>
      <c r="II103" s="99"/>
      <c r="IJ103" s="99"/>
      <c r="IK103" s="99"/>
      <c r="IL103" s="99"/>
      <c r="IM103" s="99"/>
      <c r="IN103" s="99"/>
      <c r="IO103" s="99"/>
      <c r="IP103" s="99"/>
      <c r="IQ103" s="99"/>
      <c r="IR103" s="99"/>
      <c r="IS103" s="99"/>
      <c r="IT103" s="99"/>
      <c r="IU103" s="99"/>
      <c r="IV103" s="99"/>
    </row>
    <row r="104" spans="1:256" x14ac:dyDescent="0.2">
      <c r="A104" s="134">
        <f>'Alloc Amt'!B104</f>
        <v>0</v>
      </c>
      <c r="B104" s="157"/>
      <c r="C104" s="99"/>
      <c r="D104" s="99"/>
      <c r="E104" s="99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10"/>
      <c r="T104" s="159">
        <f t="shared" si="5"/>
        <v>0</v>
      </c>
      <c r="U104" s="110"/>
      <c r="V104" s="110"/>
      <c r="W104" s="110"/>
      <c r="X104" s="110"/>
      <c r="Y104" s="110"/>
      <c r="Z104" s="110"/>
      <c r="AA104" s="110"/>
      <c r="AB104" s="110"/>
      <c r="AC104" s="110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99"/>
      <c r="FV104" s="99"/>
      <c r="FW104" s="99"/>
      <c r="FX104" s="99"/>
      <c r="FY104" s="99"/>
      <c r="FZ104" s="99"/>
      <c r="GA104" s="99"/>
      <c r="GB104" s="99"/>
      <c r="GC104" s="99"/>
      <c r="GD104" s="99"/>
      <c r="GE104" s="99"/>
      <c r="GF104" s="99"/>
      <c r="GG104" s="99"/>
      <c r="GH104" s="99"/>
      <c r="GI104" s="99"/>
      <c r="GJ104" s="99"/>
      <c r="GK104" s="99"/>
      <c r="GL104" s="99"/>
      <c r="GM104" s="99"/>
      <c r="GN104" s="99"/>
      <c r="GO104" s="99"/>
      <c r="GP104" s="99"/>
      <c r="GQ104" s="99"/>
      <c r="GR104" s="99"/>
      <c r="GS104" s="99"/>
      <c r="GT104" s="99"/>
      <c r="GU104" s="99"/>
      <c r="GV104" s="99"/>
      <c r="GW104" s="99"/>
      <c r="GX104" s="99"/>
      <c r="GY104" s="99"/>
      <c r="GZ104" s="99"/>
      <c r="HA104" s="99"/>
      <c r="HB104" s="99"/>
      <c r="HC104" s="99"/>
      <c r="HD104" s="99"/>
      <c r="HE104" s="99"/>
      <c r="HF104" s="99"/>
      <c r="HG104" s="99"/>
      <c r="HH104" s="99"/>
      <c r="HI104" s="99"/>
      <c r="HJ104" s="99"/>
      <c r="HK104" s="99"/>
      <c r="HL104" s="99"/>
      <c r="HM104" s="99"/>
      <c r="HN104" s="99"/>
      <c r="HO104" s="99"/>
      <c r="HP104" s="99"/>
      <c r="HQ104" s="99"/>
      <c r="HR104" s="99"/>
      <c r="HS104" s="99"/>
      <c r="HT104" s="99"/>
      <c r="HU104" s="99"/>
      <c r="HV104" s="99"/>
      <c r="HW104" s="99"/>
      <c r="HX104" s="99"/>
      <c r="HY104" s="99"/>
      <c r="HZ104" s="99"/>
      <c r="IA104" s="99"/>
      <c r="IB104" s="99"/>
      <c r="IC104" s="99"/>
      <c r="ID104" s="99"/>
      <c r="IE104" s="99"/>
      <c r="IF104" s="99"/>
      <c r="IG104" s="99"/>
      <c r="IH104" s="99"/>
      <c r="II104" s="99"/>
      <c r="IJ104" s="99"/>
      <c r="IK104" s="99"/>
      <c r="IL104" s="99"/>
      <c r="IM104" s="99"/>
      <c r="IN104" s="99"/>
      <c r="IO104" s="99"/>
      <c r="IP104" s="99"/>
      <c r="IQ104" s="99"/>
      <c r="IR104" s="99"/>
      <c r="IS104" s="99"/>
      <c r="IT104" s="99"/>
      <c r="IU104" s="99"/>
      <c r="IV104" s="99"/>
    </row>
    <row r="105" spans="1:256" x14ac:dyDescent="0.2">
      <c r="A105" s="134" t="str">
        <f>'Alloc Amt'!B105</f>
        <v>MEMO</v>
      </c>
      <c r="B105" s="157"/>
      <c r="C105" s="99"/>
      <c r="D105" s="99"/>
      <c r="E105" s="99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10"/>
      <c r="T105" s="159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  <c r="IP105" s="99"/>
      <c r="IQ105" s="99"/>
      <c r="IR105" s="99"/>
      <c r="IS105" s="99"/>
      <c r="IT105" s="99"/>
      <c r="IU105" s="99"/>
      <c r="IV105" s="99"/>
    </row>
    <row r="106" spans="1:256" x14ac:dyDescent="0.2">
      <c r="A106" s="134">
        <f>'Alloc Amt'!B106</f>
        <v>0</v>
      </c>
      <c r="B106" s="157"/>
      <c r="C106" s="99"/>
      <c r="D106" s="99"/>
      <c r="E106" s="99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10"/>
      <c r="T106" s="159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  <c r="IP106" s="99"/>
      <c r="IQ106" s="99"/>
      <c r="IR106" s="99"/>
      <c r="IS106" s="99"/>
      <c r="IT106" s="99"/>
      <c r="IU106" s="99"/>
      <c r="IV106" s="99"/>
    </row>
    <row r="107" spans="1:256" x14ac:dyDescent="0.2">
      <c r="A107" s="134">
        <f>'Alloc Amt'!B107</f>
        <v>0</v>
      </c>
      <c r="B107" s="157"/>
      <c r="C107" s="99"/>
      <c r="D107" s="99"/>
      <c r="E107" s="99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10"/>
      <c r="T107" s="159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99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99"/>
      <c r="HN107" s="99"/>
      <c r="HO107" s="99"/>
      <c r="HP107" s="99"/>
      <c r="HQ107" s="99"/>
      <c r="HR107" s="99"/>
      <c r="HS107" s="99"/>
      <c r="HT107" s="99"/>
      <c r="HU107" s="99"/>
      <c r="HV107" s="99"/>
      <c r="HW107" s="99"/>
      <c r="HX107" s="99"/>
      <c r="HY107" s="99"/>
      <c r="HZ107" s="99"/>
      <c r="IA107" s="99"/>
      <c r="IB107" s="99"/>
      <c r="IC107" s="99"/>
      <c r="ID107" s="99"/>
      <c r="IE107" s="99"/>
      <c r="IF107" s="99"/>
      <c r="IG107" s="99"/>
      <c r="IH107" s="99"/>
      <c r="II107" s="99"/>
      <c r="IJ107" s="99"/>
      <c r="IK107" s="99"/>
      <c r="IL107" s="99"/>
      <c r="IM107" s="99"/>
      <c r="IN107" s="99"/>
      <c r="IO107" s="99"/>
      <c r="IP107" s="99"/>
      <c r="IQ107" s="99"/>
      <c r="IR107" s="99"/>
      <c r="IS107" s="99"/>
      <c r="IT107" s="99"/>
      <c r="IU107" s="99"/>
      <c r="IV107" s="99"/>
    </row>
    <row r="108" spans="1:256" x14ac:dyDescent="0.2">
      <c r="A108" s="134">
        <f>'Alloc Amt'!B108</f>
        <v>0</v>
      </c>
      <c r="B108" s="157"/>
      <c r="C108" s="99"/>
      <c r="D108" s="99"/>
      <c r="E108" s="99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10"/>
      <c r="T108" s="159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99"/>
      <c r="IO108" s="99"/>
      <c r="IP108" s="99"/>
      <c r="IQ108" s="99"/>
      <c r="IR108" s="99"/>
      <c r="IS108" s="99"/>
      <c r="IT108" s="99"/>
      <c r="IU108" s="99"/>
      <c r="IV108" s="99"/>
    </row>
    <row r="109" spans="1:256" x14ac:dyDescent="0.2">
      <c r="A109" s="134">
        <f>'Alloc Amt'!B109</f>
        <v>0</v>
      </c>
      <c r="B109" s="157"/>
      <c r="C109" s="99"/>
      <c r="D109" s="99"/>
      <c r="E109" s="99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10"/>
      <c r="T109" s="159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/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99"/>
      <c r="DF109" s="99"/>
      <c r="DG109" s="99"/>
      <c r="DH109" s="99"/>
      <c r="DI109" s="99"/>
      <c r="DJ109" s="99"/>
      <c r="DK109" s="99"/>
      <c r="DL109" s="99"/>
      <c r="DM109" s="99"/>
      <c r="DN109" s="99"/>
      <c r="DO109" s="99"/>
      <c r="DP109" s="99"/>
      <c r="DQ109" s="99"/>
      <c r="DR109" s="99"/>
      <c r="DS109" s="99"/>
      <c r="DT109" s="99"/>
      <c r="DU109" s="99"/>
      <c r="DV109" s="99"/>
      <c r="DW109" s="99"/>
      <c r="DX109" s="99"/>
      <c r="DY109" s="99"/>
      <c r="DZ109" s="99"/>
      <c r="EA109" s="99"/>
      <c r="EB109" s="99"/>
      <c r="EC109" s="99"/>
      <c r="ED109" s="99"/>
      <c r="EE109" s="99"/>
      <c r="EF109" s="99"/>
      <c r="EG109" s="99"/>
      <c r="EH109" s="99"/>
      <c r="EI109" s="99"/>
      <c r="EJ109" s="99"/>
      <c r="EK109" s="99"/>
      <c r="EL109" s="99"/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L109" s="99"/>
      <c r="FM109" s="99"/>
      <c r="FN109" s="99"/>
      <c r="FO109" s="99"/>
      <c r="FP109" s="99"/>
      <c r="FQ109" s="99"/>
      <c r="FR109" s="99"/>
      <c r="FS109" s="99"/>
      <c r="FT109" s="99"/>
      <c r="FU109" s="99"/>
      <c r="FV109" s="99"/>
      <c r="FW109" s="99"/>
      <c r="FX109" s="99"/>
      <c r="FY109" s="99"/>
      <c r="FZ109" s="99"/>
      <c r="GA109" s="99"/>
      <c r="GB109" s="99"/>
      <c r="GC109" s="99"/>
      <c r="GD109" s="99"/>
      <c r="GE109" s="99"/>
      <c r="GF109" s="99"/>
      <c r="GG109" s="99"/>
      <c r="GH109" s="99"/>
      <c r="GI109" s="99"/>
      <c r="GJ109" s="99"/>
      <c r="GK109" s="99"/>
      <c r="GL109" s="99"/>
      <c r="GM109" s="99"/>
      <c r="GN109" s="99"/>
      <c r="GO109" s="99"/>
      <c r="GP109" s="99"/>
      <c r="GQ109" s="99"/>
      <c r="GR109" s="99"/>
      <c r="GS109" s="99"/>
      <c r="GT109" s="99"/>
      <c r="GU109" s="99"/>
      <c r="GV109" s="99"/>
      <c r="GW109" s="99"/>
      <c r="GX109" s="99"/>
      <c r="GY109" s="99"/>
      <c r="GZ109" s="99"/>
      <c r="HA109" s="99"/>
      <c r="HB109" s="99"/>
      <c r="HC109" s="99"/>
      <c r="HD109" s="99"/>
      <c r="HE109" s="99"/>
      <c r="HF109" s="99"/>
      <c r="HG109" s="99"/>
      <c r="HH109" s="99"/>
      <c r="HI109" s="99"/>
      <c r="HJ109" s="99"/>
      <c r="HK109" s="99"/>
      <c r="HL109" s="99"/>
      <c r="HM109" s="99"/>
      <c r="HN109" s="99"/>
      <c r="HO109" s="99"/>
      <c r="HP109" s="99"/>
      <c r="HQ109" s="99"/>
      <c r="HR109" s="99"/>
      <c r="HS109" s="99"/>
      <c r="HT109" s="99"/>
      <c r="HU109" s="99"/>
      <c r="HV109" s="99"/>
      <c r="HW109" s="99"/>
      <c r="HX109" s="99"/>
      <c r="HY109" s="99"/>
      <c r="HZ109" s="99"/>
      <c r="IA109" s="99"/>
      <c r="IB109" s="99"/>
      <c r="IC109" s="99"/>
      <c r="ID109" s="99"/>
      <c r="IE109" s="99"/>
      <c r="IF109" s="99"/>
      <c r="IG109" s="99"/>
      <c r="IH109" s="99"/>
      <c r="II109" s="99"/>
      <c r="IJ109" s="99"/>
      <c r="IK109" s="99"/>
      <c r="IL109" s="99"/>
      <c r="IM109" s="99"/>
      <c r="IN109" s="99"/>
      <c r="IO109" s="99"/>
      <c r="IP109" s="99"/>
      <c r="IQ109" s="99"/>
      <c r="IR109" s="99"/>
      <c r="IS109" s="99"/>
      <c r="IT109" s="99"/>
      <c r="IU109" s="99"/>
      <c r="IV109" s="99"/>
    </row>
    <row r="110" spans="1:256" x14ac:dyDescent="0.2">
      <c r="A110" s="134">
        <f>'Alloc Amt'!B110</f>
        <v>0</v>
      </c>
      <c r="B110" s="157"/>
      <c r="C110" s="99"/>
      <c r="D110" s="99"/>
      <c r="E110" s="99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10"/>
      <c r="T110" s="159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/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99"/>
      <c r="DF110" s="99"/>
      <c r="DG110" s="99"/>
      <c r="DH110" s="99"/>
      <c r="DI110" s="99"/>
      <c r="DJ110" s="99"/>
      <c r="DK110" s="99"/>
      <c r="DL110" s="99"/>
      <c r="DM110" s="99"/>
      <c r="DN110" s="99"/>
      <c r="DO110" s="99"/>
      <c r="DP110" s="99"/>
      <c r="DQ110" s="99"/>
      <c r="DR110" s="99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99"/>
      <c r="EI110" s="99"/>
      <c r="EJ110" s="99"/>
      <c r="EK110" s="99"/>
      <c r="EL110" s="99"/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L110" s="99"/>
      <c r="FM110" s="99"/>
      <c r="FN110" s="99"/>
      <c r="FO110" s="99"/>
      <c r="FP110" s="99"/>
      <c r="FQ110" s="99"/>
      <c r="FR110" s="99"/>
      <c r="FS110" s="99"/>
      <c r="FT110" s="99"/>
      <c r="FU110" s="99"/>
      <c r="FV110" s="99"/>
      <c r="FW110" s="99"/>
      <c r="FX110" s="99"/>
      <c r="FY110" s="99"/>
      <c r="FZ110" s="99"/>
      <c r="GA110" s="99"/>
      <c r="GB110" s="99"/>
      <c r="GC110" s="99"/>
      <c r="GD110" s="99"/>
      <c r="GE110" s="99"/>
      <c r="GF110" s="99"/>
      <c r="GG110" s="99"/>
      <c r="GH110" s="99"/>
      <c r="GI110" s="99"/>
      <c r="GJ110" s="99"/>
      <c r="GK110" s="99"/>
      <c r="GL110" s="99"/>
      <c r="GM110" s="99"/>
      <c r="GN110" s="99"/>
      <c r="GO110" s="99"/>
      <c r="GP110" s="99"/>
      <c r="GQ110" s="99"/>
      <c r="GR110" s="99"/>
      <c r="GS110" s="99"/>
      <c r="GT110" s="99"/>
      <c r="GU110" s="99"/>
      <c r="GV110" s="99"/>
      <c r="GW110" s="99"/>
      <c r="GX110" s="99"/>
      <c r="GY110" s="99"/>
      <c r="GZ110" s="99"/>
      <c r="HA110" s="99"/>
      <c r="HB110" s="99"/>
      <c r="HC110" s="99"/>
      <c r="HD110" s="99"/>
      <c r="HE110" s="99"/>
      <c r="HF110" s="99"/>
      <c r="HG110" s="99"/>
      <c r="HH110" s="99"/>
      <c r="HI110" s="99"/>
      <c r="HJ110" s="99"/>
      <c r="HK110" s="99"/>
      <c r="HL110" s="99"/>
      <c r="HM110" s="99"/>
      <c r="HN110" s="99"/>
      <c r="HO110" s="99"/>
      <c r="HP110" s="99"/>
      <c r="HQ110" s="99"/>
      <c r="HR110" s="99"/>
      <c r="HS110" s="99"/>
      <c r="HT110" s="99"/>
      <c r="HU110" s="99"/>
      <c r="HV110" s="99"/>
      <c r="HW110" s="99"/>
      <c r="HX110" s="99"/>
      <c r="HY110" s="99"/>
      <c r="HZ110" s="99"/>
      <c r="IA110" s="99"/>
      <c r="IB110" s="99"/>
      <c r="IC110" s="99"/>
      <c r="ID110" s="99"/>
      <c r="IE110" s="99"/>
      <c r="IF110" s="99"/>
      <c r="IG110" s="99"/>
      <c r="IH110" s="99"/>
      <c r="II110" s="99"/>
      <c r="IJ110" s="99"/>
      <c r="IK110" s="99"/>
      <c r="IL110" s="99"/>
      <c r="IM110" s="99"/>
      <c r="IN110" s="99"/>
      <c r="IO110" s="99"/>
      <c r="IP110" s="99"/>
      <c r="IQ110" s="99"/>
      <c r="IR110" s="99"/>
      <c r="IS110" s="99"/>
      <c r="IT110" s="99"/>
      <c r="IU110" s="99"/>
      <c r="IV110" s="99"/>
    </row>
    <row r="111" spans="1:256" x14ac:dyDescent="0.2">
      <c r="A111" s="134">
        <f>'Alloc Amt'!B111</f>
        <v>0</v>
      </c>
      <c r="B111" s="157"/>
      <c r="C111" s="99"/>
      <c r="D111" s="99"/>
      <c r="E111" s="99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10"/>
      <c r="T111" s="159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</row>
    <row r="112" spans="1:256" x14ac:dyDescent="0.2">
      <c r="A112" s="134">
        <f>'Alloc Amt'!B112</f>
        <v>0</v>
      </c>
      <c r="B112" s="157"/>
      <c r="C112" s="99"/>
      <c r="D112" s="99"/>
      <c r="E112" s="99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10"/>
      <c r="T112" s="159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  <c r="BS112" s="99"/>
      <c r="BT112" s="99"/>
      <c r="BU112" s="99"/>
      <c r="BV112" s="99"/>
      <c r="BW112" s="99"/>
      <c r="BX112" s="99"/>
      <c r="BY112" s="99"/>
      <c r="BZ112" s="99"/>
      <c r="CA112" s="99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99"/>
      <c r="DE112" s="99"/>
      <c r="DF112" s="99"/>
      <c r="DG112" s="99"/>
      <c r="DH112" s="99"/>
      <c r="DI112" s="99"/>
      <c r="DJ112" s="99"/>
      <c r="DK112" s="99"/>
      <c r="DL112" s="99"/>
      <c r="DM112" s="99"/>
      <c r="DN112" s="99"/>
      <c r="DO112" s="99"/>
      <c r="DP112" s="99"/>
      <c r="DQ112" s="99"/>
      <c r="DR112" s="99"/>
      <c r="DS112" s="99"/>
      <c r="DT112" s="99"/>
      <c r="DU112" s="99"/>
      <c r="DV112" s="99"/>
      <c r="DW112" s="99"/>
      <c r="DX112" s="99"/>
      <c r="DY112" s="99"/>
      <c r="DZ112" s="99"/>
      <c r="EA112" s="99"/>
      <c r="EB112" s="99"/>
      <c r="EC112" s="99"/>
      <c r="ED112" s="99"/>
      <c r="EE112" s="99"/>
      <c r="EF112" s="99"/>
      <c r="EG112" s="99"/>
      <c r="EH112" s="99"/>
      <c r="EI112" s="99"/>
      <c r="EJ112" s="99"/>
      <c r="EK112" s="99"/>
      <c r="EL112" s="99"/>
      <c r="EM112" s="99"/>
      <c r="EN112" s="99"/>
      <c r="EO112" s="99"/>
      <c r="EP112" s="99"/>
      <c r="EQ112" s="99"/>
      <c r="ER112" s="99"/>
      <c r="ES112" s="99"/>
      <c r="ET112" s="99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99"/>
      <c r="FG112" s="99"/>
      <c r="FH112" s="99"/>
      <c r="FI112" s="99"/>
      <c r="FJ112" s="99"/>
      <c r="FK112" s="99"/>
      <c r="FL112" s="99"/>
      <c r="FM112" s="99"/>
      <c r="FN112" s="99"/>
      <c r="FO112" s="99"/>
      <c r="FP112" s="99"/>
      <c r="FQ112" s="99"/>
      <c r="FR112" s="99"/>
      <c r="FS112" s="99"/>
      <c r="FT112" s="99"/>
      <c r="FU112" s="99"/>
      <c r="FV112" s="99"/>
      <c r="FW112" s="99"/>
      <c r="FX112" s="99"/>
      <c r="FY112" s="99"/>
      <c r="FZ112" s="99"/>
      <c r="GA112" s="99"/>
      <c r="GB112" s="99"/>
      <c r="GC112" s="99"/>
      <c r="GD112" s="99"/>
      <c r="GE112" s="99"/>
      <c r="GF112" s="99"/>
      <c r="GG112" s="99"/>
      <c r="GH112" s="99"/>
      <c r="GI112" s="99"/>
      <c r="GJ112" s="99"/>
      <c r="GK112" s="99"/>
      <c r="GL112" s="99"/>
      <c r="GM112" s="99"/>
      <c r="GN112" s="99"/>
      <c r="GO112" s="99"/>
      <c r="GP112" s="99"/>
      <c r="GQ112" s="99"/>
      <c r="GR112" s="99"/>
      <c r="GS112" s="99"/>
      <c r="GT112" s="99"/>
      <c r="GU112" s="99"/>
      <c r="GV112" s="99"/>
      <c r="GW112" s="99"/>
      <c r="GX112" s="99"/>
      <c r="GY112" s="99"/>
      <c r="GZ112" s="99"/>
      <c r="HA112" s="99"/>
      <c r="HB112" s="99"/>
      <c r="HC112" s="99"/>
      <c r="HD112" s="99"/>
      <c r="HE112" s="99"/>
      <c r="HF112" s="99"/>
      <c r="HG112" s="99"/>
      <c r="HH112" s="99"/>
      <c r="HI112" s="99"/>
      <c r="HJ112" s="99"/>
      <c r="HK112" s="99"/>
      <c r="HL112" s="99"/>
      <c r="HM112" s="99"/>
      <c r="HN112" s="99"/>
      <c r="HO112" s="99"/>
      <c r="HP112" s="99"/>
      <c r="HQ112" s="99"/>
      <c r="HR112" s="99"/>
      <c r="HS112" s="99"/>
      <c r="HT112" s="99"/>
      <c r="HU112" s="99"/>
      <c r="HV112" s="99"/>
      <c r="HW112" s="99"/>
      <c r="HX112" s="99"/>
      <c r="HY112" s="99"/>
      <c r="HZ112" s="99"/>
      <c r="IA112" s="99"/>
      <c r="IB112" s="99"/>
      <c r="IC112" s="99"/>
      <c r="ID112" s="99"/>
      <c r="IE112" s="99"/>
      <c r="IF112" s="99"/>
      <c r="IG112" s="99"/>
      <c r="IH112" s="99"/>
      <c r="II112" s="99"/>
      <c r="IJ112" s="99"/>
      <c r="IK112" s="99"/>
      <c r="IL112" s="99"/>
      <c r="IM112" s="99"/>
      <c r="IN112" s="99"/>
      <c r="IO112" s="99"/>
      <c r="IP112" s="99"/>
      <c r="IQ112" s="99"/>
      <c r="IR112" s="99"/>
      <c r="IS112" s="99"/>
      <c r="IT112" s="99"/>
      <c r="IU112" s="99"/>
      <c r="IV112" s="99"/>
    </row>
    <row r="113" spans="1:256" x14ac:dyDescent="0.2">
      <c r="A113" s="134">
        <f>'Alloc Amt'!B113</f>
        <v>103</v>
      </c>
      <c r="B113" s="157"/>
      <c r="C113" s="99"/>
      <c r="D113" s="99"/>
      <c r="E113" s="99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10"/>
      <c r="T113" s="159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99"/>
      <c r="BW113" s="99"/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99"/>
      <c r="DD113" s="99"/>
      <c r="DE113" s="99"/>
      <c r="DF113" s="99"/>
      <c r="DG113" s="99"/>
      <c r="DH113" s="99"/>
      <c r="DI113" s="99"/>
      <c r="DJ113" s="99"/>
      <c r="DK113" s="99"/>
      <c r="DL113" s="99"/>
      <c r="DM113" s="99"/>
      <c r="DN113" s="99"/>
      <c r="DO113" s="99"/>
      <c r="DP113" s="99"/>
      <c r="DQ113" s="99"/>
      <c r="DR113" s="99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99"/>
      <c r="EI113" s="99"/>
      <c r="EJ113" s="99"/>
      <c r="EK113" s="99"/>
      <c r="EL113" s="99"/>
      <c r="EM113" s="99"/>
      <c r="EN113" s="99"/>
      <c r="EO113" s="99"/>
      <c r="EP113" s="99"/>
      <c r="EQ113" s="99"/>
      <c r="ER113" s="99"/>
      <c r="ES113" s="99"/>
      <c r="ET113" s="99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99"/>
      <c r="FG113" s="99"/>
      <c r="FH113" s="99"/>
      <c r="FI113" s="99"/>
      <c r="FJ113" s="99"/>
      <c r="FK113" s="99"/>
      <c r="FL113" s="99"/>
      <c r="FM113" s="99"/>
      <c r="FN113" s="99"/>
      <c r="FO113" s="99"/>
      <c r="FP113" s="99"/>
      <c r="FQ113" s="99"/>
      <c r="FR113" s="99"/>
      <c r="FS113" s="99"/>
      <c r="FT113" s="99"/>
      <c r="FU113" s="99"/>
      <c r="FV113" s="99"/>
      <c r="FW113" s="99"/>
      <c r="FX113" s="99"/>
      <c r="FY113" s="99"/>
      <c r="FZ113" s="99"/>
      <c r="GA113" s="99"/>
      <c r="GB113" s="99"/>
      <c r="GC113" s="99"/>
      <c r="GD113" s="99"/>
      <c r="GE113" s="99"/>
      <c r="GF113" s="99"/>
      <c r="GG113" s="99"/>
      <c r="GH113" s="99"/>
      <c r="GI113" s="99"/>
      <c r="GJ113" s="99"/>
      <c r="GK113" s="99"/>
      <c r="GL113" s="99"/>
      <c r="GM113" s="99"/>
      <c r="GN113" s="99"/>
      <c r="GO113" s="99"/>
      <c r="GP113" s="99"/>
      <c r="GQ113" s="99"/>
      <c r="GR113" s="99"/>
      <c r="GS113" s="99"/>
      <c r="GT113" s="99"/>
      <c r="GU113" s="99"/>
      <c r="GV113" s="99"/>
      <c r="GW113" s="99"/>
      <c r="GX113" s="99"/>
      <c r="GY113" s="99"/>
      <c r="GZ113" s="99"/>
      <c r="HA113" s="99"/>
      <c r="HB113" s="99"/>
      <c r="HC113" s="99"/>
      <c r="HD113" s="99"/>
      <c r="HE113" s="99"/>
      <c r="HF113" s="99"/>
      <c r="HG113" s="99"/>
      <c r="HH113" s="99"/>
      <c r="HI113" s="99"/>
      <c r="HJ113" s="99"/>
      <c r="HK113" s="99"/>
      <c r="HL113" s="99"/>
      <c r="HM113" s="99"/>
      <c r="HN113" s="99"/>
      <c r="HO113" s="99"/>
      <c r="HP113" s="99"/>
      <c r="HQ113" s="99"/>
      <c r="HR113" s="99"/>
      <c r="HS113" s="99"/>
      <c r="HT113" s="99"/>
      <c r="HU113" s="99"/>
      <c r="HV113" s="99"/>
      <c r="HW113" s="99"/>
      <c r="HX113" s="99"/>
      <c r="HY113" s="99"/>
      <c r="HZ113" s="99"/>
      <c r="IA113" s="99"/>
      <c r="IB113" s="99"/>
      <c r="IC113" s="99"/>
      <c r="ID113" s="99"/>
      <c r="IE113" s="99"/>
      <c r="IF113" s="99"/>
      <c r="IG113" s="99"/>
      <c r="IH113" s="99"/>
      <c r="II113" s="99"/>
      <c r="IJ113" s="99"/>
      <c r="IK113" s="99"/>
      <c r="IL113" s="99"/>
      <c r="IM113" s="99"/>
      <c r="IN113" s="99"/>
      <c r="IO113" s="99"/>
      <c r="IP113" s="99"/>
      <c r="IQ113" s="99"/>
      <c r="IR113" s="99"/>
      <c r="IS113" s="99"/>
      <c r="IT113" s="99"/>
      <c r="IU113" s="99"/>
      <c r="IV113" s="99"/>
    </row>
    <row r="114" spans="1:256" x14ac:dyDescent="0.2">
      <c r="A114" s="134">
        <f>'Alloc Amt'!B114</f>
        <v>104</v>
      </c>
      <c r="B114" s="157"/>
      <c r="C114" s="99"/>
      <c r="D114" s="99"/>
      <c r="E114" s="99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10"/>
      <c r="T114" s="159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99"/>
      <c r="HA114" s="99"/>
      <c r="HB114" s="99"/>
      <c r="HC114" s="99"/>
      <c r="HD114" s="99"/>
      <c r="HE114" s="99"/>
      <c r="HF114" s="99"/>
      <c r="HG114" s="99"/>
      <c r="HH114" s="99"/>
      <c r="HI114" s="99"/>
      <c r="HJ114" s="99"/>
      <c r="HK114" s="99"/>
      <c r="HL114" s="99"/>
      <c r="HM114" s="99"/>
      <c r="HN114" s="99"/>
      <c r="HO114" s="99"/>
      <c r="HP114" s="99"/>
      <c r="HQ114" s="99"/>
      <c r="HR114" s="99"/>
      <c r="HS114" s="99"/>
      <c r="HT114" s="99"/>
      <c r="HU114" s="99"/>
      <c r="HV114" s="99"/>
      <c r="HW114" s="99"/>
      <c r="HX114" s="99"/>
      <c r="HY114" s="99"/>
      <c r="HZ114" s="99"/>
      <c r="IA114" s="99"/>
      <c r="IB114" s="99"/>
      <c r="IC114" s="99"/>
      <c r="ID114" s="99"/>
      <c r="IE114" s="99"/>
      <c r="IF114" s="99"/>
      <c r="IG114" s="99"/>
      <c r="IH114" s="99"/>
      <c r="II114" s="99"/>
      <c r="IJ114" s="99"/>
      <c r="IK114" s="99"/>
      <c r="IL114" s="99"/>
      <c r="IM114" s="99"/>
      <c r="IN114" s="99"/>
      <c r="IO114" s="99"/>
      <c r="IP114" s="99"/>
      <c r="IQ114" s="99"/>
      <c r="IR114" s="99"/>
      <c r="IS114" s="99"/>
      <c r="IT114" s="99"/>
      <c r="IU114" s="99"/>
      <c r="IV114" s="99"/>
    </row>
    <row r="115" spans="1:256" x14ac:dyDescent="0.2">
      <c r="A115" s="134">
        <f>'Alloc Amt'!B115</f>
        <v>105</v>
      </c>
      <c r="B115" s="157"/>
      <c r="C115" s="99"/>
      <c r="D115" s="99"/>
      <c r="E115" s="99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10"/>
      <c r="T115" s="159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99"/>
      <c r="BT115" s="99"/>
      <c r="BU115" s="99"/>
      <c r="BV115" s="99"/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99"/>
      <c r="FG115" s="99"/>
      <c r="FH115" s="99"/>
      <c r="FI115" s="99"/>
      <c r="FJ115" s="99"/>
      <c r="FK115" s="99"/>
      <c r="FL115" s="99"/>
      <c r="FM115" s="99"/>
      <c r="FN115" s="99"/>
      <c r="FO115" s="99"/>
      <c r="FP115" s="99"/>
      <c r="FQ115" s="99"/>
      <c r="FR115" s="99"/>
      <c r="FS115" s="99"/>
      <c r="FT115" s="99"/>
      <c r="FU115" s="99"/>
      <c r="FV115" s="99"/>
      <c r="FW115" s="99"/>
      <c r="FX115" s="99"/>
      <c r="FY115" s="99"/>
      <c r="FZ115" s="99"/>
      <c r="GA115" s="99"/>
      <c r="GB115" s="99"/>
      <c r="GC115" s="99"/>
      <c r="GD115" s="99"/>
      <c r="GE115" s="99"/>
      <c r="GF115" s="99"/>
      <c r="GG115" s="99"/>
      <c r="GH115" s="99"/>
      <c r="GI115" s="99"/>
      <c r="GJ115" s="99"/>
      <c r="GK115" s="99"/>
      <c r="GL115" s="99"/>
      <c r="GM115" s="99"/>
      <c r="GN115" s="99"/>
      <c r="GO115" s="99"/>
      <c r="GP115" s="99"/>
      <c r="GQ115" s="99"/>
      <c r="GR115" s="99"/>
      <c r="GS115" s="99"/>
      <c r="GT115" s="99"/>
      <c r="GU115" s="99"/>
      <c r="GV115" s="99"/>
      <c r="GW115" s="99"/>
      <c r="GX115" s="99"/>
      <c r="GY115" s="99"/>
      <c r="GZ115" s="99"/>
      <c r="HA115" s="99"/>
      <c r="HB115" s="99"/>
      <c r="HC115" s="99"/>
      <c r="HD115" s="99"/>
      <c r="HE115" s="99"/>
      <c r="HF115" s="99"/>
      <c r="HG115" s="99"/>
      <c r="HH115" s="99"/>
      <c r="HI115" s="99"/>
      <c r="HJ115" s="99"/>
      <c r="HK115" s="99"/>
      <c r="HL115" s="99"/>
      <c r="HM115" s="99"/>
      <c r="HN115" s="99"/>
      <c r="HO115" s="99"/>
      <c r="HP115" s="99"/>
      <c r="HQ115" s="99"/>
      <c r="HR115" s="99"/>
      <c r="HS115" s="99"/>
      <c r="HT115" s="99"/>
      <c r="HU115" s="99"/>
      <c r="HV115" s="99"/>
      <c r="HW115" s="99"/>
      <c r="HX115" s="99"/>
      <c r="HY115" s="99"/>
      <c r="HZ115" s="99"/>
      <c r="IA115" s="99"/>
      <c r="IB115" s="99"/>
      <c r="IC115" s="99"/>
      <c r="ID115" s="99"/>
      <c r="IE115" s="99"/>
      <c r="IF115" s="99"/>
      <c r="IG115" s="99"/>
      <c r="IH115" s="99"/>
      <c r="II115" s="99"/>
      <c r="IJ115" s="99"/>
      <c r="IK115" s="99"/>
      <c r="IL115" s="99"/>
      <c r="IM115" s="99"/>
      <c r="IN115" s="99"/>
      <c r="IO115" s="99"/>
      <c r="IP115" s="99"/>
      <c r="IQ115" s="99"/>
      <c r="IR115" s="99"/>
      <c r="IS115" s="99"/>
      <c r="IT115" s="99"/>
      <c r="IU115" s="99"/>
      <c r="IV115" s="99"/>
    </row>
    <row r="116" spans="1:256" x14ac:dyDescent="0.2">
      <c r="A116" s="134">
        <f>'Alloc Amt'!B116</f>
        <v>106</v>
      </c>
      <c r="B116" s="157"/>
      <c r="C116" s="99"/>
      <c r="D116" s="99"/>
      <c r="E116" s="99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10"/>
      <c r="T116" s="159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99"/>
      <c r="IO116" s="99"/>
      <c r="IP116" s="99"/>
      <c r="IQ116" s="99"/>
      <c r="IR116" s="99"/>
      <c r="IS116" s="99"/>
      <c r="IT116" s="99"/>
      <c r="IU116" s="99"/>
      <c r="IV116" s="99"/>
    </row>
    <row r="117" spans="1:256" x14ac:dyDescent="0.2">
      <c r="A117" s="134">
        <f>'Alloc Amt'!B117</f>
        <v>107</v>
      </c>
      <c r="B117" s="157"/>
      <c r="C117" s="99"/>
      <c r="D117" s="99"/>
      <c r="E117" s="99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10"/>
      <c r="T117" s="159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99"/>
      <c r="II117" s="99"/>
      <c r="IJ117" s="99"/>
      <c r="IK117" s="99"/>
      <c r="IL117" s="99"/>
      <c r="IM117" s="99"/>
      <c r="IN117" s="99"/>
      <c r="IO117" s="99"/>
      <c r="IP117" s="99"/>
      <c r="IQ117" s="99"/>
      <c r="IR117" s="99"/>
      <c r="IS117" s="99"/>
      <c r="IT117" s="99"/>
      <c r="IU117" s="99"/>
      <c r="IV117" s="99"/>
    </row>
    <row r="118" spans="1:256" x14ac:dyDescent="0.2">
      <c r="A118" s="134">
        <f>'Alloc Amt'!B118</f>
        <v>108</v>
      </c>
      <c r="B118" s="157"/>
      <c r="C118" s="99"/>
      <c r="D118" s="99"/>
      <c r="E118" s="99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10"/>
      <c r="T118" s="159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99"/>
      <c r="BT118" s="99"/>
      <c r="BU118" s="99"/>
      <c r="BV118" s="99"/>
      <c r="BW118" s="99"/>
      <c r="BX118" s="99"/>
      <c r="BY118" s="99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99"/>
      <c r="CN118" s="99"/>
      <c r="CO118" s="99"/>
      <c r="CP118" s="99"/>
      <c r="CQ118" s="99"/>
      <c r="CR118" s="99"/>
      <c r="CS118" s="99"/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99"/>
      <c r="DF118" s="99"/>
      <c r="DG118" s="99"/>
      <c r="DH118" s="99"/>
      <c r="DI118" s="99"/>
      <c r="DJ118" s="99"/>
      <c r="DK118" s="99"/>
      <c r="DL118" s="99"/>
      <c r="DM118" s="99"/>
      <c r="DN118" s="99"/>
      <c r="DO118" s="99"/>
      <c r="DP118" s="99"/>
      <c r="DQ118" s="99"/>
      <c r="DR118" s="99"/>
      <c r="DS118" s="99"/>
      <c r="DT118" s="99"/>
      <c r="DU118" s="99"/>
      <c r="DV118" s="99"/>
      <c r="DW118" s="99"/>
      <c r="DX118" s="99"/>
      <c r="DY118" s="99"/>
      <c r="DZ118" s="99"/>
      <c r="EA118" s="99"/>
      <c r="EB118" s="99"/>
      <c r="EC118" s="99"/>
      <c r="ED118" s="99"/>
      <c r="EE118" s="99"/>
      <c r="EF118" s="99"/>
      <c r="EG118" s="99"/>
      <c r="EH118" s="99"/>
      <c r="EI118" s="99"/>
      <c r="EJ118" s="99"/>
      <c r="EK118" s="99"/>
      <c r="EL118" s="99"/>
      <c r="EM118" s="99"/>
      <c r="EN118" s="99"/>
      <c r="EO118" s="99"/>
      <c r="EP118" s="99"/>
      <c r="EQ118" s="99"/>
      <c r="ER118" s="99"/>
      <c r="ES118" s="99"/>
      <c r="ET118" s="99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99"/>
      <c r="FG118" s="99"/>
      <c r="FH118" s="99"/>
      <c r="FI118" s="99"/>
      <c r="FJ118" s="99"/>
      <c r="FK118" s="99"/>
      <c r="FL118" s="99"/>
      <c r="FM118" s="99"/>
      <c r="FN118" s="99"/>
      <c r="FO118" s="99"/>
      <c r="FP118" s="99"/>
      <c r="FQ118" s="99"/>
      <c r="FR118" s="99"/>
      <c r="FS118" s="99"/>
      <c r="FT118" s="99"/>
      <c r="FU118" s="99"/>
      <c r="FV118" s="99"/>
      <c r="FW118" s="99"/>
      <c r="FX118" s="99"/>
      <c r="FY118" s="99"/>
      <c r="FZ118" s="99"/>
      <c r="GA118" s="99"/>
      <c r="GB118" s="99"/>
      <c r="GC118" s="99"/>
      <c r="GD118" s="99"/>
      <c r="GE118" s="99"/>
      <c r="GF118" s="99"/>
      <c r="GG118" s="99"/>
      <c r="GH118" s="99"/>
      <c r="GI118" s="99"/>
      <c r="GJ118" s="99"/>
      <c r="GK118" s="99"/>
      <c r="GL118" s="99"/>
      <c r="GM118" s="99"/>
      <c r="GN118" s="99"/>
      <c r="GO118" s="99"/>
      <c r="GP118" s="99"/>
      <c r="GQ118" s="99"/>
      <c r="GR118" s="99"/>
      <c r="GS118" s="99"/>
      <c r="GT118" s="99"/>
      <c r="GU118" s="99"/>
      <c r="GV118" s="99"/>
      <c r="GW118" s="99"/>
      <c r="GX118" s="99"/>
      <c r="GY118" s="99"/>
      <c r="GZ118" s="99"/>
      <c r="HA118" s="99"/>
      <c r="HB118" s="99"/>
      <c r="HC118" s="99"/>
      <c r="HD118" s="99"/>
      <c r="HE118" s="99"/>
      <c r="HF118" s="99"/>
      <c r="HG118" s="99"/>
      <c r="HH118" s="99"/>
      <c r="HI118" s="99"/>
      <c r="HJ118" s="99"/>
      <c r="HK118" s="99"/>
      <c r="HL118" s="99"/>
      <c r="HM118" s="99"/>
      <c r="HN118" s="99"/>
      <c r="HO118" s="99"/>
      <c r="HP118" s="99"/>
      <c r="HQ118" s="99"/>
      <c r="HR118" s="99"/>
      <c r="HS118" s="99"/>
      <c r="HT118" s="99"/>
      <c r="HU118" s="99"/>
      <c r="HV118" s="99"/>
      <c r="HW118" s="99"/>
      <c r="HX118" s="99"/>
      <c r="HY118" s="99"/>
      <c r="HZ118" s="99"/>
      <c r="IA118" s="99"/>
      <c r="IB118" s="99"/>
      <c r="IC118" s="99"/>
      <c r="ID118" s="99"/>
      <c r="IE118" s="99"/>
      <c r="IF118" s="99"/>
      <c r="IG118" s="99"/>
      <c r="IH118" s="99"/>
      <c r="II118" s="99"/>
      <c r="IJ118" s="99"/>
      <c r="IK118" s="99"/>
      <c r="IL118" s="99"/>
      <c r="IM118" s="99"/>
      <c r="IN118" s="99"/>
      <c r="IO118" s="99"/>
      <c r="IP118" s="99"/>
      <c r="IQ118" s="99"/>
      <c r="IR118" s="99"/>
      <c r="IS118" s="99"/>
      <c r="IT118" s="99"/>
      <c r="IU118" s="99"/>
      <c r="IV118" s="99"/>
    </row>
    <row r="119" spans="1:256" x14ac:dyDescent="0.2">
      <c r="A119" s="134">
        <f>'Alloc Amt'!B119</f>
        <v>109</v>
      </c>
      <c r="B119" s="157"/>
      <c r="C119" s="99"/>
      <c r="D119" s="99"/>
      <c r="E119" s="99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10"/>
      <c r="T119" s="159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99"/>
      <c r="AS119" s="99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99"/>
      <c r="BT119" s="99"/>
      <c r="BU119" s="99"/>
      <c r="BV119" s="99"/>
      <c r="BW119" s="99"/>
      <c r="BX119" s="99"/>
      <c r="BY119" s="99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99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99"/>
      <c r="DD119" s="99"/>
      <c r="DE119" s="99"/>
      <c r="DF119" s="99"/>
      <c r="DG119" s="99"/>
      <c r="DH119" s="99"/>
      <c r="DI119" s="99"/>
      <c r="DJ119" s="99"/>
      <c r="DK119" s="99"/>
      <c r="DL119" s="99"/>
      <c r="DM119" s="99"/>
      <c r="DN119" s="99"/>
      <c r="DO119" s="99"/>
      <c r="DP119" s="99"/>
      <c r="DQ119" s="99"/>
      <c r="DR119" s="99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99"/>
      <c r="EI119" s="99"/>
      <c r="EJ119" s="99"/>
      <c r="EK119" s="99"/>
      <c r="EL119" s="99"/>
      <c r="EM119" s="99"/>
      <c r="EN119" s="99"/>
      <c r="EO119" s="99"/>
      <c r="EP119" s="99"/>
      <c r="EQ119" s="99"/>
      <c r="ER119" s="99"/>
      <c r="ES119" s="99"/>
      <c r="ET119" s="99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99"/>
      <c r="FG119" s="99"/>
      <c r="FH119" s="99"/>
      <c r="FI119" s="99"/>
      <c r="FJ119" s="99"/>
      <c r="FK119" s="99"/>
      <c r="FL119" s="99"/>
      <c r="FM119" s="99"/>
      <c r="FN119" s="99"/>
      <c r="FO119" s="99"/>
      <c r="FP119" s="99"/>
      <c r="FQ119" s="99"/>
      <c r="FR119" s="99"/>
      <c r="FS119" s="99"/>
      <c r="FT119" s="99"/>
      <c r="FU119" s="99"/>
      <c r="FV119" s="99"/>
      <c r="FW119" s="99"/>
      <c r="FX119" s="99"/>
      <c r="FY119" s="99"/>
      <c r="FZ119" s="99"/>
      <c r="GA119" s="99"/>
      <c r="GB119" s="99"/>
      <c r="GC119" s="99"/>
      <c r="GD119" s="99"/>
      <c r="GE119" s="99"/>
      <c r="GF119" s="99"/>
      <c r="GG119" s="99"/>
      <c r="GH119" s="99"/>
      <c r="GI119" s="99"/>
      <c r="GJ119" s="99"/>
      <c r="GK119" s="99"/>
      <c r="GL119" s="99"/>
      <c r="GM119" s="99"/>
      <c r="GN119" s="99"/>
      <c r="GO119" s="99"/>
      <c r="GP119" s="99"/>
      <c r="GQ119" s="99"/>
      <c r="GR119" s="99"/>
      <c r="GS119" s="99"/>
      <c r="GT119" s="99"/>
      <c r="GU119" s="99"/>
      <c r="GV119" s="99"/>
      <c r="GW119" s="99"/>
      <c r="GX119" s="99"/>
      <c r="GY119" s="99"/>
      <c r="GZ119" s="99"/>
      <c r="HA119" s="99"/>
      <c r="HB119" s="99"/>
      <c r="HC119" s="99"/>
      <c r="HD119" s="99"/>
      <c r="HE119" s="99"/>
      <c r="HF119" s="99"/>
      <c r="HG119" s="99"/>
      <c r="HH119" s="99"/>
      <c r="HI119" s="99"/>
      <c r="HJ119" s="99"/>
      <c r="HK119" s="99"/>
      <c r="HL119" s="99"/>
      <c r="HM119" s="99"/>
      <c r="HN119" s="99"/>
      <c r="HO119" s="99"/>
      <c r="HP119" s="99"/>
      <c r="HQ119" s="99"/>
      <c r="HR119" s="99"/>
      <c r="HS119" s="99"/>
      <c r="HT119" s="99"/>
      <c r="HU119" s="99"/>
      <c r="HV119" s="99"/>
      <c r="HW119" s="99"/>
      <c r="HX119" s="99"/>
      <c r="HY119" s="99"/>
      <c r="HZ119" s="99"/>
      <c r="IA119" s="99"/>
      <c r="IB119" s="99"/>
      <c r="IC119" s="99"/>
      <c r="ID119" s="99"/>
      <c r="IE119" s="99"/>
      <c r="IF119" s="99"/>
      <c r="IG119" s="99"/>
      <c r="IH119" s="99"/>
      <c r="II119" s="99"/>
      <c r="IJ119" s="99"/>
      <c r="IK119" s="99"/>
      <c r="IL119" s="99"/>
      <c r="IM119" s="99"/>
      <c r="IN119" s="99"/>
      <c r="IO119" s="99"/>
      <c r="IP119" s="99"/>
      <c r="IQ119" s="99"/>
      <c r="IR119" s="99"/>
      <c r="IS119" s="99"/>
      <c r="IT119" s="99"/>
      <c r="IU119" s="99"/>
      <c r="IV119" s="99"/>
    </row>
    <row r="120" spans="1:256" x14ac:dyDescent="0.2">
      <c r="A120" s="134">
        <f>'Alloc Amt'!B120</f>
        <v>110</v>
      </c>
      <c r="B120" s="157"/>
      <c r="C120" s="99"/>
      <c r="D120" s="99"/>
      <c r="E120" s="99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10"/>
      <c r="T120" s="159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99"/>
      <c r="IO120" s="99"/>
      <c r="IP120" s="99"/>
      <c r="IQ120" s="99"/>
      <c r="IR120" s="99"/>
      <c r="IS120" s="99"/>
      <c r="IT120" s="99"/>
      <c r="IU120" s="99"/>
      <c r="IV120" s="99"/>
    </row>
    <row r="121" spans="1:256" x14ac:dyDescent="0.2">
      <c r="A121" s="134">
        <f>'Alloc Amt'!B121</f>
        <v>111</v>
      </c>
      <c r="B121" s="157"/>
      <c r="C121" s="99"/>
      <c r="D121" s="99"/>
      <c r="E121" s="99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10"/>
      <c r="T121" s="159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99"/>
    </row>
    <row r="122" spans="1:256" x14ac:dyDescent="0.2">
      <c r="A122" s="134">
        <f>'Alloc Amt'!B122</f>
        <v>112</v>
      </c>
      <c r="B122" s="157"/>
      <c r="C122" s="99"/>
      <c r="D122" s="99"/>
      <c r="E122" s="99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10"/>
      <c r="T122" s="159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99"/>
      <c r="DF122" s="99"/>
      <c r="DG122" s="99"/>
      <c r="DH122" s="99"/>
      <c r="DI122" s="99"/>
      <c r="DJ122" s="99"/>
      <c r="DK122" s="99"/>
      <c r="DL122" s="99"/>
      <c r="DM122" s="99"/>
      <c r="DN122" s="99"/>
      <c r="DO122" s="99"/>
      <c r="DP122" s="99"/>
      <c r="DQ122" s="99"/>
      <c r="DR122" s="99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99"/>
      <c r="EI122" s="99"/>
      <c r="EJ122" s="99"/>
      <c r="EK122" s="99"/>
      <c r="EL122" s="99"/>
      <c r="EM122" s="99"/>
      <c r="EN122" s="99"/>
      <c r="EO122" s="99"/>
      <c r="EP122" s="99"/>
      <c r="EQ122" s="99"/>
      <c r="ER122" s="99"/>
      <c r="ES122" s="99"/>
      <c r="ET122" s="99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99"/>
      <c r="FG122" s="99"/>
      <c r="FH122" s="99"/>
      <c r="FI122" s="99"/>
      <c r="FJ122" s="99"/>
      <c r="FK122" s="99"/>
      <c r="FL122" s="99"/>
      <c r="FM122" s="99"/>
      <c r="FN122" s="99"/>
      <c r="FO122" s="99"/>
      <c r="FP122" s="99"/>
      <c r="FQ122" s="99"/>
      <c r="FR122" s="99"/>
      <c r="FS122" s="99"/>
      <c r="FT122" s="99"/>
      <c r="FU122" s="99"/>
      <c r="FV122" s="99"/>
      <c r="FW122" s="99"/>
      <c r="FX122" s="99"/>
      <c r="FY122" s="99"/>
      <c r="FZ122" s="99"/>
      <c r="GA122" s="99"/>
      <c r="GB122" s="99"/>
      <c r="GC122" s="99"/>
      <c r="GD122" s="99"/>
      <c r="GE122" s="99"/>
      <c r="GF122" s="99"/>
      <c r="GG122" s="99"/>
      <c r="GH122" s="99"/>
      <c r="GI122" s="99"/>
      <c r="GJ122" s="99"/>
      <c r="GK122" s="99"/>
      <c r="GL122" s="99"/>
      <c r="GM122" s="99"/>
      <c r="GN122" s="99"/>
      <c r="GO122" s="99"/>
      <c r="GP122" s="99"/>
      <c r="GQ122" s="99"/>
      <c r="GR122" s="99"/>
      <c r="GS122" s="99"/>
      <c r="GT122" s="99"/>
      <c r="GU122" s="99"/>
      <c r="GV122" s="99"/>
      <c r="GW122" s="99"/>
      <c r="GX122" s="99"/>
      <c r="GY122" s="99"/>
      <c r="GZ122" s="99"/>
      <c r="HA122" s="99"/>
      <c r="HB122" s="99"/>
      <c r="HC122" s="99"/>
      <c r="HD122" s="99"/>
      <c r="HE122" s="99"/>
      <c r="HF122" s="99"/>
      <c r="HG122" s="99"/>
      <c r="HH122" s="99"/>
      <c r="HI122" s="99"/>
      <c r="HJ122" s="99"/>
      <c r="HK122" s="99"/>
      <c r="HL122" s="99"/>
      <c r="HM122" s="99"/>
      <c r="HN122" s="99"/>
      <c r="HO122" s="99"/>
      <c r="HP122" s="99"/>
      <c r="HQ122" s="99"/>
      <c r="HR122" s="99"/>
      <c r="HS122" s="99"/>
      <c r="HT122" s="99"/>
      <c r="HU122" s="99"/>
      <c r="HV122" s="99"/>
      <c r="HW122" s="99"/>
      <c r="HX122" s="99"/>
      <c r="HY122" s="99"/>
      <c r="HZ122" s="99"/>
      <c r="IA122" s="99"/>
      <c r="IB122" s="99"/>
      <c r="IC122" s="99"/>
      <c r="ID122" s="99"/>
      <c r="IE122" s="99"/>
      <c r="IF122" s="99"/>
      <c r="IG122" s="99"/>
      <c r="IH122" s="99"/>
      <c r="II122" s="99"/>
      <c r="IJ122" s="99"/>
      <c r="IK122" s="99"/>
      <c r="IL122" s="99"/>
      <c r="IM122" s="99"/>
      <c r="IN122" s="99"/>
      <c r="IO122" s="99"/>
      <c r="IP122" s="99"/>
      <c r="IQ122" s="99"/>
      <c r="IR122" s="99"/>
      <c r="IS122" s="99"/>
      <c r="IT122" s="99"/>
      <c r="IU122" s="99"/>
      <c r="IV122" s="99"/>
    </row>
    <row r="123" spans="1:256" x14ac:dyDescent="0.2">
      <c r="A123" s="134">
        <f>'Alloc Amt'!B123</f>
        <v>113</v>
      </c>
      <c r="B123" s="157"/>
      <c r="C123" s="99"/>
      <c r="D123" s="99"/>
      <c r="E123" s="99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  <c r="HE123" s="99"/>
      <c r="HF123" s="99"/>
      <c r="HG123" s="99"/>
      <c r="HH123" s="99"/>
      <c r="HI123" s="99"/>
      <c r="HJ123" s="99"/>
      <c r="HK123" s="99"/>
      <c r="HL123" s="99"/>
      <c r="HM123" s="99"/>
      <c r="HN123" s="99"/>
      <c r="HO123" s="99"/>
      <c r="HP123" s="99"/>
      <c r="HQ123" s="99"/>
      <c r="HR123" s="99"/>
      <c r="HS123" s="99"/>
      <c r="HT123" s="99"/>
      <c r="HU123" s="99"/>
      <c r="HV123" s="99"/>
      <c r="HW123" s="99"/>
      <c r="HX123" s="99"/>
      <c r="HY123" s="99"/>
      <c r="HZ123" s="99"/>
      <c r="IA123" s="99"/>
      <c r="IB123" s="99"/>
      <c r="IC123" s="99"/>
      <c r="ID123" s="99"/>
      <c r="IE123" s="99"/>
      <c r="IF123" s="99"/>
      <c r="IG123" s="99"/>
      <c r="IH123" s="99"/>
      <c r="II123" s="99"/>
      <c r="IJ123" s="99"/>
      <c r="IK123" s="99"/>
      <c r="IL123" s="99"/>
      <c r="IM123" s="99"/>
      <c r="IN123" s="99"/>
      <c r="IO123" s="99"/>
      <c r="IP123" s="99"/>
      <c r="IQ123" s="99"/>
      <c r="IR123" s="99"/>
      <c r="IS123" s="99"/>
      <c r="IT123" s="99"/>
      <c r="IU123" s="99"/>
      <c r="IV123" s="99"/>
    </row>
    <row r="124" spans="1:256" x14ac:dyDescent="0.2">
      <c r="A124" s="134">
        <f>'Alloc Amt'!B124</f>
        <v>114</v>
      </c>
      <c r="B124" s="157"/>
      <c r="C124" s="99"/>
      <c r="D124" s="99"/>
      <c r="E124" s="99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99"/>
      <c r="BT124" s="99"/>
      <c r="BU124" s="99"/>
      <c r="BV124" s="99"/>
      <c r="BW124" s="99"/>
      <c r="BX124" s="99"/>
      <c r="BY124" s="99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99"/>
      <c r="CN124" s="99"/>
      <c r="CO124" s="99"/>
      <c r="CP124" s="99"/>
      <c r="CQ124" s="99"/>
      <c r="CR124" s="99"/>
      <c r="CS124" s="99"/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99"/>
      <c r="DF124" s="99"/>
      <c r="DG124" s="99"/>
      <c r="DH124" s="99"/>
      <c r="DI124" s="99"/>
      <c r="DJ124" s="99"/>
      <c r="DK124" s="99"/>
      <c r="DL124" s="99"/>
      <c r="DM124" s="99"/>
      <c r="DN124" s="99"/>
      <c r="DO124" s="99"/>
      <c r="DP124" s="99"/>
      <c r="DQ124" s="99"/>
      <c r="DR124" s="99"/>
      <c r="DS124" s="99"/>
      <c r="DT124" s="99"/>
      <c r="DU124" s="99"/>
      <c r="DV124" s="99"/>
      <c r="DW124" s="99"/>
      <c r="DX124" s="99"/>
      <c r="DY124" s="99"/>
      <c r="DZ124" s="99"/>
      <c r="EA124" s="99"/>
      <c r="EB124" s="99"/>
      <c r="EC124" s="99"/>
      <c r="ED124" s="99"/>
      <c r="EE124" s="99"/>
      <c r="EF124" s="99"/>
      <c r="EG124" s="99"/>
      <c r="EH124" s="99"/>
      <c r="EI124" s="99"/>
      <c r="EJ124" s="99"/>
      <c r="EK124" s="99"/>
      <c r="EL124" s="99"/>
      <c r="EM124" s="99"/>
      <c r="EN124" s="99"/>
      <c r="EO124" s="99"/>
      <c r="EP124" s="99"/>
      <c r="EQ124" s="99"/>
      <c r="ER124" s="99"/>
      <c r="ES124" s="99"/>
      <c r="ET124" s="99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99"/>
      <c r="FG124" s="99"/>
      <c r="FH124" s="99"/>
      <c r="FI124" s="99"/>
      <c r="FJ124" s="99"/>
      <c r="FK124" s="99"/>
      <c r="FL124" s="99"/>
      <c r="FM124" s="99"/>
      <c r="FN124" s="99"/>
      <c r="FO124" s="99"/>
      <c r="FP124" s="99"/>
      <c r="FQ124" s="99"/>
      <c r="FR124" s="99"/>
      <c r="FS124" s="99"/>
      <c r="FT124" s="99"/>
      <c r="FU124" s="99"/>
      <c r="FV124" s="99"/>
      <c r="FW124" s="99"/>
      <c r="FX124" s="99"/>
      <c r="FY124" s="99"/>
      <c r="FZ124" s="99"/>
      <c r="GA124" s="99"/>
      <c r="GB124" s="99"/>
      <c r="GC124" s="99"/>
      <c r="GD124" s="99"/>
      <c r="GE124" s="99"/>
      <c r="GF124" s="99"/>
      <c r="GG124" s="99"/>
      <c r="GH124" s="99"/>
      <c r="GI124" s="99"/>
      <c r="GJ124" s="99"/>
      <c r="GK124" s="99"/>
      <c r="GL124" s="99"/>
      <c r="GM124" s="99"/>
      <c r="GN124" s="99"/>
      <c r="GO124" s="99"/>
      <c r="GP124" s="99"/>
      <c r="GQ124" s="99"/>
      <c r="GR124" s="99"/>
      <c r="GS124" s="99"/>
      <c r="GT124" s="99"/>
      <c r="GU124" s="99"/>
      <c r="GV124" s="99"/>
      <c r="GW124" s="99"/>
      <c r="GX124" s="99"/>
      <c r="GY124" s="99"/>
      <c r="GZ124" s="99"/>
      <c r="HA124" s="99"/>
      <c r="HB124" s="99"/>
      <c r="HC124" s="99"/>
      <c r="HD124" s="99"/>
      <c r="HE124" s="99"/>
      <c r="HF124" s="99"/>
      <c r="HG124" s="99"/>
      <c r="HH124" s="99"/>
      <c r="HI124" s="99"/>
      <c r="HJ124" s="99"/>
      <c r="HK124" s="99"/>
      <c r="HL124" s="99"/>
      <c r="HM124" s="99"/>
      <c r="HN124" s="99"/>
      <c r="HO124" s="99"/>
      <c r="HP124" s="99"/>
      <c r="HQ124" s="99"/>
      <c r="HR124" s="99"/>
      <c r="HS124" s="99"/>
      <c r="HT124" s="99"/>
      <c r="HU124" s="99"/>
      <c r="HV124" s="99"/>
      <c r="HW124" s="99"/>
      <c r="HX124" s="99"/>
      <c r="HY124" s="99"/>
      <c r="HZ124" s="99"/>
      <c r="IA124" s="99"/>
      <c r="IB124" s="99"/>
      <c r="IC124" s="99"/>
      <c r="ID124" s="99"/>
      <c r="IE124" s="99"/>
      <c r="IF124" s="99"/>
      <c r="IG124" s="99"/>
      <c r="IH124" s="99"/>
      <c r="II124" s="99"/>
      <c r="IJ124" s="99"/>
      <c r="IK124" s="99"/>
      <c r="IL124" s="99"/>
      <c r="IM124" s="99"/>
      <c r="IN124" s="99"/>
      <c r="IO124" s="99"/>
      <c r="IP124" s="99"/>
      <c r="IQ124" s="99"/>
      <c r="IR124" s="99"/>
      <c r="IS124" s="99"/>
      <c r="IT124" s="99"/>
      <c r="IU124" s="99"/>
      <c r="IV124" s="99"/>
    </row>
    <row r="125" spans="1:256" x14ac:dyDescent="0.2">
      <c r="A125" s="134">
        <f>'Alloc Amt'!B125</f>
        <v>115</v>
      </c>
      <c r="B125" s="157"/>
      <c r="C125" s="99"/>
      <c r="D125" s="99"/>
      <c r="E125" s="99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99"/>
      <c r="DR125" s="99"/>
      <c r="DS125" s="99"/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99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99"/>
      <c r="FG125" s="99"/>
      <c r="FH125" s="99"/>
      <c r="FI125" s="99"/>
      <c r="FJ125" s="99"/>
      <c r="FK125" s="99"/>
      <c r="FL125" s="99"/>
      <c r="FM125" s="99"/>
      <c r="FN125" s="99"/>
      <c r="FO125" s="99"/>
      <c r="FP125" s="99"/>
      <c r="FQ125" s="99"/>
      <c r="FR125" s="99"/>
      <c r="FS125" s="99"/>
      <c r="FT125" s="99"/>
      <c r="FU125" s="99"/>
      <c r="FV125" s="99"/>
      <c r="FW125" s="99"/>
      <c r="FX125" s="99"/>
      <c r="FY125" s="99"/>
      <c r="FZ125" s="99"/>
      <c r="GA125" s="99"/>
      <c r="GB125" s="99"/>
      <c r="GC125" s="99"/>
      <c r="GD125" s="99"/>
      <c r="GE125" s="99"/>
      <c r="GF125" s="99"/>
      <c r="GG125" s="99"/>
      <c r="GH125" s="99"/>
      <c r="GI125" s="99"/>
      <c r="GJ125" s="99"/>
      <c r="GK125" s="99"/>
      <c r="GL125" s="99"/>
      <c r="GM125" s="99"/>
      <c r="GN125" s="99"/>
      <c r="GO125" s="99"/>
      <c r="GP125" s="99"/>
      <c r="GQ125" s="99"/>
      <c r="GR125" s="99"/>
      <c r="GS125" s="99"/>
      <c r="GT125" s="99"/>
      <c r="GU125" s="99"/>
      <c r="GV125" s="99"/>
      <c r="GW125" s="99"/>
      <c r="GX125" s="99"/>
      <c r="GY125" s="99"/>
      <c r="GZ125" s="99"/>
      <c r="HA125" s="99"/>
      <c r="HB125" s="99"/>
      <c r="HC125" s="99"/>
      <c r="HD125" s="99"/>
      <c r="HE125" s="99"/>
      <c r="HF125" s="99"/>
      <c r="HG125" s="99"/>
      <c r="HH125" s="99"/>
      <c r="HI125" s="99"/>
      <c r="HJ125" s="99"/>
      <c r="HK125" s="99"/>
      <c r="HL125" s="99"/>
      <c r="HM125" s="99"/>
      <c r="HN125" s="99"/>
      <c r="HO125" s="99"/>
      <c r="HP125" s="99"/>
      <c r="HQ125" s="99"/>
      <c r="HR125" s="99"/>
      <c r="HS125" s="99"/>
      <c r="HT125" s="99"/>
      <c r="HU125" s="99"/>
      <c r="HV125" s="99"/>
      <c r="HW125" s="99"/>
      <c r="HX125" s="99"/>
      <c r="HY125" s="99"/>
      <c r="HZ125" s="99"/>
      <c r="IA125" s="99"/>
      <c r="IB125" s="99"/>
      <c r="IC125" s="99"/>
      <c r="ID125" s="99"/>
      <c r="IE125" s="99"/>
      <c r="IF125" s="99"/>
      <c r="IG125" s="99"/>
      <c r="IH125" s="99"/>
      <c r="II125" s="99"/>
      <c r="IJ125" s="99"/>
      <c r="IK125" s="99"/>
      <c r="IL125" s="99"/>
      <c r="IM125" s="99"/>
      <c r="IN125" s="99"/>
      <c r="IO125" s="99"/>
      <c r="IP125" s="99"/>
      <c r="IQ125" s="99"/>
      <c r="IR125" s="99"/>
      <c r="IS125" s="99"/>
      <c r="IT125" s="99"/>
      <c r="IU125" s="99"/>
      <c r="IV125" s="99"/>
    </row>
    <row r="126" spans="1:256" x14ac:dyDescent="0.2">
      <c r="A126" s="134">
        <f>'Alloc Amt'!B126</f>
        <v>116</v>
      </c>
      <c r="B126" s="157"/>
      <c r="C126" s="99"/>
      <c r="D126" s="99"/>
      <c r="E126" s="99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99"/>
      <c r="HA126" s="99"/>
      <c r="HB126" s="99"/>
      <c r="HC126" s="99"/>
      <c r="HD126" s="99"/>
      <c r="HE126" s="99"/>
      <c r="HF126" s="99"/>
      <c r="HG126" s="99"/>
      <c r="HH126" s="99"/>
      <c r="HI126" s="99"/>
      <c r="HJ126" s="99"/>
      <c r="HK126" s="99"/>
      <c r="HL126" s="99"/>
      <c r="HM126" s="99"/>
      <c r="HN126" s="99"/>
      <c r="HO126" s="99"/>
      <c r="HP126" s="99"/>
      <c r="HQ126" s="99"/>
      <c r="HR126" s="99"/>
      <c r="HS126" s="99"/>
      <c r="HT126" s="99"/>
      <c r="HU126" s="99"/>
      <c r="HV126" s="99"/>
      <c r="HW126" s="99"/>
      <c r="HX126" s="99"/>
      <c r="HY126" s="99"/>
      <c r="HZ126" s="99"/>
      <c r="IA126" s="99"/>
      <c r="IB126" s="99"/>
      <c r="IC126" s="99"/>
      <c r="ID126" s="99"/>
      <c r="IE126" s="99"/>
      <c r="IF126" s="99"/>
      <c r="IG126" s="99"/>
      <c r="IH126" s="99"/>
      <c r="II126" s="99"/>
      <c r="IJ126" s="99"/>
      <c r="IK126" s="99"/>
      <c r="IL126" s="99"/>
      <c r="IM126" s="99"/>
      <c r="IN126" s="99"/>
      <c r="IO126" s="99"/>
      <c r="IP126" s="99"/>
      <c r="IQ126" s="99"/>
      <c r="IR126" s="99"/>
      <c r="IS126" s="99"/>
      <c r="IT126" s="99"/>
      <c r="IU126" s="99"/>
      <c r="IV126" s="99"/>
    </row>
    <row r="127" spans="1:256" x14ac:dyDescent="0.2">
      <c r="A127" s="134">
        <f>'Alloc Amt'!B127</f>
        <v>117</v>
      </c>
      <c r="B127" s="157"/>
      <c r="C127" s="99"/>
      <c r="D127" s="99"/>
      <c r="E127" s="99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99"/>
      <c r="FZ127" s="99"/>
      <c r="GA127" s="99"/>
      <c r="GB127" s="99"/>
      <c r="GC127" s="99"/>
      <c r="GD127" s="99"/>
      <c r="GE127" s="99"/>
      <c r="GF127" s="99"/>
      <c r="GG127" s="99"/>
      <c r="GH127" s="99"/>
      <c r="GI127" s="99"/>
      <c r="GJ127" s="99"/>
      <c r="GK127" s="99"/>
      <c r="GL127" s="99"/>
      <c r="GM127" s="99"/>
      <c r="GN127" s="99"/>
      <c r="GO127" s="99"/>
      <c r="GP127" s="99"/>
      <c r="GQ127" s="99"/>
      <c r="GR127" s="99"/>
      <c r="GS127" s="99"/>
      <c r="GT127" s="99"/>
      <c r="GU127" s="99"/>
      <c r="GV127" s="99"/>
      <c r="GW127" s="99"/>
      <c r="GX127" s="99"/>
      <c r="GY127" s="99"/>
      <c r="GZ127" s="99"/>
      <c r="HA127" s="99"/>
      <c r="HB127" s="99"/>
      <c r="HC127" s="99"/>
      <c r="HD127" s="99"/>
      <c r="HE127" s="99"/>
      <c r="HF127" s="99"/>
      <c r="HG127" s="99"/>
      <c r="HH127" s="99"/>
      <c r="HI127" s="99"/>
      <c r="HJ127" s="99"/>
      <c r="HK127" s="99"/>
      <c r="HL127" s="99"/>
      <c r="HM127" s="99"/>
      <c r="HN127" s="99"/>
      <c r="HO127" s="99"/>
      <c r="HP127" s="99"/>
      <c r="HQ127" s="99"/>
      <c r="HR127" s="99"/>
      <c r="HS127" s="99"/>
      <c r="HT127" s="99"/>
      <c r="HU127" s="99"/>
      <c r="HV127" s="99"/>
      <c r="HW127" s="99"/>
      <c r="HX127" s="99"/>
      <c r="HY127" s="99"/>
      <c r="HZ127" s="99"/>
      <c r="IA127" s="99"/>
      <c r="IB127" s="99"/>
      <c r="IC127" s="99"/>
      <c r="ID127" s="99"/>
      <c r="IE127" s="99"/>
      <c r="IF127" s="99"/>
      <c r="IG127" s="99"/>
      <c r="IH127" s="99"/>
      <c r="II127" s="99"/>
      <c r="IJ127" s="99"/>
      <c r="IK127" s="99"/>
      <c r="IL127" s="99"/>
      <c r="IM127" s="99"/>
      <c r="IN127" s="99"/>
      <c r="IO127" s="99"/>
      <c r="IP127" s="99"/>
      <c r="IQ127" s="99"/>
      <c r="IR127" s="99"/>
      <c r="IS127" s="99"/>
      <c r="IT127" s="99"/>
      <c r="IU127" s="99"/>
      <c r="IV127" s="99"/>
    </row>
    <row r="128" spans="1:256" x14ac:dyDescent="0.2">
      <c r="A128" s="134">
        <f>'Alloc Amt'!B128</f>
        <v>118</v>
      </c>
      <c r="B128" s="157"/>
      <c r="C128" s="99"/>
      <c r="D128" s="99"/>
      <c r="E128" s="99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99"/>
      <c r="BT128" s="99"/>
      <c r="BU128" s="99"/>
      <c r="BV128" s="99"/>
      <c r="BW128" s="99"/>
      <c r="BX128" s="99"/>
      <c r="BY128" s="99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99"/>
      <c r="CN128" s="99"/>
      <c r="CO128" s="99"/>
      <c r="CP128" s="99"/>
      <c r="CQ128" s="99"/>
      <c r="CR128" s="99"/>
      <c r="CS128" s="99"/>
      <c r="CT128" s="99"/>
      <c r="CU128" s="99"/>
      <c r="CV128" s="99"/>
      <c r="CW128" s="99"/>
      <c r="CX128" s="99"/>
      <c r="CY128" s="99"/>
      <c r="CZ128" s="99"/>
      <c r="DA128" s="99"/>
      <c r="DB128" s="99"/>
      <c r="DC128" s="99"/>
      <c r="DD128" s="99"/>
      <c r="DE128" s="99"/>
      <c r="DF128" s="99"/>
      <c r="DG128" s="99"/>
      <c r="DH128" s="99"/>
      <c r="DI128" s="99"/>
      <c r="DJ128" s="99"/>
      <c r="DK128" s="99"/>
      <c r="DL128" s="99"/>
      <c r="DM128" s="99"/>
      <c r="DN128" s="99"/>
      <c r="DO128" s="99"/>
      <c r="DP128" s="99"/>
      <c r="DQ128" s="99"/>
      <c r="DR128" s="99"/>
      <c r="DS128" s="99"/>
      <c r="DT128" s="99"/>
      <c r="DU128" s="99"/>
      <c r="DV128" s="99"/>
      <c r="DW128" s="99"/>
      <c r="DX128" s="99"/>
      <c r="DY128" s="99"/>
      <c r="DZ128" s="99"/>
      <c r="EA128" s="99"/>
      <c r="EB128" s="99"/>
      <c r="EC128" s="99"/>
      <c r="ED128" s="99"/>
      <c r="EE128" s="99"/>
      <c r="EF128" s="99"/>
      <c r="EG128" s="99"/>
      <c r="EH128" s="99"/>
      <c r="EI128" s="99"/>
      <c r="EJ128" s="99"/>
      <c r="EK128" s="99"/>
      <c r="EL128" s="99"/>
      <c r="EM128" s="99"/>
      <c r="EN128" s="99"/>
      <c r="EO128" s="99"/>
      <c r="EP128" s="99"/>
      <c r="EQ128" s="99"/>
      <c r="ER128" s="99"/>
      <c r="ES128" s="99"/>
      <c r="ET128" s="99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99"/>
      <c r="FG128" s="99"/>
      <c r="FH128" s="99"/>
      <c r="FI128" s="99"/>
      <c r="FJ128" s="99"/>
      <c r="FK128" s="99"/>
      <c r="FL128" s="99"/>
      <c r="FM128" s="99"/>
      <c r="FN128" s="99"/>
      <c r="FO128" s="99"/>
      <c r="FP128" s="99"/>
      <c r="FQ128" s="99"/>
      <c r="FR128" s="99"/>
      <c r="FS128" s="99"/>
      <c r="FT128" s="99"/>
      <c r="FU128" s="99"/>
      <c r="FV128" s="99"/>
      <c r="FW128" s="99"/>
      <c r="FX128" s="99"/>
      <c r="FY128" s="99"/>
      <c r="FZ128" s="99"/>
      <c r="GA128" s="99"/>
      <c r="GB128" s="99"/>
      <c r="GC128" s="99"/>
      <c r="GD128" s="99"/>
      <c r="GE128" s="99"/>
      <c r="GF128" s="99"/>
      <c r="GG128" s="99"/>
      <c r="GH128" s="99"/>
      <c r="GI128" s="99"/>
      <c r="GJ128" s="99"/>
      <c r="GK128" s="99"/>
      <c r="GL128" s="99"/>
      <c r="GM128" s="99"/>
      <c r="GN128" s="99"/>
      <c r="GO128" s="99"/>
      <c r="GP128" s="99"/>
      <c r="GQ128" s="99"/>
      <c r="GR128" s="99"/>
      <c r="GS128" s="99"/>
      <c r="GT128" s="99"/>
      <c r="GU128" s="99"/>
      <c r="GV128" s="99"/>
      <c r="GW128" s="99"/>
      <c r="GX128" s="99"/>
      <c r="GY128" s="99"/>
      <c r="GZ128" s="99"/>
      <c r="HA128" s="99"/>
      <c r="HB128" s="99"/>
      <c r="HC128" s="99"/>
      <c r="HD128" s="99"/>
      <c r="HE128" s="99"/>
      <c r="HF128" s="99"/>
      <c r="HG128" s="99"/>
      <c r="HH128" s="99"/>
      <c r="HI128" s="99"/>
      <c r="HJ128" s="99"/>
      <c r="HK128" s="99"/>
      <c r="HL128" s="99"/>
      <c r="HM128" s="99"/>
      <c r="HN128" s="99"/>
      <c r="HO128" s="99"/>
      <c r="HP128" s="99"/>
      <c r="HQ128" s="99"/>
      <c r="HR128" s="99"/>
      <c r="HS128" s="99"/>
      <c r="HT128" s="99"/>
      <c r="HU128" s="99"/>
      <c r="HV128" s="99"/>
      <c r="HW128" s="99"/>
      <c r="HX128" s="99"/>
      <c r="HY128" s="99"/>
      <c r="HZ128" s="99"/>
      <c r="IA128" s="99"/>
      <c r="IB128" s="99"/>
      <c r="IC128" s="99"/>
      <c r="ID128" s="99"/>
      <c r="IE128" s="99"/>
      <c r="IF128" s="99"/>
      <c r="IG128" s="99"/>
      <c r="IH128" s="99"/>
      <c r="II128" s="99"/>
      <c r="IJ128" s="99"/>
      <c r="IK128" s="99"/>
      <c r="IL128" s="99"/>
      <c r="IM128" s="99"/>
      <c r="IN128" s="99"/>
      <c r="IO128" s="99"/>
      <c r="IP128" s="99"/>
      <c r="IQ128" s="99"/>
      <c r="IR128" s="99"/>
      <c r="IS128" s="99"/>
      <c r="IT128" s="99"/>
      <c r="IU128" s="99"/>
      <c r="IV128" s="99"/>
    </row>
    <row r="129" spans="1:256" x14ac:dyDescent="0.2">
      <c r="A129" s="134">
        <f>'Alloc Amt'!B129</f>
        <v>119</v>
      </c>
      <c r="B129" s="157"/>
      <c r="C129" s="99"/>
      <c r="D129" s="99"/>
      <c r="E129" s="99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99"/>
      <c r="BT129" s="99"/>
      <c r="BU129" s="99"/>
      <c r="BV129" s="99"/>
      <c r="BW129" s="99"/>
      <c r="BX129" s="99"/>
      <c r="BY129" s="99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99"/>
      <c r="CN129" s="99"/>
      <c r="CO129" s="99"/>
      <c r="CP129" s="99"/>
      <c r="CQ129" s="99"/>
      <c r="CR129" s="99"/>
      <c r="CS129" s="99"/>
      <c r="CT129" s="99"/>
      <c r="CU129" s="99"/>
      <c r="CV129" s="99"/>
      <c r="CW129" s="99"/>
      <c r="CX129" s="99"/>
      <c r="CY129" s="99"/>
      <c r="CZ129" s="99"/>
      <c r="DA129" s="99"/>
      <c r="DB129" s="99"/>
      <c r="DC129" s="99"/>
      <c r="DD129" s="99"/>
      <c r="DE129" s="99"/>
      <c r="DF129" s="99"/>
      <c r="DG129" s="99"/>
      <c r="DH129" s="99"/>
      <c r="DI129" s="99"/>
      <c r="DJ129" s="99"/>
      <c r="DK129" s="99"/>
      <c r="DL129" s="99"/>
      <c r="DM129" s="99"/>
      <c r="DN129" s="99"/>
      <c r="DO129" s="99"/>
      <c r="DP129" s="99"/>
      <c r="DQ129" s="99"/>
      <c r="DR129" s="99"/>
      <c r="DS129" s="99"/>
      <c r="DT129" s="99"/>
      <c r="DU129" s="99"/>
      <c r="DV129" s="99"/>
      <c r="DW129" s="99"/>
      <c r="DX129" s="99"/>
      <c r="DY129" s="99"/>
      <c r="DZ129" s="99"/>
      <c r="EA129" s="99"/>
      <c r="EB129" s="99"/>
      <c r="EC129" s="99"/>
      <c r="ED129" s="99"/>
      <c r="EE129" s="99"/>
      <c r="EF129" s="99"/>
      <c r="EG129" s="99"/>
      <c r="EH129" s="99"/>
      <c r="EI129" s="99"/>
      <c r="EJ129" s="99"/>
      <c r="EK129" s="99"/>
      <c r="EL129" s="99"/>
      <c r="EM129" s="99"/>
      <c r="EN129" s="99"/>
      <c r="EO129" s="99"/>
      <c r="EP129" s="99"/>
      <c r="EQ129" s="99"/>
      <c r="ER129" s="99"/>
      <c r="ES129" s="99"/>
      <c r="ET129" s="99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99"/>
      <c r="FG129" s="99"/>
      <c r="FH129" s="99"/>
      <c r="FI129" s="99"/>
      <c r="FJ129" s="99"/>
      <c r="FK129" s="99"/>
      <c r="FL129" s="99"/>
      <c r="FM129" s="99"/>
      <c r="FN129" s="99"/>
      <c r="FO129" s="99"/>
      <c r="FP129" s="99"/>
      <c r="FQ129" s="99"/>
      <c r="FR129" s="99"/>
      <c r="FS129" s="99"/>
      <c r="FT129" s="99"/>
      <c r="FU129" s="99"/>
      <c r="FV129" s="99"/>
      <c r="FW129" s="99"/>
      <c r="FX129" s="99"/>
      <c r="FY129" s="99"/>
      <c r="FZ129" s="99"/>
      <c r="GA129" s="99"/>
      <c r="GB129" s="99"/>
      <c r="GC129" s="99"/>
      <c r="GD129" s="99"/>
      <c r="GE129" s="99"/>
      <c r="GF129" s="99"/>
      <c r="GG129" s="99"/>
      <c r="GH129" s="99"/>
      <c r="GI129" s="99"/>
      <c r="GJ129" s="99"/>
      <c r="GK129" s="99"/>
      <c r="GL129" s="99"/>
      <c r="GM129" s="99"/>
      <c r="GN129" s="99"/>
      <c r="GO129" s="99"/>
      <c r="GP129" s="99"/>
      <c r="GQ129" s="99"/>
      <c r="GR129" s="99"/>
      <c r="GS129" s="99"/>
      <c r="GT129" s="99"/>
      <c r="GU129" s="99"/>
      <c r="GV129" s="99"/>
      <c r="GW129" s="99"/>
      <c r="GX129" s="99"/>
      <c r="GY129" s="99"/>
      <c r="GZ129" s="99"/>
      <c r="HA129" s="99"/>
      <c r="HB129" s="99"/>
      <c r="HC129" s="99"/>
      <c r="HD129" s="99"/>
      <c r="HE129" s="99"/>
      <c r="HF129" s="99"/>
      <c r="HG129" s="99"/>
      <c r="HH129" s="99"/>
      <c r="HI129" s="99"/>
      <c r="HJ129" s="99"/>
      <c r="HK129" s="99"/>
      <c r="HL129" s="99"/>
      <c r="HM129" s="99"/>
      <c r="HN129" s="99"/>
      <c r="HO129" s="99"/>
      <c r="HP129" s="99"/>
      <c r="HQ129" s="99"/>
      <c r="HR129" s="99"/>
      <c r="HS129" s="99"/>
      <c r="HT129" s="99"/>
      <c r="HU129" s="99"/>
      <c r="HV129" s="99"/>
      <c r="HW129" s="99"/>
      <c r="HX129" s="99"/>
      <c r="HY129" s="99"/>
      <c r="HZ129" s="99"/>
      <c r="IA129" s="99"/>
      <c r="IB129" s="99"/>
      <c r="IC129" s="99"/>
      <c r="ID129" s="99"/>
      <c r="IE129" s="99"/>
      <c r="IF129" s="99"/>
      <c r="IG129" s="99"/>
      <c r="IH129" s="99"/>
      <c r="II129" s="99"/>
      <c r="IJ129" s="99"/>
      <c r="IK129" s="99"/>
      <c r="IL129" s="99"/>
      <c r="IM129" s="99"/>
      <c r="IN129" s="99"/>
      <c r="IO129" s="99"/>
      <c r="IP129" s="99"/>
      <c r="IQ129" s="99"/>
      <c r="IR129" s="99"/>
      <c r="IS129" s="99"/>
      <c r="IT129" s="99"/>
      <c r="IU129" s="99"/>
      <c r="IV129" s="99"/>
    </row>
    <row r="130" spans="1:256" x14ac:dyDescent="0.2">
      <c r="A130" s="134">
        <f>'Alloc Amt'!B130</f>
        <v>120</v>
      </c>
      <c r="B130" s="157"/>
      <c r="C130" s="99"/>
      <c r="D130" s="99"/>
      <c r="E130" s="99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99"/>
      <c r="IO130" s="99"/>
      <c r="IP130" s="99"/>
      <c r="IQ130" s="99"/>
      <c r="IR130" s="99"/>
      <c r="IS130" s="99"/>
      <c r="IT130" s="99"/>
      <c r="IU130" s="99"/>
      <c r="IV130" s="99"/>
    </row>
    <row r="131" spans="1:256" x14ac:dyDescent="0.2">
      <c r="A131" s="134">
        <f>'Alloc Amt'!B131</f>
        <v>121</v>
      </c>
      <c r="B131" s="157"/>
      <c r="C131" s="99"/>
      <c r="D131" s="99"/>
      <c r="E131" s="99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99"/>
      <c r="CB131" s="99"/>
      <c r="CC131" s="99"/>
      <c r="CD131" s="99"/>
      <c r="CE131" s="99"/>
      <c r="CF131" s="99"/>
      <c r="CG131" s="99"/>
      <c r="CH131" s="99"/>
      <c r="CI131" s="99"/>
      <c r="CJ131" s="99"/>
      <c r="CK131" s="99"/>
      <c r="CL131" s="99"/>
      <c r="CM131" s="99"/>
      <c r="CN131" s="99"/>
      <c r="CO131" s="99"/>
      <c r="CP131" s="99"/>
      <c r="CQ131" s="99"/>
      <c r="CR131" s="99"/>
      <c r="CS131" s="99"/>
      <c r="CT131" s="99"/>
      <c r="CU131" s="99"/>
      <c r="CV131" s="99"/>
      <c r="CW131" s="99"/>
      <c r="CX131" s="99"/>
      <c r="CY131" s="99"/>
      <c r="CZ131" s="99"/>
      <c r="DA131" s="99"/>
      <c r="DB131" s="99"/>
      <c r="DC131" s="99"/>
      <c r="DD131" s="99"/>
      <c r="DE131" s="99"/>
      <c r="DF131" s="99"/>
      <c r="DG131" s="99"/>
      <c r="DH131" s="99"/>
      <c r="DI131" s="99"/>
      <c r="DJ131" s="99"/>
      <c r="DK131" s="99"/>
      <c r="DL131" s="99"/>
      <c r="DM131" s="99"/>
      <c r="DN131" s="99"/>
      <c r="DO131" s="99"/>
      <c r="DP131" s="99"/>
      <c r="DQ131" s="99"/>
      <c r="DR131" s="99"/>
      <c r="DS131" s="99"/>
      <c r="DT131" s="99"/>
      <c r="DU131" s="99"/>
      <c r="DV131" s="99"/>
      <c r="DW131" s="99"/>
      <c r="DX131" s="99"/>
      <c r="DY131" s="99"/>
      <c r="DZ131" s="99"/>
      <c r="EA131" s="99"/>
      <c r="EB131" s="99"/>
      <c r="EC131" s="99"/>
      <c r="ED131" s="99"/>
      <c r="EE131" s="99"/>
      <c r="EF131" s="99"/>
      <c r="EG131" s="99"/>
      <c r="EH131" s="99"/>
      <c r="EI131" s="99"/>
      <c r="EJ131" s="99"/>
      <c r="EK131" s="99"/>
      <c r="EL131" s="99"/>
      <c r="EM131" s="99"/>
      <c r="EN131" s="99"/>
      <c r="EO131" s="99"/>
      <c r="EP131" s="99"/>
      <c r="EQ131" s="99"/>
      <c r="ER131" s="99"/>
      <c r="ES131" s="99"/>
      <c r="ET131" s="99"/>
      <c r="EU131" s="99"/>
      <c r="EV131" s="99"/>
      <c r="EW131" s="99"/>
      <c r="EX131" s="99"/>
      <c r="EY131" s="99"/>
      <c r="EZ131" s="99"/>
      <c r="FA131" s="99"/>
      <c r="FB131" s="99"/>
      <c r="FC131" s="99"/>
      <c r="FD131" s="99"/>
      <c r="FE131" s="99"/>
      <c r="FF131" s="99"/>
      <c r="FG131" s="99"/>
      <c r="FH131" s="99"/>
      <c r="FI131" s="99"/>
      <c r="FJ131" s="99"/>
      <c r="FK131" s="99"/>
      <c r="FL131" s="99"/>
      <c r="FM131" s="99"/>
      <c r="FN131" s="99"/>
      <c r="FO131" s="99"/>
      <c r="FP131" s="99"/>
      <c r="FQ131" s="99"/>
      <c r="FR131" s="99"/>
      <c r="FS131" s="99"/>
      <c r="FT131" s="99"/>
      <c r="FU131" s="99"/>
      <c r="FV131" s="99"/>
      <c r="FW131" s="99"/>
      <c r="FX131" s="99"/>
      <c r="FY131" s="99"/>
      <c r="FZ131" s="99"/>
      <c r="GA131" s="99"/>
      <c r="GB131" s="99"/>
      <c r="GC131" s="99"/>
      <c r="GD131" s="99"/>
      <c r="GE131" s="99"/>
      <c r="GF131" s="99"/>
      <c r="GG131" s="99"/>
      <c r="GH131" s="99"/>
      <c r="GI131" s="99"/>
      <c r="GJ131" s="99"/>
      <c r="GK131" s="99"/>
      <c r="GL131" s="99"/>
      <c r="GM131" s="99"/>
      <c r="GN131" s="99"/>
      <c r="GO131" s="99"/>
      <c r="GP131" s="99"/>
      <c r="GQ131" s="99"/>
      <c r="GR131" s="99"/>
      <c r="GS131" s="99"/>
      <c r="GT131" s="99"/>
      <c r="GU131" s="99"/>
      <c r="GV131" s="99"/>
      <c r="GW131" s="99"/>
      <c r="GX131" s="99"/>
      <c r="GY131" s="99"/>
      <c r="GZ131" s="99"/>
      <c r="HA131" s="99"/>
      <c r="HB131" s="99"/>
      <c r="HC131" s="99"/>
      <c r="HD131" s="99"/>
      <c r="HE131" s="99"/>
      <c r="HF131" s="99"/>
      <c r="HG131" s="99"/>
      <c r="HH131" s="99"/>
      <c r="HI131" s="99"/>
      <c r="HJ131" s="99"/>
      <c r="HK131" s="99"/>
      <c r="HL131" s="99"/>
      <c r="HM131" s="99"/>
      <c r="HN131" s="99"/>
      <c r="HO131" s="99"/>
      <c r="HP131" s="99"/>
      <c r="HQ131" s="99"/>
      <c r="HR131" s="99"/>
      <c r="HS131" s="99"/>
      <c r="HT131" s="99"/>
      <c r="HU131" s="99"/>
      <c r="HV131" s="99"/>
      <c r="HW131" s="99"/>
      <c r="HX131" s="99"/>
      <c r="HY131" s="99"/>
      <c r="HZ131" s="99"/>
      <c r="IA131" s="99"/>
      <c r="IB131" s="99"/>
      <c r="IC131" s="99"/>
      <c r="ID131" s="99"/>
      <c r="IE131" s="99"/>
      <c r="IF131" s="99"/>
      <c r="IG131" s="99"/>
      <c r="IH131" s="99"/>
      <c r="II131" s="99"/>
      <c r="IJ131" s="99"/>
      <c r="IK131" s="99"/>
      <c r="IL131" s="99"/>
      <c r="IM131" s="99"/>
      <c r="IN131" s="99"/>
      <c r="IO131" s="99"/>
      <c r="IP131" s="99"/>
      <c r="IQ131" s="99"/>
      <c r="IR131" s="99"/>
      <c r="IS131" s="99"/>
      <c r="IT131" s="99"/>
      <c r="IU131" s="99"/>
      <c r="IV131" s="99"/>
    </row>
    <row r="132" spans="1:256" x14ac:dyDescent="0.2">
      <c r="A132" s="134">
        <f>'Alloc Amt'!B132</f>
        <v>122</v>
      </c>
      <c r="B132" s="157"/>
      <c r="C132" s="99"/>
      <c r="D132" s="99"/>
      <c r="E132" s="99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BY132" s="99"/>
      <c r="BZ132" s="99"/>
      <c r="CA132" s="99"/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  <c r="DE132" s="99"/>
      <c r="DF132" s="99"/>
      <c r="DG132" s="99"/>
      <c r="DH132" s="99"/>
      <c r="DI132" s="99"/>
      <c r="DJ132" s="99"/>
      <c r="DK132" s="99"/>
      <c r="DL132" s="99"/>
      <c r="DM132" s="99"/>
      <c r="DN132" s="99"/>
      <c r="DO132" s="99"/>
      <c r="DP132" s="99"/>
      <c r="DQ132" s="99"/>
      <c r="DR132" s="99"/>
      <c r="DS132" s="99"/>
      <c r="DT132" s="99"/>
      <c r="DU132" s="99"/>
      <c r="DV132" s="99"/>
      <c r="DW132" s="99"/>
      <c r="DX132" s="99"/>
      <c r="DY132" s="99"/>
      <c r="DZ132" s="99"/>
      <c r="EA132" s="99"/>
      <c r="EB132" s="99"/>
      <c r="EC132" s="99"/>
      <c r="ED132" s="99"/>
      <c r="EE132" s="99"/>
      <c r="EF132" s="99"/>
      <c r="EG132" s="99"/>
      <c r="EH132" s="99"/>
      <c r="EI132" s="99"/>
      <c r="EJ132" s="99"/>
      <c r="EK132" s="99"/>
      <c r="EL132" s="99"/>
      <c r="EM132" s="99"/>
      <c r="EN132" s="99"/>
      <c r="EO132" s="99"/>
      <c r="EP132" s="99"/>
      <c r="EQ132" s="99"/>
      <c r="ER132" s="99"/>
      <c r="ES132" s="99"/>
      <c r="ET132" s="99"/>
      <c r="EU132" s="99"/>
      <c r="EV132" s="99"/>
      <c r="EW132" s="99"/>
      <c r="EX132" s="99"/>
      <c r="EY132" s="99"/>
      <c r="EZ132" s="99"/>
      <c r="FA132" s="99"/>
      <c r="FB132" s="99"/>
      <c r="FC132" s="99"/>
      <c r="FD132" s="99"/>
      <c r="FE132" s="99"/>
      <c r="FF132" s="99"/>
      <c r="FG132" s="99"/>
      <c r="FH132" s="99"/>
      <c r="FI132" s="99"/>
      <c r="FJ132" s="99"/>
      <c r="FK132" s="99"/>
      <c r="FL132" s="99"/>
      <c r="FM132" s="99"/>
      <c r="FN132" s="99"/>
      <c r="FO132" s="99"/>
      <c r="FP132" s="99"/>
      <c r="FQ132" s="99"/>
      <c r="FR132" s="99"/>
      <c r="FS132" s="99"/>
      <c r="FT132" s="99"/>
      <c r="FU132" s="99"/>
      <c r="FV132" s="99"/>
      <c r="FW132" s="99"/>
      <c r="FX132" s="99"/>
      <c r="FY132" s="99"/>
      <c r="FZ132" s="99"/>
      <c r="GA132" s="99"/>
      <c r="GB132" s="99"/>
      <c r="GC132" s="99"/>
      <c r="GD132" s="99"/>
      <c r="GE132" s="99"/>
      <c r="GF132" s="99"/>
      <c r="GG132" s="99"/>
      <c r="GH132" s="99"/>
      <c r="GI132" s="99"/>
      <c r="GJ132" s="99"/>
      <c r="GK132" s="99"/>
      <c r="GL132" s="99"/>
      <c r="GM132" s="99"/>
      <c r="GN132" s="99"/>
      <c r="GO132" s="99"/>
      <c r="GP132" s="99"/>
      <c r="GQ132" s="99"/>
      <c r="GR132" s="99"/>
      <c r="GS132" s="99"/>
      <c r="GT132" s="99"/>
      <c r="GU132" s="99"/>
      <c r="GV132" s="99"/>
      <c r="GW132" s="99"/>
      <c r="GX132" s="99"/>
      <c r="GY132" s="99"/>
      <c r="GZ132" s="99"/>
      <c r="HA132" s="99"/>
      <c r="HB132" s="99"/>
      <c r="HC132" s="99"/>
      <c r="HD132" s="99"/>
      <c r="HE132" s="99"/>
      <c r="HF132" s="99"/>
      <c r="HG132" s="99"/>
      <c r="HH132" s="99"/>
      <c r="HI132" s="99"/>
      <c r="HJ132" s="99"/>
      <c r="HK132" s="99"/>
      <c r="HL132" s="99"/>
      <c r="HM132" s="99"/>
      <c r="HN132" s="99"/>
      <c r="HO132" s="99"/>
      <c r="HP132" s="99"/>
      <c r="HQ132" s="99"/>
      <c r="HR132" s="99"/>
      <c r="HS132" s="99"/>
      <c r="HT132" s="99"/>
      <c r="HU132" s="99"/>
      <c r="HV132" s="99"/>
      <c r="HW132" s="99"/>
      <c r="HX132" s="99"/>
      <c r="HY132" s="99"/>
      <c r="HZ132" s="99"/>
      <c r="IA132" s="99"/>
      <c r="IB132" s="99"/>
      <c r="IC132" s="99"/>
      <c r="ID132" s="99"/>
      <c r="IE132" s="99"/>
      <c r="IF132" s="99"/>
      <c r="IG132" s="99"/>
      <c r="IH132" s="99"/>
      <c r="II132" s="99"/>
      <c r="IJ132" s="99"/>
      <c r="IK132" s="99"/>
      <c r="IL132" s="99"/>
      <c r="IM132" s="99"/>
      <c r="IN132" s="99"/>
      <c r="IO132" s="99"/>
      <c r="IP132" s="99"/>
      <c r="IQ132" s="99"/>
      <c r="IR132" s="99"/>
      <c r="IS132" s="99"/>
      <c r="IT132" s="99"/>
      <c r="IU132" s="99"/>
      <c r="IV132" s="99"/>
    </row>
    <row r="133" spans="1:256" x14ac:dyDescent="0.2">
      <c r="A133" s="134">
        <f>'Alloc Amt'!B133</f>
        <v>123</v>
      </c>
      <c r="B133" s="157"/>
      <c r="C133" s="99"/>
      <c r="D133" s="99"/>
      <c r="E133" s="99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99"/>
      <c r="BZ133" s="99"/>
      <c r="CA133" s="99"/>
      <c r="CB133" s="99"/>
      <c r="CC133" s="99"/>
      <c r="CD133" s="99"/>
      <c r="CE133" s="99"/>
      <c r="CF133" s="99"/>
      <c r="CG133" s="99"/>
      <c r="CH133" s="99"/>
      <c r="CI133" s="99"/>
      <c r="CJ133" s="99"/>
      <c r="CK133" s="99"/>
      <c r="CL133" s="99"/>
      <c r="CM133" s="99"/>
      <c r="CN133" s="99"/>
      <c r="CO133" s="99"/>
      <c r="CP133" s="99"/>
      <c r="CQ133" s="99"/>
      <c r="CR133" s="99"/>
      <c r="CS133" s="99"/>
      <c r="CT133" s="99"/>
      <c r="CU133" s="99"/>
      <c r="CV133" s="99"/>
      <c r="CW133" s="99"/>
      <c r="CX133" s="99"/>
      <c r="CY133" s="99"/>
      <c r="CZ133" s="99"/>
      <c r="DA133" s="99"/>
      <c r="DB133" s="99"/>
      <c r="DC133" s="99"/>
      <c r="DD133" s="99"/>
      <c r="DE133" s="99"/>
      <c r="DF133" s="99"/>
      <c r="DG133" s="99"/>
      <c r="DH133" s="99"/>
      <c r="DI133" s="99"/>
      <c r="DJ133" s="99"/>
      <c r="DK133" s="99"/>
      <c r="DL133" s="99"/>
      <c r="DM133" s="99"/>
      <c r="DN133" s="99"/>
      <c r="DO133" s="99"/>
      <c r="DP133" s="99"/>
      <c r="DQ133" s="99"/>
      <c r="DR133" s="99"/>
      <c r="DS133" s="99"/>
      <c r="DT133" s="99"/>
      <c r="DU133" s="99"/>
      <c r="DV133" s="99"/>
      <c r="DW133" s="99"/>
      <c r="DX133" s="99"/>
      <c r="DY133" s="99"/>
      <c r="DZ133" s="99"/>
      <c r="EA133" s="99"/>
      <c r="EB133" s="99"/>
      <c r="EC133" s="99"/>
      <c r="ED133" s="99"/>
      <c r="EE133" s="99"/>
      <c r="EF133" s="99"/>
      <c r="EG133" s="99"/>
      <c r="EH133" s="99"/>
      <c r="EI133" s="99"/>
      <c r="EJ133" s="99"/>
      <c r="EK133" s="99"/>
      <c r="EL133" s="99"/>
      <c r="EM133" s="99"/>
      <c r="EN133" s="99"/>
      <c r="EO133" s="99"/>
      <c r="EP133" s="99"/>
      <c r="EQ133" s="99"/>
      <c r="ER133" s="99"/>
      <c r="ES133" s="99"/>
      <c r="ET133" s="99"/>
      <c r="EU133" s="99"/>
      <c r="EV133" s="99"/>
      <c r="EW133" s="99"/>
      <c r="EX133" s="99"/>
      <c r="EY133" s="99"/>
      <c r="EZ133" s="99"/>
      <c r="FA133" s="99"/>
      <c r="FB133" s="99"/>
      <c r="FC133" s="99"/>
      <c r="FD133" s="99"/>
      <c r="FE133" s="99"/>
      <c r="FF133" s="99"/>
      <c r="FG133" s="99"/>
      <c r="FH133" s="99"/>
      <c r="FI133" s="99"/>
      <c r="FJ133" s="99"/>
      <c r="FK133" s="99"/>
      <c r="FL133" s="99"/>
      <c r="FM133" s="99"/>
      <c r="FN133" s="99"/>
      <c r="FO133" s="99"/>
      <c r="FP133" s="99"/>
      <c r="FQ133" s="99"/>
      <c r="FR133" s="99"/>
      <c r="FS133" s="99"/>
      <c r="FT133" s="99"/>
      <c r="FU133" s="99"/>
      <c r="FV133" s="99"/>
      <c r="FW133" s="99"/>
      <c r="FX133" s="99"/>
      <c r="FY133" s="99"/>
      <c r="FZ133" s="99"/>
      <c r="GA133" s="99"/>
      <c r="GB133" s="99"/>
      <c r="GC133" s="99"/>
      <c r="GD133" s="99"/>
      <c r="GE133" s="99"/>
      <c r="GF133" s="99"/>
      <c r="GG133" s="99"/>
      <c r="GH133" s="99"/>
      <c r="GI133" s="99"/>
      <c r="GJ133" s="99"/>
      <c r="GK133" s="99"/>
      <c r="GL133" s="99"/>
      <c r="GM133" s="99"/>
      <c r="GN133" s="99"/>
      <c r="GO133" s="99"/>
      <c r="GP133" s="99"/>
      <c r="GQ133" s="99"/>
      <c r="GR133" s="99"/>
      <c r="GS133" s="99"/>
      <c r="GT133" s="99"/>
      <c r="GU133" s="99"/>
      <c r="GV133" s="99"/>
      <c r="GW133" s="99"/>
      <c r="GX133" s="99"/>
      <c r="GY133" s="99"/>
      <c r="GZ133" s="99"/>
      <c r="HA133" s="99"/>
      <c r="HB133" s="99"/>
      <c r="HC133" s="99"/>
      <c r="HD133" s="99"/>
      <c r="HE133" s="99"/>
      <c r="HF133" s="99"/>
      <c r="HG133" s="99"/>
      <c r="HH133" s="99"/>
      <c r="HI133" s="99"/>
      <c r="HJ133" s="99"/>
      <c r="HK133" s="99"/>
      <c r="HL133" s="99"/>
      <c r="HM133" s="99"/>
      <c r="HN133" s="99"/>
      <c r="HO133" s="99"/>
      <c r="HP133" s="99"/>
      <c r="HQ133" s="99"/>
      <c r="HR133" s="99"/>
      <c r="HS133" s="99"/>
      <c r="HT133" s="99"/>
      <c r="HU133" s="99"/>
      <c r="HV133" s="99"/>
      <c r="HW133" s="99"/>
      <c r="HX133" s="99"/>
      <c r="HY133" s="99"/>
      <c r="HZ133" s="99"/>
      <c r="IA133" s="99"/>
      <c r="IB133" s="99"/>
      <c r="IC133" s="99"/>
      <c r="ID133" s="99"/>
      <c r="IE133" s="99"/>
      <c r="IF133" s="99"/>
      <c r="IG133" s="99"/>
      <c r="IH133" s="99"/>
      <c r="II133" s="99"/>
      <c r="IJ133" s="99"/>
      <c r="IK133" s="99"/>
      <c r="IL133" s="99"/>
      <c r="IM133" s="99"/>
      <c r="IN133" s="99"/>
      <c r="IO133" s="99"/>
      <c r="IP133" s="99"/>
      <c r="IQ133" s="99"/>
      <c r="IR133" s="99"/>
      <c r="IS133" s="99"/>
      <c r="IT133" s="99"/>
      <c r="IU133" s="99"/>
      <c r="IV133" s="99"/>
    </row>
    <row r="134" spans="1:256" x14ac:dyDescent="0.2">
      <c r="A134" s="134">
        <f>'Alloc Amt'!B134</f>
        <v>124</v>
      </c>
      <c r="B134" s="157"/>
      <c r="C134" s="99"/>
      <c r="D134" s="99"/>
      <c r="E134" s="99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  <c r="HI134" s="99"/>
      <c r="HJ134" s="99"/>
      <c r="HK134" s="99"/>
      <c r="HL134" s="99"/>
      <c r="HM134" s="99"/>
      <c r="HN134" s="99"/>
      <c r="HO134" s="99"/>
      <c r="HP134" s="99"/>
      <c r="HQ134" s="99"/>
      <c r="HR134" s="99"/>
      <c r="HS134" s="99"/>
      <c r="HT134" s="99"/>
      <c r="HU134" s="99"/>
      <c r="HV134" s="99"/>
      <c r="HW134" s="99"/>
      <c r="HX134" s="99"/>
      <c r="HY134" s="99"/>
      <c r="HZ134" s="99"/>
      <c r="IA134" s="99"/>
      <c r="IB134" s="99"/>
      <c r="IC134" s="99"/>
      <c r="ID134" s="99"/>
      <c r="IE134" s="99"/>
      <c r="IF134" s="99"/>
      <c r="IG134" s="99"/>
      <c r="IH134" s="99"/>
      <c r="II134" s="99"/>
      <c r="IJ134" s="99"/>
      <c r="IK134" s="99"/>
      <c r="IL134" s="99"/>
      <c r="IM134" s="99"/>
      <c r="IN134" s="99"/>
      <c r="IO134" s="99"/>
      <c r="IP134" s="99"/>
      <c r="IQ134" s="99"/>
      <c r="IR134" s="99"/>
      <c r="IS134" s="99"/>
      <c r="IT134" s="99"/>
      <c r="IU134" s="99"/>
      <c r="IV134" s="99"/>
    </row>
    <row r="135" spans="1:256" x14ac:dyDescent="0.2">
      <c r="A135" s="134">
        <f>'Alloc Amt'!B135</f>
        <v>125</v>
      </c>
      <c r="B135" s="157"/>
      <c r="C135" s="99"/>
      <c r="D135" s="99"/>
      <c r="E135" s="99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  <c r="BQ135" s="99"/>
      <c r="BR135" s="99"/>
      <c r="BS135" s="99"/>
      <c r="BT135" s="99"/>
      <c r="BU135" s="99"/>
      <c r="BV135" s="99"/>
      <c r="BW135" s="99"/>
      <c r="BX135" s="99"/>
      <c r="BY135" s="99"/>
      <c r="BZ135" s="99"/>
      <c r="CA135" s="99"/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99"/>
      <c r="CQ135" s="99"/>
      <c r="CR135" s="99"/>
      <c r="CS135" s="99"/>
      <c r="CT135" s="99"/>
      <c r="CU135" s="99"/>
      <c r="CV135" s="99"/>
      <c r="CW135" s="99"/>
      <c r="CX135" s="99"/>
      <c r="CY135" s="99"/>
      <c r="CZ135" s="99"/>
      <c r="DA135" s="99"/>
      <c r="DB135" s="99"/>
      <c r="DC135" s="99"/>
      <c r="DD135" s="99"/>
      <c r="DE135" s="99"/>
      <c r="DF135" s="99"/>
      <c r="DG135" s="99"/>
      <c r="DH135" s="99"/>
      <c r="DI135" s="99"/>
      <c r="DJ135" s="99"/>
      <c r="DK135" s="99"/>
      <c r="DL135" s="99"/>
      <c r="DM135" s="99"/>
      <c r="DN135" s="99"/>
      <c r="DO135" s="99"/>
      <c r="DP135" s="99"/>
      <c r="DQ135" s="99"/>
      <c r="DR135" s="99"/>
      <c r="DS135" s="99"/>
      <c r="DT135" s="99"/>
      <c r="DU135" s="99"/>
      <c r="DV135" s="99"/>
      <c r="DW135" s="99"/>
      <c r="DX135" s="99"/>
      <c r="DY135" s="99"/>
      <c r="DZ135" s="99"/>
      <c r="EA135" s="99"/>
      <c r="EB135" s="99"/>
      <c r="EC135" s="99"/>
      <c r="ED135" s="99"/>
      <c r="EE135" s="99"/>
      <c r="EF135" s="99"/>
      <c r="EG135" s="99"/>
      <c r="EH135" s="99"/>
      <c r="EI135" s="99"/>
      <c r="EJ135" s="99"/>
      <c r="EK135" s="99"/>
      <c r="EL135" s="99"/>
      <c r="EM135" s="99"/>
      <c r="EN135" s="99"/>
      <c r="EO135" s="99"/>
      <c r="EP135" s="99"/>
      <c r="EQ135" s="99"/>
      <c r="ER135" s="99"/>
      <c r="ES135" s="99"/>
      <c r="ET135" s="99"/>
      <c r="EU135" s="99"/>
      <c r="EV135" s="99"/>
      <c r="EW135" s="99"/>
      <c r="EX135" s="99"/>
      <c r="EY135" s="99"/>
      <c r="EZ135" s="99"/>
      <c r="FA135" s="99"/>
      <c r="FB135" s="99"/>
      <c r="FC135" s="99"/>
      <c r="FD135" s="99"/>
      <c r="FE135" s="99"/>
      <c r="FF135" s="99"/>
      <c r="FG135" s="99"/>
      <c r="FH135" s="99"/>
      <c r="FI135" s="99"/>
      <c r="FJ135" s="99"/>
      <c r="FK135" s="99"/>
      <c r="FL135" s="99"/>
      <c r="FM135" s="99"/>
      <c r="FN135" s="99"/>
      <c r="FO135" s="99"/>
      <c r="FP135" s="99"/>
      <c r="FQ135" s="99"/>
      <c r="FR135" s="99"/>
      <c r="FS135" s="99"/>
      <c r="FT135" s="99"/>
      <c r="FU135" s="99"/>
      <c r="FV135" s="99"/>
      <c r="FW135" s="99"/>
      <c r="FX135" s="99"/>
      <c r="FY135" s="99"/>
      <c r="FZ135" s="99"/>
      <c r="GA135" s="99"/>
      <c r="GB135" s="99"/>
      <c r="GC135" s="99"/>
      <c r="GD135" s="99"/>
      <c r="GE135" s="99"/>
      <c r="GF135" s="99"/>
      <c r="GG135" s="99"/>
      <c r="GH135" s="99"/>
      <c r="GI135" s="99"/>
      <c r="GJ135" s="99"/>
      <c r="GK135" s="99"/>
      <c r="GL135" s="99"/>
      <c r="GM135" s="99"/>
      <c r="GN135" s="99"/>
      <c r="GO135" s="99"/>
      <c r="GP135" s="99"/>
      <c r="GQ135" s="99"/>
      <c r="GR135" s="99"/>
      <c r="GS135" s="99"/>
      <c r="GT135" s="99"/>
      <c r="GU135" s="99"/>
      <c r="GV135" s="99"/>
      <c r="GW135" s="99"/>
      <c r="GX135" s="99"/>
      <c r="GY135" s="99"/>
      <c r="GZ135" s="99"/>
      <c r="HA135" s="99"/>
      <c r="HB135" s="99"/>
      <c r="HC135" s="99"/>
      <c r="HD135" s="99"/>
      <c r="HE135" s="99"/>
      <c r="HF135" s="99"/>
      <c r="HG135" s="99"/>
      <c r="HH135" s="99"/>
      <c r="HI135" s="99"/>
      <c r="HJ135" s="99"/>
      <c r="HK135" s="99"/>
      <c r="HL135" s="99"/>
      <c r="HM135" s="99"/>
      <c r="HN135" s="99"/>
      <c r="HO135" s="99"/>
      <c r="HP135" s="99"/>
      <c r="HQ135" s="99"/>
      <c r="HR135" s="99"/>
      <c r="HS135" s="99"/>
      <c r="HT135" s="99"/>
      <c r="HU135" s="99"/>
      <c r="HV135" s="99"/>
      <c r="HW135" s="99"/>
      <c r="HX135" s="99"/>
      <c r="HY135" s="99"/>
      <c r="HZ135" s="99"/>
      <c r="IA135" s="99"/>
      <c r="IB135" s="99"/>
      <c r="IC135" s="99"/>
      <c r="ID135" s="99"/>
      <c r="IE135" s="99"/>
      <c r="IF135" s="99"/>
      <c r="IG135" s="99"/>
      <c r="IH135" s="99"/>
      <c r="II135" s="99"/>
      <c r="IJ135" s="99"/>
      <c r="IK135" s="99"/>
      <c r="IL135" s="99"/>
      <c r="IM135" s="99"/>
      <c r="IN135" s="99"/>
      <c r="IO135" s="99"/>
      <c r="IP135" s="99"/>
      <c r="IQ135" s="99"/>
      <c r="IR135" s="99"/>
      <c r="IS135" s="99"/>
      <c r="IT135" s="99"/>
      <c r="IU135" s="99"/>
      <c r="IV135" s="99"/>
    </row>
    <row r="136" spans="1:256" x14ac:dyDescent="0.2">
      <c r="A136" s="134">
        <f>'Alloc Amt'!B136</f>
        <v>126</v>
      </c>
      <c r="B136" s="157"/>
      <c r="C136" s="99"/>
      <c r="D136" s="99"/>
      <c r="E136" s="99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  <c r="IG136" s="99"/>
      <c r="IH136" s="99"/>
      <c r="II136" s="99"/>
      <c r="IJ136" s="99"/>
      <c r="IK136" s="99"/>
      <c r="IL136" s="99"/>
      <c r="IM136" s="99"/>
      <c r="IN136" s="99"/>
      <c r="IO136" s="99"/>
      <c r="IP136" s="99"/>
      <c r="IQ136" s="99"/>
      <c r="IR136" s="99"/>
      <c r="IS136" s="99"/>
      <c r="IT136" s="99"/>
      <c r="IU136" s="99"/>
      <c r="IV136" s="99"/>
    </row>
    <row r="137" spans="1:256" x14ac:dyDescent="0.2">
      <c r="A137" s="134">
        <f>'Alloc Amt'!B137</f>
        <v>127</v>
      </c>
      <c r="B137" s="157"/>
      <c r="C137" s="99"/>
      <c r="D137" s="99"/>
      <c r="E137" s="99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  <c r="BQ137" s="99"/>
      <c r="BR137" s="99"/>
      <c r="BS137" s="99"/>
      <c r="BT137" s="99"/>
      <c r="BU137" s="99"/>
      <c r="BV137" s="99"/>
      <c r="BW137" s="99"/>
      <c r="BX137" s="99"/>
      <c r="BY137" s="99"/>
      <c r="BZ137" s="99"/>
      <c r="CA137" s="99"/>
      <c r="CB137" s="99"/>
      <c r="CC137" s="99"/>
      <c r="CD137" s="99"/>
      <c r="CE137" s="99"/>
      <c r="CF137" s="99"/>
      <c r="CG137" s="99"/>
      <c r="CH137" s="99"/>
      <c r="CI137" s="99"/>
      <c r="CJ137" s="99"/>
      <c r="CK137" s="99"/>
      <c r="CL137" s="99"/>
      <c r="CM137" s="99"/>
      <c r="CN137" s="99"/>
      <c r="CO137" s="99"/>
      <c r="CP137" s="99"/>
      <c r="CQ137" s="99"/>
      <c r="CR137" s="99"/>
      <c r="CS137" s="99"/>
      <c r="CT137" s="99"/>
      <c r="CU137" s="99"/>
      <c r="CV137" s="99"/>
      <c r="CW137" s="99"/>
      <c r="CX137" s="99"/>
      <c r="CY137" s="99"/>
      <c r="CZ137" s="99"/>
      <c r="DA137" s="99"/>
      <c r="DB137" s="99"/>
      <c r="DC137" s="99"/>
      <c r="DD137" s="99"/>
      <c r="DE137" s="99"/>
      <c r="DF137" s="99"/>
      <c r="DG137" s="99"/>
      <c r="DH137" s="99"/>
      <c r="DI137" s="99"/>
      <c r="DJ137" s="99"/>
      <c r="DK137" s="99"/>
      <c r="DL137" s="99"/>
      <c r="DM137" s="99"/>
      <c r="DN137" s="99"/>
      <c r="DO137" s="99"/>
      <c r="DP137" s="99"/>
      <c r="DQ137" s="99"/>
      <c r="DR137" s="99"/>
      <c r="DS137" s="99"/>
      <c r="DT137" s="99"/>
      <c r="DU137" s="99"/>
      <c r="DV137" s="99"/>
      <c r="DW137" s="99"/>
      <c r="DX137" s="99"/>
      <c r="DY137" s="99"/>
      <c r="DZ137" s="99"/>
      <c r="EA137" s="99"/>
      <c r="EB137" s="99"/>
      <c r="EC137" s="99"/>
      <c r="ED137" s="99"/>
      <c r="EE137" s="99"/>
      <c r="EF137" s="99"/>
      <c r="EG137" s="99"/>
      <c r="EH137" s="99"/>
      <c r="EI137" s="99"/>
      <c r="EJ137" s="99"/>
      <c r="EK137" s="99"/>
      <c r="EL137" s="99"/>
      <c r="EM137" s="99"/>
      <c r="EN137" s="99"/>
      <c r="EO137" s="99"/>
      <c r="EP137" s="99"/>
      <c r="EQ137" s="99"/>
      <c r="ER137" s="99"/>
      <c r="ES137" s="99"/>
      <c r="ET137" s="99"/>
      <c r="EU137" s="99"/>
      <c r="EV137" s="99"/>
      <c r="EW137" s="99"/>
      <c r="EX137" s="99"/>
      <c r="EY137" s="99"/>
      <c r="EZ137" s="99"/>
      <c r="FA137" s="99"/>
      <c r="FB137" s="99"/>
      <c r="FC137" s="99"/>
      <c r="FD137" s="99"/>
      <c r="FE137" s="99"/>
      <c r="FF137" s="99"/>
      <c r="FG137" s="99"/>
      <c r="FH137" s="99"/>
      <c r="FI137" s="99"/>
      <c r="FJ137" s="99"/>
      <c r="FK137" s="99"/>
      <c r="FL137" s="99"/>
      <c r="FM137" s="99"/>
      <c r="FN137" s="99"/>
      <c r="FO137" s="99"/>
      <c r="FP137" s="99"/>
      <c r="FQ137" s="99"/>
      <c r="FR137" s="99"/>
      <c r="FS137" s="99"/>
      <c r="FT137" s="99"/>
      <c r="FU137" s="99"/>
      <c r="FV137" s="99"/>
      <c r="FW137" s="99"/>
      <c r="FX137" s="99"/>
      <c r="FY137" s="99"/>
      <c r="FZ137" s="99"/>
      <c r="GA137" s="99"/>
      <c r="GB137" s="99"/>
      <c r="GC137" s="99"/>
      <c r="GD137" s="99"/>
      <c r="GE137" s="99"/>
      <c r="GF137" s="99"/>
      <c r="GG137" s="99"/>
      <c r="GH137" s="99"/>
      <c r="GI137" s="99"/>
      <c r="GJ137" s="99"/>
      <c r="GK137" s="99"/>
      <c r="GL137" s="99"/>
      <c r="GM137" s="99"/>
      <c r="GN137" s="99"/>
      <c r="GO137" s="99"/>
      <c r="GP137" s="99"/>
      <c r="GQ137" s="99"/>
      <c r="GR137" s="99"/>
      <c r="GS137" s="99"/>
      <c r="GT137" s="99"/>
      <c r="GU137" s="99"/>
      <c r="GV137" s="99"/>
      <c r="GW137" s="99"/>
      <c r="GX137" s="99"/>
      <c r="GY137" s="99"/>
      <c r="GZ137" s="99"/>
      <c r="HA137" s="99"/>
      <c r="HB137" s="99"/>
      <c r="HC137" s="99"/>
      <c r="HD137" s="99"/>
      <c r="HE137" s="99"/>
      <c r="HF137" s="99"/>
      <c r="HG137" s="99"/>
      <c r="HH137" s="99"/>
      <c r="HI137" s="99"/>
      <c r="HJ137" s="99"/>
      <c r="HK137" s="99"/>
      <c r="HL137" s="99"/>
      <c r="HM137" s="99"/>
      <c r="HN137" s="99"/>
      <c r="HO137" s="99"/>
      <c r="HP137" s="99"/>
      <c r="HQ137" s="99"/>
      <c r="HR137" s="99"/>
      <c r="HS137" s="99"/>
      <c r="HT137" s="99"/>
      <c r="HU137" s="99"/>
      <c r="HV137" s="99"/>
      <c r="HW137" s="99"/>
      <c r="HX137" s="99"/>
      <c r="HY137" s="99"/>
      <c r="HZ137" s="99"/>
      <c r="IA137" s="99"/>
      <c r="IB137" s="99"/>
      <c r="IC137" s="99"/>
      <c r="ID137" s="99"/>
      <c r="IE137" s="99"/>
      <c r="IF137" s="99"/>
      <c r="IG137" s="99"/>
      <c r="IH137" s="99"/>
      <c r="II137" s="99"/>
      <c r="IJ137" s="99"/>
      <c r="IK137" s="99"/>
      <c r="IL137" s="99"/>
      <c r="IM137" s="99"/>
      <c r="IN137" s="99"/>
      <c r="IO137" s="99"/>
      <c r="IP137" s="99"/>
      <c r="IQ137" s="99"/>
      <c r="IR137" s="99"/>
      <c r="IS137" s="99"/>
      <c r="IT137" s="99"/>
      <c r="IU137" s="99"/>
      <c r="IV137" s="99"/>
    </row>
    <row r="138" spans="1:256" x14ac:dyDescent="0.2">
      <c r="A138" s="134">
        <f>'Alloc Amt'!B138</f>
        <v>128</v>
      </c>
      <c r="B138" s="157"/>
      <c r="C138" s="99"/>
      <c r="D138" s="99"/>
      <c r="E138" s="99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  <c r="DT138" s="99"/>
      <c r="DU138" s="99"/>
      <c r="DV138" s="99"/>
      <c r="DW138" s="99"/>
      <c r="DX138" s="99"/>
      <c r="DY138" s="99"/>
      <c r="DZ138" s="99"/>
      <c r="EA138" s="99"/>
      <c r="EB138" s="99"/>
      <c r="EC138" s="99"/>
      <c r="ED138" s="99"/>
      <c r="EE138" s="99"/>
      <c r="EF138" s="99"/>
      <c r="EG138" s="99"/>
      <c r="EH138" s="99"/>
      <c r="EI138" s="99"/>
      <c r="EJ138" s="99"/>
      <c r="EK138" s="99"/>
      <c r="EL138" s="99"/>
      <c r="EM138" s="99"/>
      <c r="EN138" s="99"/>
      <c r="EO138" s="99"/>
      <c r="EP138" s="99"/>
      <c r="EQ138" s="99"/>
      <c r="ER138" s="99"/>
      <c r="ES138" s="99"/>
      <c r="ET138" s="99"/>
      <c r="EU138" s="99"/>
      <c r="EV138" s="99"/>
      <c r="EW138" s="99"/>
      <c r="EX138" s="99"/>
      <c r="EY138" s="99"/>
      <c r="EZ138" s="99"/>
      <c r="FA138" s="99"/>
      <c r="FB138" s="99"/>
      <c r="FC138" s="99"/>
      <c r="FD138" s="99"/>
      <c r="FE138" s="99"/>
      <c r="FF138" s="99"/>
      <c r="FG138" s="99"/>
      <c r="FH138" s="99"/>
      <c r="FI138" s="99"/>
      <c r="FJ138" s="99"/>
      <c r="FK138" s="99"/>
      <c r="FL138" s="99"/>
      <c r="FM138" s="99"/>
      <c r="FN138" s="99"/>
      <c r="FO138" s="99"/>
      <c r="FP138" s="99"/>
      <c r="FQ138" s="99"/>
      <c r="FR138" s="99"/>
      <c r="FS138" s="99"/>
      <c r="FT138" s="99"/>
      <c r="FU138" s="99"/>
      <c r="FV138" s="99"/>
      <c r="FW138" s="99"/>
      <c r="FX138" s="99"/>
      <c r="FY138" s="99"/>
      <c r="FZ138" s="99"/>
      <c r="GA138" s="99"/>
      <c r="GB138" s="99"/>
      <c r="GC138" s="99"/>
      <c r="GD138" s="99"/>
      <c r="GE138" s="99"/>
      <c r="GF138" s="99"/>
      <c r="GG138" s="99"/>
      <c r="GH138" s="99"/>
      <c r="GI138" s="99"/>
      <c r="GJ138" s="99"/>
      <c r="GK138" s="99"/>
      <c r="GL138" s="99"/>
      <c r="GM138" s="99"/>
      <c r="GN138" s="99"/>
      <c r="GO138" s="99"/>
      <c r="GP138" s="99"/>
      <c r="GQ138" s="99"/>
      <c r="GR138" s="99"/>
      <c r="GS138" s="99"/>
      <c r="GT138" s="99"/>
      <c r="GU138" s="99"/>
      <c r="GV138" s="99"/>
      <c r="GW138" s="99"/>
      <c r="GX138" s="99"/>
      <c r="GY138" s="99"/>
      <c r="GZ138" s="99"/>
      <c r="HA138" s="99"/>
      <c r="HB138" s="99"/>
      <c r="HC138" s="99"/>
      <c r="HD138" s="99"/>
      <c r="HE138" s="99"/>
      <c r="HF138" s="99"/>
      <c r="HG138" s="99"/>
      <c r="HH138" s="99"/>
      <c r="HI138" s="99"/>
      <c r="HJ138" s="99"/>
      <c r="HK138" s="99"/>
      <c r="HL138" s="99"/>
      <c r="HM138" s="99"/>
      <c r="HN138" s="99"/>
      <c r="HO138" s="99"/>
      <c r="HP138" s="99"/>
      <c r="HQ138" s="99"/>
      <c r="HR138" s="99"/>
      <c r="HS138" s="99"/>
      <c r="HT138" s="99"/>
      <c r="HU138" s="99"/>
      <c r="HV138" s="99"/>
      <c r="HW138" s="99"/>
      <c r="HX138" s="99"/>
      <c r="HY138" s="99"/>
      <c r="HZ138" s="99"/>
      <c r="IA138" s="99"/>
      <c r="IB138" s="99"/>
      <c r="IC138" s="99"/>
      <c r="ID138" s="99"/>
      <c r="IE138" s="99"/>
      <c r="IF138" s="99"/>
      <c r="IG138" s="99"/>
      <c r="IH138" s="99"/>
      <c r="II138" s="99"/>
      <c r="IJ138" s="99"/>
      <c r="IK138" s="99"/>
      <c r="IL138" s="99"/>
      <c r="IM138" s="99"/>
      <c r="IN138" s="99"/>
      <c r="IO138" s="99"/>
      <c r="IP138" s="99"/>
      <c r="IQ138" s="99"/>
      <c r="IR138" s="99"/>
      <c r="IS138" s="99"/>
      <c r="IT138" s="99"/>
      <c r="IU138" s="99"/>
      <c r="IV138" s="99"/>
    </row>
    <row r="139" spans="1:256" x14ac:dyDescent="0.2">
      <c r="A139" s="134">
        <f>'Alloc Amt'!B139</f>
        <v>129</v>
      </c>
      <c r="B139" s="157"/>
      <c r="C139" s="99"/>
      <c r="D139" s="99"/>
      <c r="E139" s="99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256" x14ac:dyDescent="0.2">
      <c r="A140" s="134">
        <f>'Alloc Amt'!B140</f>
        <v>130</v>
      </c>
      <c r="B140" s="157"/>
      <c r="C140" s="99"/>
      <c r="D140" s="99"/>
      <c r="E140" s="99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/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  <c r="DT140" s="99"/>
      <c r="DU140" s="99"/>
      <c r="DV140" s="99"/>
      <c r="DW140" s="99"/>
      <c r="DX140" s="99"/>
      <c r="DY140" s="99"/>
      <c r="DZ140" s="99"/>
      <c r="EA140" s="99"/>
      <c r="EB140" s="99"/>
      <c r="EC140" s="99"/>
      <c r="ED140" s="99"/>
      <c r="EE140" s="99"/>
      <c r="EF140" s="99"/>
      <c r="EG140" s="99"/>
      <c r="EH140" s="99"/>
      <c r="EI140" s="99"/>
      <c r="EJ140" s="99"/>
      <c r="EK140" s="99"/>
      <c r="EL140" s="99"/>
      <c r="EM140" s="99"/>
      <c r="EN140" s="99"/>
      <c r="EO140" s="99"/>
      <c r="EP140" s="99"/>
      <c r="EQ140" s="99"/>
      <c r="ER140" s="99"/>
      <c r="ES140" s="99"/>
      <c r="ET140" s="99"/>
      <c r="EU140" s="99"/>
      <c r="EV140" s="99"/>
      <c r="EW140" s="99"/>
      <c r="EX140" s="99"/>
      <c r="EY140" s="99"/>
      <c r="EZ140" s="99"/>
      <c r="FA140" s="99"/>
      <c r="FB140" s="99"/>
      <c r="FC140" s="99"/>
      <c r="FD140" s="99"/>
      <c r="FE140" s="99"/>
      <c r="FF140" s="99"/>
      <c r="FG140" s="99"/>
      <c r="FH140" s="99"/>
      <c r="FI140" s="99"/>
      <c r="FJ140" s="99"/>
      <c r="FK140" s="99"/>
      <c r="FL140" s="99"/>
      <c r="FM140" s="99"/>
      <c r="FN140" s="99"/>
      <c r="FO140" s="99"/>
      <c r="FP140" s="99"/>
      <c r="FQ140" s="99"/>
      <c r="FR140" s="99"/>
      <c r="FS140" s="99"/>
      <c r="FT140" s="99"/>
      <c r="FU140" s="99"/>
      <c r="FV140" s="99"/>
      <c r="FW140" s="99"/>
      <c r="FX140" s="99"/>
      <c r="FY140" s="99"/>
      <c r="FZ140" s="99"/>
      <c r="GA140" s="99"/>
      <c r="GB140" s="99"/>
      <c r="GC140" s="99"/>
      <c r="GD140" s="99"/>
      <c r="GE140" s="99"/>
      <c r="GF140" s="99"/>
      <c r="GG140" s="99"/>
      <c r="GH140" s="99"/>
      <c r="GI140" s="99"/>
      <c r="GJ140" s="99"/>
      <c r="GK140" s="99"/>
      <c r="GL140" s="99"/>
      <c r="GM140" s="99"/>
      <c r="GN140" s="99"/>
      <c r="GO140" s="99"/>
      <c r="GP140" s="99"/>
      <c r="GQ140" s="99"/>
      <c r="GR140" s="99"/>
      <c r="GS140" s="99"/>
      <c r="GT140" s="99"/>
      <c r="GU140" s="99"/>
      <c r="GV140" s="99"/>
      <c r="GW140" s="99"/>
      <c r="GX140" s="99"/>
      <c r="GY140" s="99"/>
      <c r="GZ140" s="99"/>
      <c r="HA140" s="99"/>
      <c r="HB140" s="99"/>
      <c r="HC140" s="99"/>
      <c r="HD140" s="99"/>
      <c r="HE140" s="99"/>
      <c r="HF140" s="99"/>
      <c r="HG140" s="99"/>
      <c r="HH140" s="99"/>
      <c r="HI140" s="99"/>
      <c r="HJ140" s="99"/>
      <c r="HK140" s="99"/>
      <c r="HL140" s="99"/>
      <c r="HM140" s="99"/>
      <c r="HN140" s="99"/>
      <c r="HO140" s="99"/>
      <c r="HP140" s="99"/>
      <c r="HQ140" s="99"/>
      <c r="HR140" s="99"/>
      <c r="HS140" s="99"/>
      <c r="HT140" s="99"/>
      <c r="HU140" s="99"/>
      <c r="HV140" s="99"/>
      <c r="HW140" s="99"/>
      <c r="HX140" s="99"/>
      <c r="HY140" s="99"/>
      <c r="HZ140" s="99"/>
      <c r="IA140" s="99"/>
      <c r="IB140" s="99"/>
      <c r="IC140" s="99"/>
      <c r="ID140" s="99"/>
      <c r="IE140" s="99"/>
      <c r="IF140" s="99"/>
      <c r="IG140" s="99"/>
      <c r="IH140" s="99"/>
      <c r="II140" s="99"/>
      <c r="IJ140" s="99"/>
      <c r="IK140" s="99"/>
      <c r="IL140" s="99"/>
      <c r="IM140" s="99"/>
      <c r="IN140" s="99"/>
      <c r="IO140" s="99"/>
      <c r="IP140" s="99"/>
      <c r="IQ140" s="99"/>
      <c r="IR140" s="99"/>
      <c r="IS140" s="99"/>
      <c r="IT140" s="99"/>
      <c r="IU140" s="99"/>
      <c r="IV140" s="99"/>
    </row>
    <row r="141" spans="1:256" x14ac:dyDescent="0.2">
      <c r="A141" s="134">
        <f>'Alloc Amt'!B141</f>
        <v>131</v>
      </c>
      <c r="B141" s="157"/>
      <c r="C141" s="99"/>
      <c r="D141" s="99"/>
      <c r="E141" s="99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/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  <c r="DT141" s="99"/>
      <c r="DU141" s="99"/>
      <c r="DV141" s="99"/>
      <c r="DW141" s="99"/>
      <c r="DX141" s="99"/>
      <c r="DY141" s="99"/>
      <c r="DZ141" s="99"/>
      <c r="EA141" s="99"/>
      <c r="EB141" s="99"/>
      <c r="EC141" s="99"/>
      <c r="ED141" s="99"/>
      <c r="EE141" s="99"/>
      <c r="EF141" s="99"/>
      <c r="EG141" s="99"/>
      <c r="EH141" s="99"/>
      <c r="EI141" s="99"/>
      <c r="EJ141" s="99"/>
      <c r="EK141" s="99"/>
      <c r="EL141" s="99"/>
      <c r="EM141" s="99"/>
      <c r="EN141" s="99"/>
      <c r="EO141" s="99"/>
      <c r="EP141" s="99"/>
      <c r="EQ141" s="99"/>
      <c r="ER141" s="99"/>
      <c r="ES141" s="99"/>
      <c r="ET141" s="99"/>
      <c r="EU141" s="99"/>
      <c r="EV141" s="99"/>
      <c r="EW141" s="99"/>
      <c r="EX141" s="99"/>
      <c r="EY141" s="99"/>
      <c r="EZ141" s="99"/>
      <c r="FA141" s="99"/>
      <c r="FB141" s="99"/>
      <c r="FC141" s="99"/>
      <c r="FD141" s="99"/>
      <c r="FE141" s="99"/>
      <c r="FF141" s="99"/>
      <c r="FG141" s="99"/>
      <c r="FH141" s="99"/>
      <c r="FI141" s="99"/>
      <c r="FJ141" s="99"/>
      <c r="FK141" s="99"/>
      <c r="FL141" s="99"/>
      <c r="FM141" s="99"/>
      <c r="FN141" s="99"/>
      <c r="FO141" s="99"/>
      <c r="FP141" s="99"/>
      <c r="FQ141" s="99"/>
      <c r="FR141" s="99"/>
      <c r="FS141" s="99"/>
      <c r="FT141" s="99"/>
      <c r="FU141" s="99"/>
      <c r="FV141" s="99"/>
      <c r="FW141" s="99"/>
      <c r="FX141" s="99"/>
      <c r="FY141" s="99"/>
      <c r="FZ141" s="99"/>
      <c r="GA141" s="99"/>
      <c r="GB141" s="99"/>
      <c r="GC141" s="99"/>
      <c r="GD141" s="99"/>
      <c r="GE141" s="99"/>
      <c r="GF141" s="99"/>
      <c r="GG141" s="99"/>
      <c r="GH141" s="99"/>
      <c r="GI141" s="99"/>
      <c r="GJ141" s="99"/>
      <c r="GK141" s="99"/>
      <c r="GL141" s="99"/>
      <c r="GM141" s="99"/>
      <c r="GN141" s="99"/>
      <c r="GO141" s="99"/>
      <c r="GP141" s="99"/>
      <c r="GQ141" s="99"/>
      <c r="GR141" s="99"/>
      <c r="GS141" s="99"/>
      <c r="GT141" s="99"/>
      <c r="GU141" s="99"/>
      <c r="GV141" s="99"/>
      <c r="GW141" s="99"/>
      <c r="GX141" s="99"/>
      <c r="GY141" s="99"/>
      <c r="GZ141" s="99"/>
      <c r="HA141" s="99"/>
      <c r="HB141" s="99"/>
      <c r="HC141" s="99"/>
      <c r="HD141" s="99"/>
      <c r="HE141" s="99"/>
      <c r="HF141" s="99"/>
      <c r="HG141" s="99"/>
      <c r="HH141" s="99"/>
      <c r="HI141" s="99"/>
      <c r="HJ141" s="99"/>
      <c r="HK141" s="99"/>
      <c r="HL141" s="99"/>
      <c r="HM141" s="99"/>
      <c r="HN141" s="99"/>
      <c r="HO141" s="99"/>
      <c r="HP141" s="99"/>
      <c r="HQ141" s="99"/>
      <c r="HR141" s="99"/>
      <c r="HS141" s="99"/>
      <c r="HT141" s="99"/>
      <c r="HU141" s="99"/>
      <c r="HV141" s="99"/>
      <c r="HW141" s="99"/>
      <c r="HX141" s="99"/>
      <c r="HY141" s="99"/>
      <c r="HZ141" s="99"/>
      <c r="IA141" s="99"/>
      <c r="IB141" s="99"/>
      <c r="IC141" s="99"/>
      <c r="ID141" s="99"/>
      <c r="IE141" s="99"/>
      <c r="IF141" s="99"/>
      <c r="IG141" s="99"/>
      <c r="IH141" s="99"/>
      <c r="II141" s="99"/>
      <c r="IJ141" s="99"/>
      <c r="IK141" s="99"/>
      <c r="IL141" s="99"/>
      <c r="IM141" s="99"/>
      <c r="IN141" s="99"/>
      <c r="IO141" s="99"/>
      <c r="IP141" s="99"/>
      <c r="IQ141" s="99"/>
      <c r="IR141" s="99"/>
      <c r="IS141" s="99"/>
      <c r="IT141" s="99"/>
      <c r="IU141" s="99"/>
      <c r="IV141" s="99"/>
    </row>
    <row r="142" spans="1:256" x14ac:dyDescent="0.2">
      <c r="A142" s="134">
        <f>'Alloc Amt'!B142</f>
        <v>132</v>
      </c>
      <c r="B142" s="157"/>
      <c r="C142" s="99"/>
      <c r="D142" s="99"/>
      <c r="E142" s="99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/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  <c r="DT142" s="99"/>
      <c r="DU142" s="99"/>
      <c r="DV142" s="99"/>
      <c r="DW142" s="99"/>
      <c r="DX142" s="99"/>
      <c r="DY142" s="99"/>
      <c r="DZ142" s="99"/>
      <c r="EA142" s="99"/>
      <c r="EB142" s="99"/>
      <c r="EC142" s="99"/>
      <c r="ED142" s="99"/>
      <c r="EE142" s="99"/>
      <c r="EF142" s="99"/>
      <c r="EG142" s="99"/>
      <c r="EH142" s="99"/>
      <c r="EI142" s="99"/>
      <c r="EJ142" s="99"/>
      <c r="EK142" s="99"/>
      <c r="EL142" s="99"/>
      <c r="EM142" s="99"/>
      <c r="EN142" s="99"/>
      <c r="EO142" s="99"/>
      <c r="EP142" s="99"/>
      <c r="EQ142" s="99"/>
      <c r="ER142" s="99"/>
      <c r="ES142" s="99"/>
      <c r="ET142" s="99"/>
      <c r="EU142" s="99"/>
      <c r="EV142" s="99"/>
      <c r="EW142" s="99"/>
      <c r="EX142" s="99"/>
      <c r="EY142" s="99"/>
      <c r="EZ142" s="99"/>
      <c r="FA142" s="99"/>
      <c r="FB142" s="99"/>
      <c r="FC142" s="99"/>
      <c r="FD142" s="99"/>
      <c r="FE142" s="99"/>
      <c r="FF142" s="99"/>
      <c r="FG142" s="99"/>
      <c r="FH142" s="99"/>
      <c r="FI142" s="99"/>
      <c r="FJ142" s="99"/>
      <c r="FK142" s="99"/>
      <c r="FL142" s="99"/>
      <c r="FM142" s="99"/>
      <c r="FN142" s="99"/>
      <c r="FO142" s="99"/>
      <c r="FP142" s="99"/>
      <c r="FQ142" s="99"/>
      <c r="FR142" s="99"/>
      <c r="FS142" s="99"/>
      <c r="FT142" s="99"/>
      <c r="FU142" s="99"/>
      <c r="FV142" s="99"/>
      <c r="FW142" s="99"/>
      <c r="FX142" s="99"/>
      <c r="FY142" s="99"/>
      <c r="FZ142" s="99"/>
      <c r="GA142" s="99"/>
      <c r="GB142" s="99"/>
      <c r="GC142" s="99"/>
      <c r="GD142" s="99"/>
      <c r="GE142" s="99"/>
      <c r="GF142" s="99"/>
      <c r="GG142" s="99"/>
      <c r="GH142" s="99"/>
      <c r="GI142" s="99"/>
      <c r="GJ142" s="99"/>
      <c r="GK142" s="99"/>
      <c r="GL142" s="99"/>
      <c r="GM142" s="99"/>
      <c r="GN142" s="99"/>
      <c r="GO142" s="99"/>
      <c r="GP142" s="99"/>
      <c r="GQ142" s="99"/>
      <c r="GR142" s="99"/>
      <c r="GS142" s="99"/>
      <c r="GT142" s="99"/>
      <c r="GU142" s="99"/>
      <c r="GV142" s="99"/>
      <c r="GW142" s="99"/>
      <c r="GX142" s="99"/>
      <c r="GY142" s="99"/>
      <c r="GZ142" s="99"/>
      <c r="HA142" s="99"/>
      <c r="HB142" s="99"/>
      <c r="HC142" s="99"/>
      <c r="HD142" s="99"/>
      <c r="HE142" s="99"/>
      <c r="HF142" s="99"/>
      <c r="HG142" s="99"/>
      <c r="HH142" s="99"/>
      <c r="HI142" s="99"/>
      <c r="HJ142" s="99"/>
      <c r="HK142" s="99"/>
      <c r="HL142" s="99"/>
      <c r="HM142" s="99"/>
      <c r="HN142" s="99"/>
      <c r="HO142" s="99"/>
      <c r="HP142" s="99"/>
      <c r="HQ142" s="99"/>
      <c r="HR142" s="99"/>
      <c r="HS142" s="99"/>
      <c r="HT142" s="99"/>
      <c r="HU142" s="99"/>
      <c r="HV142" s="99"/>
      <c r="HW142" s="99"/>
      <c r="HX142" s="99"/>
      <c r="HY142" s="99"/>
      <c r="HZ142" s="99"/>
      <c r="IA142" s="99"/>
      <c r="IB142" s="99"/>
      <c r="IC142" s="99"/>
      <c r="ID142" s="99"/>
      <c r="IE142" s="99"/>
      <c r="IF142" s="99"/>
      <c r="IG142" s="99"/>
      <c r="IH142" s="99"/>
      <c r="II142" s="99"/>
      <c r="IJ142" s="99"/>
      <c r="IK142" s="99"/>
      <c r="IL142" s="99"/>
      <c r="IM142" s="99"/>
      <c r="IN142" s="99"/>
      <c r="IO142" s="99"/>
      <c r="IP142" s="99"/>
      <c r="IQ142" s="99"/>
      <c r="IR142" s="99"/>
      <c r="IS142" s="99"/>
      <c r="IT142" s="99"/>
      <c r="IU142" s="99"/>
      <c r="IV142" s="99"/>
    </row>
    <row r="143" spans="1:256" x14ac:dyDescent="0.2">
      <c r="A143" s="134">
        <f>'Alloc Amt'!B143</f>
        <v>133</v>
      </c>
      <c r="B143" s="157"/>
      <c r="C143" s="99"/>
      <c r="D143" s="99"/>
      <c r="E143" s="99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99"/>
      <c r="IO143" s="99"/>
      <c r="IP143" s="99"/>
      <c r="IQ143" s="99"/>
      <c r="IR143" s="99"/>
      <c r="IS143" s="99"/>
      <c r="IT143" s="99"/>
      <c r="IU143" s="99"/>
      <c r="IV143" s="99"/>
    </row>
    <row r="144" spans="1:256" x14ac:dyDescent="0.2">
      <c r="A144" s="134">
        <f>'Alloc Amt'!B144</f>
        <v>134</v>
      </c>
      <c r="B144" s="157"/>
      <c r="C144" s="99"/>
      <c r="D144" s="99"/>
      <c r="E144" s="99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  <c r="IO144" s="99"/>
      <c r="IP144" s="99"/>
      <c r="IQ144" s="99"/>
      <c r="IR144" s="99"/>
      <c r="IS144" s="99"/>
      <c r="IT144" s="99"/>
      <c r="IU144" s="99"/>
      <c r="IV144" s="99"/>
    </row>
    <row r="145" spans="1:256" x14ac:dyDescent="0.2">
      <c r="A145" s="134">
        <f>'Alloc Amt'!B145</f>
        <v>135</v>
      </c>
      <c r="B145" s="157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99"/>
      <c r="BN145" s="99"/>
      <c r="BO145" s="99"/>
      <c r="BP145" s="99"/>
      <c r="BQ145" s="99"/>
      <c r="BR145" s="99"/>
      <c r="BS145" s="99"/>
      <c r="BT145" s="99"/>
      <c r="BU145" s="99"/>
      <c r="BV145" s="99"/>
      <c r="BW145" s="99"/>
      <c r="BX145" s="99"/>
      <c r="BY145" s="99"/>
      <c r="BZ145" s="99"/>
      <c r="CA145" s="99"/>
      <c r="CB145" s="99"/>
      <c r="CC145" s="99"/>
      <c r="CD145" s="99"/>
      <c r="CE145" s="99"/>
      <c r="CF145" s="99"/>
      <c r="CG145" s="99"/>
      <c r="CH145" s="99"/>
      <c r="CI145" s="99"/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99"/>
      <c r="DB145" s="99"/>
      <c r="DC145" s="99"/>
      <c r="DD145" s="99"/>
      <c r="DE145" s="99"/>
      <c r="DF145" s="99"/>
      <c r="DG145" s="99"/>
      <c r="DH145" s="99"/>
      <c r="DI145" s="99"/>
      <c r="DJ145" s="99"/>
      <c r="DK145" s="99"/>
      <c r="DL145" s="99"/>
      <c r="DM145" s="99"/>
      <c r="DN145" s="99"/>
      <c r="DO145" s="99"/>
      <c r="DP145" s="99"/>
      <c r="DQ145" s="99"/>
      <c r="DR145" s="99"/>
      <c r="DS145" s="99"/>
      <c r="DT145" s="99"/>
      <c r="DU145" s="99"/>
      <c r="DV145" s="99"/>
      <c r="DW145" s="99"/>
      <c r="DX145" s="99"/>
      <c r="DY145" s="99"/>
      <c r="DZ145" s="99"/>
      <c r="EA145" s="99"/>
      <c r="EB145" s="99"/>
      <c r="EC145" s="99"/>
      <c r="ED145" s="99"/>
      <c r="EE145" s="99"/>
      <c r="EF145" s="99"/>
      <c r="EG145" s="99"/>
      <c r="EH145" s="99"/>
      <c r="EI145" s="99"/>
      <c r="EJ145" s="99"/>
      <c r="EK145" s="99"/>
      <c r="EL145" s="99"/>
      <c r="EM145" s="99"/>
      <c r="EN145" s="99"/>
      <c r="EO145" s="99"/>
      <c r="EP145" s="99"/>
      <c r="EQ145" s="99"/>
      <c r="ER145" s="99"/>
      <c r="ES145" s="99"/>
      <c r="ET145" s="99"/>
      <c r="EU145" s="99"/>
      <c r="EV145" s="99"/>
      <c r="EW145" s="99"/>
      <c r="EX145" s="99"/>
      <c r="EY145" s="99"/>
      <c r="EZ145" s="99"/>
      <c r="FA145" s="99"/>
      <c r="FB145" s="99"/>
      <c r="FC145" s="99"/>
      <c r="FD145" s="99"/>
      <c r="FE145" s="99"/>
      <c r="FF145" s="99"/>
      <c r="FG145" s="99"/>
      <c r="FH145" s="99"/>
      <c r="FI145" s="99"/>
      <c r="FJ145" s="99"/>
      <c r="FK145" s="99"/>
      <c r="FL145" s="99"/>
      <c r="FM145" s="99"/>
      <c r="FN145" s="99"/>
      <c r="FO145" s="99"/>
      <c r="FP145" s="99"/>
      <c r="FQ145" s="99"/>
      <c r="FR145" s="99"/>
      <c r="FS145" s="99"/>
      <c r="FT145" s="99"/>
      <c r="FU145" s="99"/>
      <c r="FV145" s="99"/>
      <c r="FW145" s="99"/>
      <c r="FX145" s="99"/>
      <c r="FY145" s="99"/>
      <c r="FZ145" s="99"/>
      <c r="GA145" s="99"/>
      <c r="GB145" s="99"/>
      <c r="GC145" s="99"/>
      <c r="GD145" s="99"/>
      <c r="GE145" s="99"/>
      <c r="GF145" s="99"/>
      <c r="GG145" s="99"/>
      <c r="GH145" s="99"/>
      <c r="GI145" s="99"/>
      <c r="GJ145" s="99"/>
      <c r="GK145" s="99"/>
      <c r="GL145" s="99"/>
      <c r="GM145" s="99"/>
      <c r="GN145" s="99"/>
      <c r="GO145" s="99"/>
      <c r="GP145" s="99"/>
      <c r="GQ145" s="99"/>
      <c r="GR145" s="99"/>
      <c r="GS145" s="99"/>
      <c r="GT145" s="99"/>
      <c r="GU145" s="99"/>
      <c r="GV145" s="99"/>
      <c r="GW145" s="99"/>
      <c r="GX145" s="99"/>
      <c r="GY145" s="99"/>
      <c r="GZ145" s="99"/>
      <c r="HA145" s="99"/>
      <c r="HB145" s="99"/>
      <c r="HC145" s="99"/>
      <c r="HD145" s="99"/>
      <c r="HE145" s="99"/>
      <c r="HF145" s="99"/>
      <c r="HG145" s="99"/>
      <c r="HH145" s="99"/>
      <c r="HI145" s="99"/>
      <c r="HJ145" s="99"/>
      <c r="HK145" s="99"/>
      <c r="HL145" s="99"/>
      <c r="HM145" s="99"/>
      <c r="HN145" s="99"/>
      <c r="HO145" s="99"/>
      <c r="HP145" s="99"/>
      <c r="HQ145" s="99"/>
      <c r="HR145" s="99"/>
      <c r="HS145" s="99"/>
      <c r="HT145" s="99"/>
      <c r="HU145" s="99"/>
      <c r="HV145" s="99"/>
      <c r="HW145" s="99"/>
      <c r="HX145" s="99"/>
      <c r="HY145" s="99"/>
      <c r="HZ145" s="99"/>
      <c r="IA145" s="99"/>
      <c r="IB145" s="99"/>
      <c r="IC145" s="99"/>
      <c r="ID145" s="99"/>
      <c r="IE145" s="99"/>
      <c r="IF145" s="99"/>
      <c r="IG145" s="99"/>
      <c r="IH145" s="99"/>
      <c r="II145" s="99"/>
      <c r="IJ145" s="99"/>
      <c r="IK145" s="99"/>
      <c r="IL145" s="99"/>
      <c r="IM145" s="99"/>
      <c r="IN145" s="99"/>
      <c r="IO145" s="99"/>
      <c r="IP145" s="99"/>
      <c r="IQ145" s="99"/>
      <c r="IR145" s="99"/>
      <c r="IS145" s="99"/>
      <c r="IT145" s="99"/>
      <c r="IU145" s="99"/>
      <c r="IV145" s="99"/>
    </row>
    <row r="146" spans="1:256" x14ac:dyDescent="0.2">
      <c r="A146" s="134">
        <f>'Alloc Amt'!B146</f>
        <v>136</v>
      </c>
      <c r="B146" s="157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99"/>
      <c r="IO146" s="99"/>
      <c r="IP146" s="99"/>
      <c r="IQ146" s="99"/>
      <c r="IR146" s="99"/>
      <c r="IS146" s="99"/>
      <c r="IT146" s="99"/>
      <c r="IU146" s="99"/>
      <c r="IV146" s="99"/>
    </row>
    <row r="147" spans="1:256" x14ac:dyDescent="0.2">
      <c r="A147" s="134">
        <f>'Alloc Amt'!B147</f>
        <v>137</v>
      </c>
      <c r="B147" s="157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99"/>
      <c r="BN147" s="99"/>
      <c r="BO147" s="99"/>
      <c r="BP147" s="99"/>
      <c r="BQ147" s="99"/>
      <c r="BR147" s="99"/>
      <c r="BS147" s="99"/>
      <c r="BT147" s="99"/>
      <c r="BU147" s="99"/>
      <c r="BV147" s="99"/>
      <c r="BW147" s="99"/>
      <c r="BX147" s="99"/>
      <c r="BY147" s="99"/>
      <c r="BZ147" s="99"/>
      <c r="CA147" s="99"/>
      <c r="CB147" s="99"/>
      <c r="CC147" s="99"/>
      <c r="CD147" s="99"/>
      <c r="CE147" s="99"/>
      <c r="CF147" s="99"/>
      <c r="CG147" s="99"/>
      <c r="CH147" s="99"/>
      <c r="CI147" s="99"/>
      <c r="CJ147" s="99"/>
      <c r="CK147" s="99"/>
      <c r="CL147" s="99"/>
      <c r="CM147" s="99"/>
      <c r="CN147" s="99"/>
      <c r="CO147" s="99"/>
      <c r="CP147" s="99"/>
      <c r="CQ147" s="99"/>
      <c r="CR147" s="99"/>
      <c r="CS147" s="99"/>
      <c r="CT147" s="99"/>
      <c r="CU147" s="99"/>
      <c r="CV147" s="99"/>
      <c r="CW147" s="99"/>
      <c r="CX147" s="99"/>
      <c r="CY147" s="99"/>
      <c r="CZ147" s="99"/>
      <c r="DA147" s="99"/>
      <c r="DB147" s="99"/>
      <c r="DC147" s="99"/>
      <c r="DD147" s="99"/>
      <c r="DE147" s="99"/>
      <c r="DF147" s="99"/>
      <c r="DG147" s="99"/>
      <c r="DH147" s="99"/>
      <c r="DI147" s="99"/>
      <c r="DJ147" s="99"/>
      <c r="DK147" s="99"/>
      <c r="DL147" s="99"/>
      <c r="DM147" s="99"/>
      <c r="DN147" s="99"/>
      <c r="DO147" s="99"/>
      <c r="DP147" s="99"/>
      <c r="DQ147" s="99"/>
      <c r="DR147" s="99"/>
      <c r="DS147" s="99"/>
      <c r="DT147" s="99"/>
      <c r="DU147" s="99"/>
      <c r="DV147" s="99"/>
      <c r="DW147" s="99"/>
      <c r="DX147" s="99"/>
      <c r="DY147" s="99"/>
      <c r="DZ147" s="99"/>
      <c r="EA147" s="99"/>
      <c r="EB147" s="99"/>
      <c r="EC147" s="99"/>
      <c r="ED147" s="99"/>
      <c r="EE147" s="99"/>
      <c r="EF147" s="99"/>
      <c r="EG147" s="99"/>
      <c r="EH147" s="99"/>
      <c r="EI147" s="99"/>
      <c r="EJ147" s="99"/>
      <c r="EK147" s="99"/>
      <c r="EL147" s="99"/>
      <c r="EM147" s="99"/>
      <c r="EN147" s="99"/>
      <c r="EO147" s="99"/>
      <c r="EP147" s="99"/>
      <c r="EQ147" s="99"/>
      <c r="ER147" s="99"/>
      <c r="ES147" s="99"/>
      <c r="ET147" s="99"/>
      <c r="EU147" s="99"/>
      <c r="EV147" s="99"/>
      <c r="EW147" s="99"/>
      <c r="EX147" s="99"/>
      <c r="EY147" s="99"/>
      <c r="EZ147" s="99"/>
      <c r="FA147" s="99"/>
      <c r="FB147" s="99"/>
      <c r="FC147" s="99"/>
      <c r="FD147" s="99"/>
      <c r="FE147" s="99"/>
      <c r="FF147" s="99"/>
      <c r="FG147" s="99"/>
      <c r="FH147" s="99"/>
      <c r="FI147" s="99"/>
      <c r="FJ147" s="99"/>
      <c r="FK147" s="99"/>
      <c r="FL147" s="99"/>
      <c r="FM147" s="99"/>
      <c r="FN147" s="99"/>
      <c r="FO147" s="99"/>
      <c r="FP147" s="99"/>
      <c r="FQ147" s="99"/>
      <c r="FR147" s="99"/>
      <c r="FS147" s="99"/>
      <c r="FT147" s="99"/>
      <c r="FU147" s="99"/>
      <c r="FV147" s="99"/>
      <c r="FW147" s="99"/>
      <c r="FX147" s="99"/>
      <c r="FY147" s="99"/>
      <c r="FZ147" s="99"/>
      <c r="GA147" s="99"/>
      <c r="GB147" s="99"/>
      <c r="GC147" s="99"/>
      <c r="GD147" s="99"/>
      <c r="GE147" s="99"/>
      <c r="GF147" s="99"/>
      <c r="GG147" s="99"/>
      <c r="GH147" s="99"/>
      <c r="GI147" s="99"/>
      <c r="GJ147" s="99"/>
      <c r="GK147" s="99"/>
      <c r="GL147" s="99"/>
      <c r="GM147" s="99"/>
      <c r="GN147" s="99"/>
      <c r="GO147" s="99"/>
      <c r="GP147" s="99"/>
      <c r="GQ147" s="99"/>
      <c r="GR147" s="99"/>
      <c r="GS147" s="99"/>
      <c r="GT147" s="99"/>
      <c r="GU147" s="99"/>
      <c r="GV147" s="99"/>
      <c r="GW147" s="99"/>
      <c r="GX147" s="99"/>
      <c r="GY147" s="99"/>
      <c r="GZ147" s="99"/>
      <c r="HA147" s="99"/>
      <c r="HB147" s="99"/>
      <c r="HC147" s="99"/>
      <c r="HD147" s="99"/>
      <c r="HE147" s="99"/>
      <c r="HF147" s="99"/>
      <c r="HG147" s="99"/>
      <c r="HH147" s="99"/>
      <c r="HI147" s="99"/>
      <c r="HJ147" s="99"/>
      <c r="HK147" s="99"/>
      <c r="HL147" s="99"/>
      <c r="HM147" s="99"/>
      <c r="HN147" s="99"/>
      <c r="HO147" s="99"/>
      <c r="HP147" s="99"/>
      <c r="HQ147" s="99"/>
      <c r="HR147" s="99"/>
      <c r="HS147" s="99"/>
      <c r="HT147" s="99"/>
      <c r="HU147" s="99"/>
      <c r="HV147" s="99"/>
      <c r="HW147" s="99"/>
      <c r="HX147" s="99"/>
      <c r="HY147" s="99"/>
      <c r="HZ147" s="99"/>
      <c r="IA147" s="99"/>
      <c r="IB147" s="99"/>
      <c r="IC147" s="99"/>
      <c r="ID147" s="99"/>
      <c r="IE147" s="99"/>
      <c r="IF147" s="99"/>
      <c r="IG147" s="99"/>
      <c r="IH147" s="99"/>
      <c r="II147" s="99"/>
      <c r="IJ147" s="99"/>
      <c r="IK147" s="99"/>
      <c r="IL147" s="99"/>
      <c r="IM147" s="99"/>
      <c r="IN147" s="99"/>
      <c r="IO147" s="99"/>
      <c r="IP147" s="99"/>
      <c r="IQ147" s="99"/>
      <c r="IR147" s="99"/>
      <c r="IS147" s="99"/>
      <c r="IT147" s="99"/>
      <c r="IU147" s="99"/>
      <c r="IV147" s="99"/>
    </row>
    <row r="148" spans="1:256" x14ac:dyDescent="0.2">
      <c r="A148" s="134">
        <f>'Alloc Amt'!B148</f>
        <v>138</v>
      </c>
      <c r="B148" s="157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9"/>
      <c r="BU148" s="99"/>
      <c r="BV148" s="99"/>
      <c r="BW148" s="99"/>
      <c r="BX148" s="99"/>
      <c r="BY148" s="99"/>
      <c r="BZ148" s="99"/>
      <c r="CA148" s="99"/>
      <c r="CB148" s="99"/>
      <c r="CC148" s="99"/>
      <c r="CD148" s="99"/>
      <c r="CE148" s="99"/>
      <c r="CF148" s="99"/>
      <c r="CG148" s="99"/>
      <c r="CH148" s="99"/>
      <c r="CI148" s="99"/>
      <c r="CJ148" s="99"/>
      <c r="CK148" s="99"/>
      <c r="CL148" s="99"/>
      <c r="CM148" s="99"/>
      <c r="CN148" s="99"/>
      <c r="CO148" s="99"/>
      <c r="CP148" s="99"/>
      <c r="CQ148" s="99"/>
      <c r="CR148" s="99"/>
      <c r="CS148" s="99"/>
      <c r="CT148" s="99"/>
      <c r="CU148" s="99"/>
      <c r="CV148" s="99"/>
      <c r="CW148" s="99"/>
      <c r="CX148" s="99"/>
      <c r="CY148" s="99"/>
      <c r="CZ148" s="99"/>
      <c r="DA148" s="99"/>
      <c r="DB148" s="99"/>
      <c r="DC148" s="99"/>
      <c r="DD148" s="99"/>
      <c r="DE148" s="99"/>
      <c r="DF148" s="99"/>
      <c r="DG148" s="99"/>
      <c r="DH148" s="99"/>
      <c r="DI148" s="99"/>
      <c r="DJ148" s="99"/>
      <c r="DK148" s="99"/>
      <c r="DL148" s="99"/>
      <c r="DM148" s="99"/>
      <c r="DN148" s="99"/>
      <c r="DO148" s="99"/>
      <c r="DP148" s="99"/>
      <c r="DQ148" s="99"/>
      <c r="DR148" s="99"/>
      <c r="DS148" s="99"/>
      <c r="DT148" s="99"/>
      <c r="DU148" s="99"/>
      <c r="DV148" s="99"/>
      <c r="DW148" s="99"/>
      <c r="DX148" s="99"/>
      <c r="DY148" s="99"/>
      <c r="DZ148" s="99"/>
      <c r="EA148" s="99"/>
      <c r="EB148" s="99"/>
      <c r="EC148" s="99"/>
      <c r="ED148" s="99"/>
      <c r="EE148" s="99"/>
      <c r="EF148" s="99"/>
      <c r="EG148" s="99"/>
      <c r="EH148" s="99"/>
      <c r="EI148" s="99"/>
      <c r="EJ148" s="99"/>
      <c r="EK148" s="99"/>
      <c r="EL148" s="99"/>
      <c r="EM148" s="99"/>
      <c r="EN148" s="99"/>
      <c r="EO148" s="99"/>
      <c r="EP148" s="99"/>
      <c r="EQ148" s="99"/>
      <c r="ER148" s="99"/>
      <c r="ES148" s="99"/>
      <c r="ET148" s="99"/>
      <c r="EU148" s="99"/>
      <c r="EV148" s="99"/>
      <c r="EW148" s="99"/>
      <c r="EX148" s="99"/>
      <c r="EY148" s="99"/>
      <c r="EZ148" s="99"/>
      <c r="FA148" s="99"/>
      <c r="FB148" s="99"/>
      <c r="FC148" s="99"/>
      <c r="FD148" s="99"/>
      <c r="FE148" s="99"/>
      <c r="FF148" s="99"/>
      <c r="FG148" s="99"/>
      <c r="FH148" s="99"/>
      <c r="FI148" s="99"/>
      <c r="FJ148" s="99"/>
      <c r="FK148" s="99"/>
      <c r="FL148" s="99"/>
      <c r="FM148" s="99"/>
      <c r="FN148" s="99"/>
      <c r="FO148" s="99"/>
      <c r="FP148" s="99"/>
      <c r="FQ148" s="99"/>
      <c r="FR148" s="99"/>
      <c r="FS148" s="99"/>
      <c r="FT148" s="99"/>
      <c r="FU148" s="99"/>
      <c r="FV148" s="99"/>
      <c r="FW148" s="99"/>
      <c r="FX148" s="99"/>
      <c r="FY148" s="99"/>
      <c r="FZ148" s="99"/>
      <c r="GA148" s="99"/>
      <c r="GB148" s="99"/>
      <c r="GC148" s="99"/>
      <c r="GD148" s="99"/>
      <c r="GE148" s="99"/>
      <c r="GF148" s="99"/>
      <c r="GG148" s="99"/>
      <c r="GH148" s="99"/>
      <c r="GI148" s="99"/>
      <c r="GJ148" s="99"/>
      <c r="GK148" s="99"/>
      <c r="GL148" s="99"/>
      <c r="GM148" s="99"/>
      <c r="GN148" s="99"/>
      <c r="GO148" s="99"/>
      <c r="GP148" s="99"/>
      <c r="GQ148" s="99"/>
      <c r="GR148" s="99"/>
      <c r="GS148" s="99"/>
      <c r="GT148" s="99"/>
      <c r="GU148" s="99"/>
      <c r="GV148" s="99"/>
      <c r="GW148" s="99"/>
      <c r="GX148" s="99"/>
      <c r="GY148" s="99"/>
      <c r="GZ148" s="99"/>
      <c r="HA148" s="99"/>
      <c r="HB148" s="99"/>
      <c r="HC148" s="99"/>
      <c r="HD148" s="99"/>
      <c r="HE148" s="99"/>
      <c r="HF148" s="99"/>
      <c r="HG148" s="99"/>
      <c r="HH148" s="99"/>
      <c r="HI148" s="99"/>
      <c r="HJ148" s="99"/>
      <c r="HK148" s="99"/>
      <c r="HL148" s="99"/>
      <c r="HM148" s="99"/>
      <c r="HN148" s="99"/>
      <c r="HO148" s="99"/>
      <c r="HP148" s="99"/>
      <c r="HQ148" s="99"/>
      <c r="HR148" s="99"/>
      <c r="HS148" s="99"/>
      <c r="HT148" s="99"/>
      <c r="HU148" s="99"/>
      <c r="HV148" s="99"/>
      <c r="HW148" s="99"/>
      <c r="HX148" s="99"/>
      <c r="HY148" s="99"/>
      <c r="HZ148" s="99"/>
      <c r="IA148" s="99"/>
      <c r="IB148" s="99"/>
      <c r="IC148" s="99"/>
      <c r="ID148" s="99"/>
      <c r="IE148" s="99"/>
      <c r="IF148" s="99"/>
      <c r="IG148" s="99"/>
      <c r="IH148" s="99"/>
      <c r="II148" s="99"/>
      <c r="IJ148" s="99"/>
      <c r="IK148" s="99"/>
      <c r="IL148" s="99"/>
      <c r="IM148" s="99"/>
      <c r="IN148" s="99"/>
      <c r="IO148" s="99"/>
      <c r="IP148" s="99"/>
      <c r="IQ148" s="99"/>
      <c r="IR148" s="99"/>
      <c r="IS148" s="99"/>
      <c r="IT148" s="99"/>
      <c r="IU148" s="99"/>
      <c r="IV148" s="99"/>
    </row>
    <row r="149" spans="1:256" x14ac:dyDescent="0.2">
      <c r="A149" s="134">
        <f>'Alloc Amt'!B149</f>
        <v>139</v>
      </c>
      <c r="B149" s="157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256" x14ac:dyDescent="0.2">
      <c r="A150" s="134">
        <f>'Alloc Amt'!B150</f>
        <v>140</v>
      </c>
      <c r="B150" s="157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CI150" s="99"/>
      <c r="CJ150" s="99"/>
      <c r="CK150" s="99"/>
      <c r="CL150" s="99"/>
      <c r="CM150" s="99"/>
      <c r="CN150" s="99"/>
      <c r="CO150" s="99"/>
      <c r="CP150" s="99"/>
      <c r="CQ150" s="99"/>
      <c r="CR150" s="99"/>
      <c r="CS150" s="99"/>
      <c r="CT150" s="99"/>
      <c r="CU150" s="99"/>
      <c r="CV150" s="99"/>
      <c r="CW150" s="99"/>
      <c r="CX150" s="99"/>
      <c r="CY150" s="99"/>
      <c r="CZ150" s="99"/>
      <c r="DA150" s="99"/>
      <c r="DB150" s="99"/>
      <c r="DC150" s="99"/>
      <c r="DD150" s="99"/>
      <c r="DE150" s="99"/>
      <c r="DF150" s="99"/>
      <c r="DG150" s="99"/>
      <c r="DH150" s="99"/>
      <c r="DI150" s="99"/>
      <c r="DJ150" s="99"/>
      <c r="DK150" s="99"/>
      <c r="DL150" s="99"/>
      <c r="DM150" s="99"/>
      <c r="DN150" s="99"/>
      <c r="DO150" s="99"/>
      <c r="DP150" s="99"/>
      <c r="DQ150" s="99"/>
      <c r="DR150" s="99"/>
      <c r="DS150" s="99"/>
      <c r="DT150" s="99"/>
      <c r="DU150" s="99"/>
      <c r="DV150" s="99"/>
      <c r="DW150" s="99"/>
      <c r="DX150" s="99"/>
      <c r="DY150" s="99"/>
      <c r="DZ150" s="99"/>
      <c r="EA150" s="99"/>
      <c r="EB150" s="99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99"/>
      <c r="EP150" s="99"/>
      <c r="EQ150" s="99"/>
      <c r="ER150" s="99"/>
      <c r="ES150" s="99"/>
      <c r="ET150" s="99"/>
      <c r="EU150" s="99"/>
      <c r="EV150" s="99"/>
      <c r="EW150" s="99"/>
      <c r="EX150" s="99"/>
      <c r="EY150" s="99"/>
      <c r="EZ150" s="99"/>
      <c r="FA150" s="99"/>
      <c r="FB150" s="99"/>
      <c r="FC150" s="99"/>
      <c r="FD150" s="99"/>
      <c r="FE150" s="99"/>
      <c r="FF150" s="99"/>
      <c r="FG150" s="99"/>
      <c r="FH150" s="99"/>
      <c r="FI150" s="99"/>
      <c r="FJ150" s="99"/>
      <c r="FK150" s="99"/>
      <c r="FL150" s="99"/>
      <c r="FM150" s="99"/>
      <c r="FN150" s="99"/>
      <c r="FO150" s="99"/>
      <c r="FP150" s="99"/>
      <c r="FQ150" s="99"/>
      <c r="FR150" s="99"/>
      <c r="FS150" s="99"/>
      <c r="FT150" s="99"/>
      <c r="FU150" s="99"/>
      <c r="FV150" s="99"/>
      <c r="FW150" s="99"/>
      <c r="FX150" s="99"/>
      <c r="FY150" s="99"/>
      <c r="FZ150" s="99"/>
      <c r="GA150" s="99"/>
      <c r="GB150" s="99"/>
      <c r="GC150" s="99"/>
      <c r="GD150" s="99"/>
      <c r="GE150" s="99"/>
      <c r="GF150" s="99"/>
      <c r="GG150" s="99"/>
      <c r="GH150" s="99"/>
      <c r="GI150" s="99"/>
      <c r="GJ150" s="99"/>
      <c r="GK150" s="99"/>
      <c r="GL150" s="99"/>
      <c r="GM150" s="99"/>
      <c r="GN150" s="99"/>
      <c r="GO150" s="99"/>
      <c r="GP150" s="99"/>
      <c r="GQ150" s="99"/>
      <c r="GR150" s="99"/>
      <c r="GS150" s="99"/>
      <c r="GT150" s="99"/>
      <c r="GU150" s="99"/>
      <c r="GV150" s="99"/>
      <c r="GW150" s="99"/>
      <c r="GX150" s="99"/>
      <c r="GY150" s="99"/>
      <c r="GZ150" s="99"/>
      <c r="HA150" s="99"/>
      <c r="HB150" s="99"/>
      <c r="HC150" s="99"/>
      <c r="HD150" s="99"/>
      <c r="HE150" s="99"/>
      <c r="HF150" s="99"/>
      <c r="HG150" s="99"/>
      <c r="HH150" s="99"/>
      <c r="HI150" s="99"/>
      <c r="HJ150" s="99"/>
      <c r="HK150" s="99"/>
      <c r="HL150" s="99"/>
      <c r="HM150" s="99"/>
      <c r="HN150" s="99"/>
      <c r="HO150" s="99"/>
      <c r="HP150" s="99"/>
      <c r="HQ150" s="99"/>
      <c r="HR150" s="99"/>
      <c r="HS150" s="99"/>
      <c r="HT150" s="99"/>
      <c r="HU150" s="99"/>
      <c r="HV150" s="99"/>
      <c r="HW150" s="99"/>
      <c r="HX150" s="99"/>
      <c r="HY150" s="99"/>
      <c r="HZ150" s="99"/>
      <c r="IA150" s="99"/>
      <c r="IB150" s="99"/>
      <c r="IC150" s="99"/>
      <c r="ID150" s="99"/>
      <c r="IE150" s="99"/>
      <c r="IF150" s="99"/>
      <c r="IG150" s="99"/>
      <c r="IH150" s="99"/>
      <c r="II150" s="99"/>
      <c r="IJ150" s="99"/>
      <c r="IK150" s="99"/>
      <c r="IL150" s="99"/>
      <c r="IM150" s="99"/>
      <c r="IN150" s="99"/>
      <c r="IO150" s="99"/>
      <c r="IP150" s="99"/>
      <c r="IQ150" s="99"/>
      <c r="IR150" s="99"/>
      <c r="IS150" s="99"/>
      <c r="IT150" s="99"/>
      <c r="IU150" s="99"/>
      <c r="IV150" s="99"/>
    </row>
    <row r="151" spans="1:256" x14ac:dyDescent="0.2">
      <c r="A151" s="134">
        <f>'Alloc Amt'!B151</f>
        <v>141</v>
      </c>
      <c r="B151" s="157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CI151" s="99"/>
      <c r="CJ151" s="99"/>
      <c r="CK151" s="99"/>
      <c r="CL151" s="99"/>
      <c r="CM151" s="99"/>
      <c r="CN151" s="99"/>
      <c r="CO151" s="99"/>
      <c r="CP151" s="99"/>
      <c r="CQ151" s="99"/>
      <c r="CR151" s="99"/>
      <c r="CS151" s="99"/>
      <c r="CT151" s="99"/>
      <c r="CU151" s="99"/>
      <c r="CV151" s="99"/>
      <c r="CW151" s="99"/>
      <c r="CX151" s="99"/>
      <c r="CY151" s="99"/>
      <c r="CZ151" s="99"/>
      <c r="DA151" s="99"/>
      <c r="DB151" s="99"/>
      <c r="DC151" s="99"/>
      <c r="DD151" s="99"/>
      <c r="DE151" s="99"/>
      <c r="DF151" s="99"/>
      <c r="DG151" s="99"/>
      <c r="DH151" s="99"/>
      <c r="DI151" s="99"/>
      <c r="DJ151" s="99"/>
      <c r="DK151" s="99"/>
      <c r="DL151" s="99"/>
      <c r="DM151" s="99"/>
      <c r="DN151" s="99"/>
      <c r="DO151" s="99"/>
      <c r="DP151" s="99"/>
      <c r="DQ151" s="99"/>
      <c r="DR151" s="99"/>
      <c r="DS151" s="99"/>
      <c r="DT151" s="99"/>
      <c r="DU151" s="99"/>
      <c r="DV151" s="99"/>
      <c r="DW151" s="99"/>
      <c r="DX151" s="99"/>
      <c r="DY151" s="99"/>
      <c r="DZ151" s="99"/>
      <c r="EA151" s="99"/>
      <c r="EB151" s="99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99"/>
      <c r="EP151" s="99"/>
      <c r="EQ151" s="99"/>
      <c r="ER151" s="99"/>
      <c r="ES151" s="99"/>
      <c r="ET151" s="99"/>
      <c r="EU151" s="99"/>
      <c r="EV151" s="99"/>
      <c r="EW151" s="99"/>
      <c r="EX151" s="99"/>
      <c r="EY151" s="99"/>
      <c r="EZ151" s="99"/>
      <c r="FA151" s="99"/>
      <c r="FB151" s="99"/>
      <c r="FC151" s="99"/>
      <c r="FD151" s="99"/>
      <c r="FE151" s="99"/>
      <c r="FF151" s="99"/>
      <c r="FG151" s="99"/>
      <c r="FH151" s="99"/>
      <c r="FI151" s="99"/>
      <c r="FJ151" s="99"/>
      <c r="FK151" s="99"/>
      <c r="FL151" s="99"/>
      <c r="FM151" s="99"/>
      <c r="FN151" s="99"/>
      <c r="FO151" s="99"/>
      <c r="FP151" s="99"/>
      <c r="FQ151" s="99"/>
      <c r="FR151" s="99"/>
      <c r="FS151" s="99"/>
      <c r="FT151" s="99"/>
      <c r="FU151" s="99"/>
      <c r="FV151" s="99"/>
      <c r="FW151" s="99"/>
      <c r="FX151" s="99"/>
      <c r="FY151" s="99"/>
      <c r="FZ151" s="99"/>
      <c r="GA151" s="99"/>
      <c r="GB151" s="99"/>
      <c r="GC151" s="99"/>
      <c r="GD151" s="99"/>
      <c r="GE151" s="99"/>
      <c r="GF151" s="99"/>
      <c r="GG151" s="99"/>
      <c r="GH151" s="99"/>
      <c r="GI151" s="99"/>
      <c r="GJ151" s="99"/>
      <c r="GK151" s="99"/>
      <c r="GL151" s="99"/>
      <c r="GM151" s="99"/>
      <c r="GN151" s="99"/>
      <c r="GO151" s="99"/>
      <c r="GP151" s="99"/>
      <c r="GQ151" s="99"/>
      <c r="GR151" s="99"/>
      <c r="GS151" s="99"/>
      <c r="GT151" s="99"/>
      <c r="GU151" s="99"/>
      <c r="GV151" s="99"/>
      <c r="GW151" s="99"/>
      <c r="GX151" s="99"/>
      <c r="GY151" s="99"/>
      <c r="GZ151" s="99"/>
      <c r="HA151" s="99"/>
      <c r="HB151" s="99"/>
      <c r="HC151" s="99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  <c r="HT151" s="99"/>
      <c r="HU151" s="99"/>
      <c r="HV151" s="99"/>
      <c r="HW151" s="99"/>
      <c r="HX151" s="99"/>
      <c r="HY151" s="99"/>
      <c r="HZ151" s="99"/>
      <c r="IA151" s="99"/>
      <c r="IB151" s="99"/>
      <c r="IC151" s="99"/>
      <c r="ID151" s="99"/>
      <c r="IE151" s="99"/>
      <c r="IF151" s="99"/>
      <c r="IG151" s="99"/>
      <c r="IH151" s="99"/>
      <c r="II151" s="99"/>
      <c r="IJ151" s="99"/>
      <c r="IK151" s="99"/>
      <c r="IL151" s="99"/>
      <c r="IM151" s="99"/>
      <c r="IN151" s="99"/>
      <c r="IO151" s="99"/>
      <c r="IP151" s="99"/>
      <c r="IQ151" s="99"/>
      <c r="IR151" s="99"/>
      <c r="IS151" s="99"/>
      <c r="IT151" s="99"/>
      <c r="IU151" s="99"/>
      <c r="IV151" s="99"/>
    </row>
    <row r="152" spans="1:256" x14ac:dyDescent="0.2">
      <c r="A152" s="134">
        <f>'Alloc Amt'!B152</f>
        <v>142</v>
      </c>
      <c r="B152" s="157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256" x14ac:dyDescent="0.2">
      <c r="A153" s="134">
        <f>'Alloc Amt'!B153</f>
        <v>143</v>
      </c>
      <c r="B153" s="157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CI153" s="99"/>
      <c r="CJ153" s="99"/>
      <c r="CK153" s="99"/>
      <c r="CL153" s="99"/>
      <c r="CM153" s="99"/>
      <c r="CN153" s="99"/>
      <c r="CO153" s="99"/>
      <c r="CP153" s="99"/>
      <c r="CQ153" s="99"/>
      <c r="CR153" s="99"/>
      <c r="CS153" s="99"/>
      <c r="CT153" s="99"/>
      <c r="CU153" s="99"/>
      <c r="CV153" s="99"/>
      <c r="CW153" s="99"/>
      <c r="CX153" s="99"/>
      <c r="CY153" s="99"/>
      <c r="CZ153" s="99"/>
      <c r="DA153" s="99"/>
      <c r="DB153" s="99"/>
      <c r="DC153" s="99"/>
      <c r="DD153" s="99"/>
      <c r="DE153" s="99"/>
      <c r="DF153" s="99"/>
      <c r="DG153" s="99"/>
      <c r="DH153" s="99"/>
      <c r="DI153" s="99"/>
      <c r="DJ153" s="99"/>
      <c r="DK153" s="99"/>
      <c r="DL153" s="99"/>
      <c r="DM153" s="99"/>
      <c r="DN153" s="99"/>
      <c r="DO153" s="99"/>
      <c r="DP153" s="99"/>
      <c r="DQ153" s="99"/>
      <c r="DR153" s="99"/>
      <c r="DS153" s="99"/>
      <c r="DT153" s="99"/>
      <c r="DU153" s="99"/>
      <c r="DV153" s="99"/>
      <c r="DW153" s="99"/>
      <c r="DX153" s="99"/>
      <c r="DY153" s="99"/>
      <c r="DZ153" s="99"/>
      <c r="EA153" s="99"/>
      <c r="EB153" s="99"/>
      <c r="EC153" s="99"/>
      <c r="ED153" s="99"/>
      <c r="EE153" s="99"/>
      <c r="EF153" s="99"/>
      <c r="EG153" s="99"/>
      <c r="EH153" s="99"/>
      <c r="EI153" s="99"/>
      <c r="EJ153" s="99"/>
      <c r="EK153" s="99"/>
      <c r="EL153" s="99"/>
      <c r="EM153" s="99"/>
      <c r="EN153" s="99"/>
      <c r="EO153" s="99"/>
      <c r="EP153" s="99"/>
      <c r="EQ153" s="99"/>
      <c r="ER153" s="99"/>
      <c r="ES153" s="99"/>
      <c r="ET153" s="99"/>
      <c r="EU153" s="99"/>
      <c r="EV153" s="99"/>
      <c r="EW153" s="99"/>
      <c r="EX153" s="99"/>
      <c r="EY153" s="99"/>
      <c r="EZ153" s="99"/>
      <c r="FA153" s="99"/>
      <c r="FB153" s="99"/>
      <c r="FC153" s="99"/>
      <c r="FD153" s="99"/>
      <c r="FE153" s="99"/>
      <c r="FF153" s="99"/>
      <c r="FG153" s="99"/>
      <c r="FH153" s="99"/>
      <c r="FI153" s="99"/>
      <c r="FJ153" s="99"/>
      <c r="FK153" s="99"/>
      <c r="FL153" s="99"/>
      <c r="FM153" s="99"/>
      <c r="FN153" s="99"/>
      <c r="FO153" s="99"/>
      <c r="FP153" s="99"/>
      <c r="FQ153" s="99"/>
      <c r="FR153" s="99"/>
      <c r="FS153" s="99"/>
      <c r="FT153" s="99"/>
      <c r="FU153" s="99"/>
      <c r="FV153" s="99"/>
      <c r="FW153" s="99"/>
      <c r="FX153" s="99"/>
      <c r="FY153" s="99"/>
      <c r="FZ153" s="99"/>
      <c r="GA153" s="99"/>
      <c r="GB153" s="99"/>
      <c r="GC153" s="99"/>
      <c r="GD153" s="99"/>
      <c r="GE153" s="99"/>
      <c r="GF153" s="99"/>
      <c r="GG153" s="99"/>
      <c r="GH153" s="99"/>
      <c r="GI153" s="99"/>
      <c r="GJ153" s="99"/>
      <c r="GK153" s="99"/>
      <c r="GL153" s="99"/>
      <c r="GM153" s="99"/>
      <c r="GN153" s="99"/>
      <c r="GO153" s="99"/>
      <c r="GP153" s="99"/>
      <c r="GQ153" s="99"/>
      <c r="GR153" s="99"/>
      <c r="GS153" s="99"/>
      <c r="GT153" s="99"/>
      <c r="GU153" s="99"/>
      <c r="GV153" s="99"/>
      <c r="GW153" s="99"/>
      <c r="GX153" s="99"/>
      <c r="GY153" s="99"/>
      <c r="GZ153" s="99"/>
      <c r="HA153" s="99"/>
      <c r="HB153" s="99"/>
      <c r="HC153" s="99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  <c r="HT153" s="99"/>
      <c r="HU153" s="99"/>
      <c r="HV153" s="99"/>
      <c r="HW153" s="99"/>
      <c r="HX153" s="99"/>
      <c r="HY153" s="99"/>
      <c r="HZ153" s="99"/>
      <c r="IA153" s="99"/>
      <c r="IB153" s="99"/>
      <c r="IC153" s="99"/>
      <c r="ID153" s="99"/>
      <c r="IE153" s="99"/>
      <c r="IF153" s="99"/>
      <c r="IG153" s="99"/>
      <c r="IH153" s="99"/>
      <c r="II153" s="99"/>
      <c r="IJ153" s="99"/>
      <c r="IK153" s="99"/>
      <c r="IL153" s="99"/>
      <c r="IM153" s="99"/>
      <c r="IN153" s="99"/>
      <c r="IO153" s="99"/>
      <c r="IP153" s="99"/>
      <c r="IQ153" s="99"/>
      <c r="IR153" s="99"/>
      <c r="IS153" s="99"/>
      <c r="IT153" s="99"/>
      <c r="IU153" s="99"/>
      <c r="IV153" s="99"/>
    </row>
    <row r="154" spans="1:256" x14ac:dyDescent="0.2">
      <c r="A154" s="134">
        <f>'Alloc Amt'!B154</f>
        <v>144</v>
      </c>
      <c r="B154" s="157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256" x14ac:dyDescent="0.2">
      <c r="A155" s="134">
        <f>'Alloc Amt'!B155</f>
        <v>145</v>
      </c>
      <c r="B155" s="157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99"/>
      <c r="BP155" s="99"/>
      <c r="BQ155" s="99"/>
      <c r="BR155" s="99"/>
      <c r="BS155" s="99"/>
      <c r="BT155" s="99"/>
      <c r="BU155" s="99"/>
      <c r="BV155" s="99"/>
      <c r="BW155" s="99"/>
      <c r="BX155" s="99"/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CI155" s="99"/>
      <c r="CJ155" s="99"/>
      <c r="CK155" s="99"/>
      <c r="CL155" s="99"/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99"/>
      <c r="DA155" s="99"/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99"/>
      <c r="DS155" s="99"/>
      <c r="DT155" s="99"/>
      <c r="DU155" s="99"/>
      <c r="DV155" s="99"/>
      <c r="DW155" s="99"/>
      <c r="DX155" s="99"/>
      <c r="DY155" s="99"/>
      <c r="DZ155" s="99"/>
      <c r="EA155" s="99"/>
      <c r="EB155" s="99"/>
      <c r="EC155" s="99"/>
      <c r="ED155" s="99"/>
      <c r="EE155" s="99"/>
      <c r="EF155" s="99"/>
      <c r="EG155" s="99"/>
      <c r="EH155" s="99"/>
      <c r="EI155" s="99"/>
      <c r="EJ155" s="99"/>
      <c r="EK155" s="99"/>
      <c r="EL155" s="99"/>
      <c r="EM155" s="99"/>
      <c r="EN155" s="99"/>
      <c r="EO155" s="99"/>
      <c r="EP155" s="99"/>
      <c r="EQ155" s="99"/>
      <c r="ER155" s="99"/>
      <c r="ES155" s="99"/>
      <c r="ET155" s="99"/>
      <c r="EU155" s="99"/>
      <c r="EV155" s="99"/>
      <c r="EW155" s="99"/>
      <c r="EX155" s="99"/>
      <c r="EY155" s="99"/>
      <c r="EZ155" s="99"/>
      <c r="FA155" s="99"/>
      <c r="FB155" s="99"/>
      <c r="FC155" s="99"/>
      <c r="FD155" s="99"/>
      <c r="FE155" s="99"/>
      <c r="FF155" s="99"/>
      <c r="FG155" s="99"/>
      <c r="FH155" s="99"/>
      <c r="FI155" s="99"/>
      <c r="FJ155" s="99"/>
      <c r="FK155" s="99"/>
      <c r="FL155" s="99"/>
      <c r="FM155" s="99"/>
      <c r="FN155" s="99"/>
      <c r="FO155" s="99"/>
      <c r="FP155" s="99"/>
      <c r="FQ155" s="99"/>
      <c r="FR155" s="99"/>
      <c r="FS155" s="99"/>
      <c r="FT155" s="99"/>
      <c r="FU155" s="99"/>
      <c r="FV155" s="99"/>
      <c r="FW155" s="99"/>
      <c r="FX155" s="99"/>
      <c r="FY155" s="99"/>
      <c r="FZ155" s="99"/>
      <c r="GA155" s="99"/>
      <c r="GB155" s="99"/>
      <c r="GC155" s="99"/>
      <c r="GD155" s="99"/>
      <c r="GE155" s="99"/>
      <c r="GF155" s="99"/>
      <c r="GG155" s="99"/>
      <c r="GH155" s="99"/>
      <c r="GI155" s="99"/>
      <c r="GJ155" s="99"/>
      <c r="GK155" s="99"/>
      <c r="GL155" s="99"/>
      <c r="GM155" s="99"/>
      <c r="GN155" s="99"/>
      <c r="GO155" s="99"/>
      <c r="GP155" s="99"/>
      <c r="GQ155" s="99"/>
      <c r="GR155" s="99"/>
      <c r="GS155" s="99"/>
      <c r="GT155" s="99"/>
      <c r="GU155" s="99"/>
      <c r="GV155" s="99"/>
      <c r="GW155" s="99"/>
      <c r="GX155" s="99"/>
      <c r="GY155" s="99"/>
      <c r="GZ155" s="99"/>
      <c r="HA155" s="99"/>
      <c r="HB155" s="99"/>
      <c r="HC155" s="99"/>
      <c r="HD155" s="99"/>
      <c r="HE155" s="99"/>
      <c r="HF155" s="99"/>
      <c r="HG155" s="99"/>
      <c r="HH155" s="99"/>
      <c r="HI155" s="99"/>
      <c r="HJ155" s="99"/>
      <c r="HK155" s="99"/>
      <c r="HL155" s="99"/>
      <c r="HM155" s="99"/>
      <c r="HN155" s="99"/>
      <c r="HO155" s="99"/>
      <c r="HP155" s="99"/>
      <c r="HQ155" s="99"/>
      <c r="HR155" s="99"/>
      <c r="HS155" s="99"/>
      <c r="HT155" s="99"/>
      <c r="HU155" s="99"/>
      <c r="HV155" s="99"/>
      <c r="HW155" s="99"/>
      <c r="HX155" s="99"/>
      <c r="HY155" s="99"/>
      <c r="HZ155" s="99"/>
      <c r="IA155" s="99"/>
      <c r="IB155" s="99"/>
      <c r="IC155" s="99"/>
      <c r="ID155" s="99"/>
      <c r="IE155" s="99"/>
      <c r="IF155" s="99"/>
      <c r="IG155" s="99"/>
      <c r="IH155" s="99"/>
      <c r="II155" s="99"/>
      <c r="IJ155" s="99"/>
      <c r="IK155" s="99"/>
      <c r="IL155" s="99"/>
      <c r="IM155" s="99"/>
      <c r="IN155" s="99"/>
      <c r="IO155" s="99"/>
      <c r="IP155" s="99"/>
      <c r="IQ155" s="99"/>
      <c r="IR155" s="99"/>
      <c r="IS155" s="99"/>
      <c r="IT155" s="99"/>
      <c r="IU155" s="99"/>
      <c r="IV155" s="99"/>
    </row>
    <row r="156" spans="1:256" x14ac:dyDescent="0.2">
      <c r="A156" s="134">
        <f>'Alloc Amt'!B156</f>
        <v>146</v>
      </c>
      <c r="B156" s="157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256" x14ac:dyDescent="0.2">
      <c r="A157" s="134">
        <f>'Alloc Amt'!B157</f>
        <v>147</v>
      </c>
      <c r="B157" s="157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99"/>
      <c r="BP157" s="99"/>
      <c r="BQ157" s="99"/>
      <c r="BR157" s="99"/>
      <c r="BS157" s="99"/>
      <c r="BT157" s="99"/>
      <c r="BU157" s="99"/>
      <c r="BV157" s="99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99"/>
      <c r="CK157" s="99"/>
      <c r="CL157" s="99"/>
      <c r="CM157" s="99"/>
      <c r="CN157" s="99"/>
      <c r="CO157" s="99"/>
      <c r="CP157" s="99"/>
      <c r="CQ157" s="99"/>
      <c r="CR157" s="99"/>
      <c r="CS157" s="99"/>
      <c r="CT157" s="99"/>
      <c r="CU157" s="99"/>
      <c r="CV157" s="99"/>
      <c r="CW157" s="99"/>
      <c r="CX157" s="99"/>
      <c r="CY157" s="99"/>
      <c r="CZ157" s="99"/>
      <c r="DA157" s="99"/>
      <c r="DB157" s="99"/>
      <c r="DC157" s="99"/>
      <c r="DD157" s="99"/>
      <c r="DE157" s="99"/>
      <c r="DF157" s="99"/>
      <c r="DG157" s="99"/>
      <c r="DH157" s="99"/>
      <c r="DI157" s="99"/>
      <c r="DJ157" s="99"/>
      <c r="DK157" s="99"/>
      <c r="DL157" s="99"/>
      <c r="DM157" s="99"/>
      <c r="DN157" s="99"/>
      <c r="DO157" s="99"/>
      <c r="DP157" s="99"/>
      <c r="DQ157" s="99"/>
      <c r="DR157" s="99"/>
      <c r="DS157" s="99"/>
      <c r="DT157" s="99"/>
      <c r="DU157" s="99"/>
      <c r="DV157" s="99"/>
      <c r="DW157" s="99"/>
      <c r="DX157" s="99"/>
      <c r="DY157" s="99"/>
      <c r="DZ157" s="99"/>
      <c r="EA157" s="99"/>
      <c r="EB157" s="99"/>
      <c r="EC157" s="99"/>
      <c r="ED157" s="99"/>
      <c r="EE157" s="99"/>
      <c r="EF157" s="99"/>
      <c r="EG157" s="99"/>
      <c r="EH157" s="99"/>
      <c r="EI157" s="99"/>
      <c r="EJ157" s="99"/>
      <c r="EK157" s="99"/>
      <c r="EL157" s="99"/>
      <c r="EM157" s="99"/>
      <c r="EN157" s="99"/>
      <c r="EO157" s="99"/>
      <c r="EP157" s="99"/>
      <c r="EQ157" s="99"/>
      <c r="ER157" s="99"/>
      <c r="ES157" s="99"/>
      <c r="ET157" s="99"/>
      <c r="EU157" s="99"/>
      <c r="EV157" s="99"/>
      <c r="EW157" s="99"/>
      <c r="EX157" s="99"/>
      <c r="EY157" s="99"/>
      <c r="EZ157" s="99"/>
      <c r="FA157" s="99"/>
      <c r="FB157" s="99"/>
      <c r="FC157" s="99"/>
      <c r="FD157" s="99"/>
      <c r="FE157" s="99"/>
      <c r="FF157" s="99"/>
      <c r="FG157" s="99"/>
      <c r="FH157" s="99"/>
      <c r="FI157" s="99"/>
      <c r="FJ157" s="99"/>
      <c r="FK157" s="99"/>
      <c r="FL157" s="99"/>
      <c r="FM157" s="99"/>
      <c r="FN157" s="99"/>
      <c r="FO157" s="99"/>
      <c r="FP157" s="99"/>
      <c r="FQ157" s="99"/>
      <c r="FR157" s="99"/>
      <c r="FS157" s="99"/>
      <c r="FT157" s="99"/>
      <c r="FU157" s="99"/>
      <c r="FV157" s="99"/>
      <c r="FW157" s="99"/>
      <c r="FX157" s="99"/>
      <c r="FY157" s="99"/>
      <c r="FZ157" s="99"/>
      <c r="GA157" s="99"/>
      <c r="GB157" s="99"/>
      <c r="GC157" s="99"/>
      <c r="GD157" s="99"/>
      <c r="GE157" s="99"/>
      <c r="GF157" s="99"/>
      <c r="GG157" s="99"/>
      <c r="GH157" s="99"/>
      <c r="GI157" s="99"/>
      <c r="GJ157" s="99"/>
      <c r="GK157" s="99"/>
      <c r="GL157" s="99"/>
      <c r="GM157" s="99"/>
      <c r="GN157" s="99"/>
      <c r="GO157" s="99"/>
      <c r="GP157" s="99"/>
      <c r="GQ157" s="99"/>
      <c r="GR157" s="99"/>
      <c r="GS157" s="99"/>
      <c r="GT157" s="99"/>
      <c r="GU157" s="99"/>
      <c r="GV157" s="99"/>
      <c r="GW157" s="99"/>
      <c r="GX157" s="99"/>
      <c r="GY157" s="99"/>
      <c r="GZ157" s="99"/>
      <c r="HA157" s="99"/>
      <c r="HB157" s="99"/>
      <c r="HC157" s="99"/>
      <c r="HD157" s="99"/>
      <c r="HE157" s="99"/>
      <c r="HF157" s="99"/>
      <c r="HG157" s="99"/>
      <c r="HH157" s="99"/>
      <c r="HI157" s="99"/>
      <c r="HJ157" s="99"/>
      <c r="HK157" s="99"/>
      <c r="HL157" s="99"/>
      <c r="HM157" s="99"/>
      <c r="HN157" s="99"/>
      <c r="HO157" s="99"/>
      <c r="HP157" s="99"/>
      <c r="HQ157" s="99"/>
      <c r="HR157" s="99"/>
      <c r="HS157" s="99"/>
      <c r="HT157" s="99"/>
      <c r="HU157" s="99"/>
      <c r="HV157" s="99"/>
      <c r="HW157" s="99"/>
      <c r="HX157" s="99"/>
      <c r="HY157" s="99"/>
      <c r="HZ157" s="99"/>
      <c r="IA157" s="99"/>
      <c r="IB157" s="99"/>
      <c r="IC157" s="99"/>
      <c r="ID157" s="99"/>
      <c r="IE157" s="99"/>
      <c r="IF157" s="99"/>
      <c r="IG157" s="99"/>
      <c r="IH157" s="99"/>
      <c r="II157" s="99"/>
      <c r="IJ157" s="99"/>
      <c r="IK157" s="99"/>
      <c r="IL157" s="99"/>
      <c r="IM157" s="99"/>
      <c r="IN157" s="99"/>
      <c r="IO157" s="99"/>
      <c r="IP157" s="99"/>
      <c r="IQ157" s="99"/>
      <c r="IR157" s="99"/>
      <c r="IS157" s="99"/>
      <c r="IT157" s="99"/>
      <c r="IU157" s="99"/>
      <c r="IV157" s="99"/>
    </row>
    <row r="158" spans="1:256" x14ac:dyDescent="0.2">
      <c r="A158" s="134">
        <f>'Alloc Amt'!B158</f>
        <v>0</v>
      </c>
      <c r="B158" s="157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99"/>
      <c r="BP158" s="99"/>
      <c r="BQ158" s="99"/>
      <c r="BR158" s="99"/>
      <c r="BS158" s="99"/>
      <c r="BT158" s="99"/>
      <c r="BU158" s="99"/>
      <c r="BV158" s="99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99"/>
      <c r="CK158" s="99"/>
      <c r="CL158" s="99"/>
      <c r="CM158" s="99"/>
      <c r="CN158" s="99"/>
      <c r="CO158" s="99"/>
      <c r="CP158" s="99"/>
      <c r="CQ158" s="99"/>
      <c r="CR158" s="99"/>
      <c r="CS158" s="99"/>
      <c r="CT158" s="99"/>
      <c r="CU158" s="99"/>
      <c r="CV158" s="99"/>
      <c r="CW158" s="99"/>
      <c r="CX158" s="99"/>
      <c r="CY158" s="99"/>
      <c r="CZ158" s="99"/>
      <c r="DA158" s="99"/>
      <c r="DB158" s="99"/>
      <c r="DC158" s="99"/>
      <c r="DD158" s="99"/>
      <c r="DE158" s="99"/>
      <c r="DF158" s="99"/>
      <c r="DG158" s="99"/>
      <c r="DH158" s="99"/>
      <c r="DI158" s="99"/>
      <c r="DJ158" s="99"/>
      <c r="DK158" s="99"/>
      <c r="DL158" s="99"/>
      <c r="DM158" s="99"/>
      <c r="DN158" s="99"/>
      <c r="DO158" s="99"/>
      <c r="DP158" s="99"/>
      <c r="DQ158" s="99"/>
      <c r="DR158" s="99"/>
      <c r="DS158" s="99"/>
      <c r="DT158" s="99"/>
      <c r="DU158" s="99"/>
      <c r="DV158" s="99"/>
      <c r="DW158" s="99"/>
      <c r="DX158" s="99"/>
      <c r="DY158" s="99"/>
      <c r="DZ158" s="99"/>
      <c r="EA158" s="99"/>
      <c r="EB158" s="99"/>
      <c r="EC158" s="99"/>
      <c r="ED158" s="99"/>
      <c r="EE158" s="99"/>
      <c r="EF158" s="99"/>
      <c r="EG158" s="99"/>
      <c r="EH158" s="99"/>
      <c r="EI158" s="99"/>
      <c r="EJ158" s="99"/>
      <c r="EK158" s="99"/>
      <c r="EL158" s="99"/>
      <c r="EM158" s="99"/>
      <c r="EN158" s="99"/>
      <c r="EO158" s="99"/>
      <c r="EP158" s="99"/>
      <c r="EQ158" s="99"/>
      <c r="ER158" s="99"/>
      <c r="ES158" s="99"/>
      <c r="ET158" s="99"/>
      <c r="EU158" s="99"/>
      <c r="EV158" s="99"/>
      <c r="EW158" s="99"/>
      <c r="EX158" s="99"/>
      <c r="EY158" s="99"/>
      <c r="EZ158" s="99"/>
      <c r="FA158" s="99"/>
      <c r="FB158" s="99"/>
      <c r="FC158" s="99"/>
      <c r="FD158" s="99"/>
      <c r="FE158" s="99"/>
      <c r="FF158" s="99"/>
      <c r="FG158" s="99"/>
      <c r="FH158" s="99"/>
      <c r="FI158" s="99"/>
      <c r="FJ158" s="99"/>
      <c r="FK158" s="99"/>
      <c r="FL158" s="99"/>
      <c r="FM158" s="99"/>
      <c r="FN158" s="99"/>
      <c r="FO158" s="99"/>
      <c r="FP158" s="99"/>
      <c r="FQ158" s="99"/>
      <c r="FR158" s="99"/>
      <c r="FS158" s="99"/>
      <c r="FT158" s="99"/>
      <c r="FU158" s="99"/>
      <c r="FV158" s="99"/>
      <c r="FW158" s="99"/>
      <c r="FX158" s="99"/>
      <c r="FY158" s="99"/>
      <c r="FZ158" s="99"/>
      <c r="GA158" s="99"/>
      <c r="GB158" s="99"/>
      <c r="GC158" s="99"/>
      <c r="GD158" s="99"/>
      <c r="GE158" s="99"/>
      <c r="GF158" s="99"/>
      <c r="GG158" s="99"/>
      <c r="GH158" s="99"/>
      <c r="GI158" s="99"/>
      <c r="GJ158" s="99"/>
      <c r="GK158" s="99"/>
      <c r="GL158" s="99"/>
      <c r="GM158" s="99"/>
      <c r="GN158" s="99"/>
      <c r="GO158" s="99"/>
      <c r="GP158" s="99"/>
      <c r="GQ158" s="99"/>
      <c r="GR158" s="99"/>
      <c r="GS158" s="99"/>
      <c r="GT158" s="99"/>
      <c r="GU158" s="99"/>
      <c r="GV158" s="99"/>
      <c r="GW158" s="99"/>
      <c r="GX158" s="99"/>
      <c r="GY158" s="99"/>
      <c r="GZ158" s="99"/>
      <c r="HA158" s="99"/>
      <c r="HB158" s="99"/>
      <c r="HC158" s="99"/>
      <c r="HD158" s="99"/>
      <c r="HE158" s="99"/>
      <c r="HF158" s="99"/>
      <c r="HG158" s="99"/>
      <c r="HH158" s="99"/>
      <c r="HI158" s="99"/>
      <c r="HJ158" s="99"/>
      <c r="HK158" s="99"/>
      <c r="HL158" s="99"/>
      <c r="HM158" s="99"/>
      <c r="HN158" s="99"/>
      <c r="HO158" s="99"/>
      <c r="HP158" s="99"/>
      <c r="HQ158" s="99"/>
      <c r="HR158" s="99"/>
      <c r="HS158" s="99"/>
      <c r="HT158" s="99"/>
      <c r="HU158" s="99"/>
      <c r="HV158" s="99"/>
      <c r="HW158" s="99"/>
      <c r="HX158" s="99"/>
      <c r="HY158" s="99"/>
      <c r="HZ158" s="99"/>
      <c r="IA158" s="99"/>
      <c r="IB158" s="99"/>
      <c r="IC158" s="99"/>
      <c r="ID158" s="99"/>
      <c r="IE158" s="99"/>
      <c r="IF158" s="99"/>
      <c r="IG158" s="99"/>
      <c r="IH158" s="99"/>
      <c r="II158" s="99"/>
      <c r="IJ158" s="99"/>
      <c r="IK158" s="99"/>
      <c r="IL158" s="99"/>
      <c r="IM158" s="99"/>
      <c r="IN158" s="99"/>
      <c r="IO158" s="99"/>
      <c r="IP158" s="99"/>
      <c r="IQ158" s="99"/>
      <c r="IR158" s="99"/>
      <c r="IS158" s="99"/>
      <c r="IT158" s="99"/>
      <c r="IU158" s="99"/>
      <c r="IV158" s="99"/>
    </row>
    <row r="159" spans="1:256" x14ac:dyDescent="0.2">
      <c r="A159" s="134">
        <f>'Alloc Amt'!B159</f>
        <v>0</v>
      </c>
      <c r="B159" s="157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256" x14ac:dyDescent="0.2">
      <c r="A160" s="134">
        <f>'Alloc Amt'!B160</f>
        <v>0</v>
      </c>
      <c r="B160" s="157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99"/>
      <c r="CK160" s="99"/>
      <c r="CL160" s="99"/>
      <c r="CM160" s="99"/>
      <c r="CN160" s="99"/>
      <c r="CO160" s="99"/>
      <c r="CP160" s="99"/>
      <c r="CQ160" s="99"/>
      <c r="CR160" s="99"/>
      <c r="CS160" s="99"/>
      <c r="CT160" s="99"/>
      <c r="CU160" s="99"/>
      <c r="CV160" s="99"/>
      <c r="CW160" s="99"/>
      <c r="CX160" s="99"/>
      <c r="CY160" s="99"/>
      <c r="CZ160" s="99"/>
      <c r="DA160" s="99"/>
      <c r="DB160" s="99"/>
      <c r="DC160" s="99"/>
      <c r="DD160" s="99"/>
      <c r="DE160" s="99"/>
      <c r="DF160" s="99"/>
      <c r="DG160" s="99"/>
      <c r="DH160" s="99"/>
      <c r="DI160" s="99"/>
      <c r="DJ160" s="99"/>
      <c r="DK160" s="99"/>
      <c r="DL160" s="99"/>
      <c r="DM160" s="99"/>
      <c r="DN160" s="99"/>
      <c r="DO160" s="99"/>
      <c r="DP160" s="99"/>
      <c r="DQ160" s="99"/>
      <c r="DR160" s="99"/>
      <c r="DS160" s="99"/>
      <c r="DT160" s="99"/>
      <c r="DU160" s="99"/>
      <c r="DV160" s="99"/>
      <c r="DW160" s="99"/>
      <c r="DX160" s="99"/>
      <c r="DY160" s="99"/>
      <c r="DZ160" s="99"/>
      <c r="EA160" s="99"/>
      <c r="EB160" s="99"/>
      <c r="EC160" s="99"/>
      <c r="ED160" s="99"/>
      <c r="EE160" s="99"/>
      <c r="EF160" s="99"/>
      <c r="EG160" s="99"/>
      <c r="EH160" s="99"/>
      <c r="EI160" s="99"/>
      <c r="EJ160" s="99"/>
      <c r="EK160" s="99"/>
      <c r="EL160" s="99"/>
      <c r="EM160" s="99"/>
      <c r="EN160" s="99"/>
      <c r="EO160" s="99"/>
      <c r="EP160" s="99"/>
      <c r="EQ160" s="99"/>
      <c r="ER160" s="99"/>
      <c r="ES160" s="99"/>
      <c r="ET160" s="99"/>
      <c r="EU160" s="99"/>
      <c r="EV160" s="99"/>
      <c r="EW160" s="99"/>
      <c r="EX160" s="99"/>
      <c r="EY160" s="99"/>
      <c r="EZ160" s="99"/>
      <c r="FA160" s="99"/>
      <c r="FB160" s="99"/>
      <c r="FC160" s="99"/>
      <c r="FD160" s="99"/>
      <c r="FE160" s="99"/>
      <c r="FF160" s="99"/>
      <c r="FG160" s="99"/>
      <c r="FH160" s="99"/>
      <c r="FI160" s="99"/>
      <c r="FJ160" s="99"/>
      <c r="FK160" s="99"/>
      <c r="FL160" s="99"/>
      <c r="FM160" s="99"/>
      <c r="FN160" s="99"/>
      <c r="FO160" s="99"/>
      <c r="FP160" s="99"/>
      <c r="FQ160" s="99"/>
      <c r="FR160" s="99"/>
      <c r="FS160" s="99"/>
      <c r="FT160" s="99"/>
      <c r="FU160" s="99"/>
      <c r="FV160" s="99"/>
      <c r="FW160" s="99"/>
      <c r="FX160" s="99"/>
      <c r="FY160" s="99"/>
      <c r="FZ160" s="99"/>
      <c r="GA160" s="99"/>
      <c r="GB160" s="99"/>
      <c r="GC160" s="99"/>
      <c r="GD160" s="99"/>
      <c r="GE160" s="99"/>
      <c r="GF160" s="99"/>
      <c r="GG160" s="99"/>
      <c r="GH160" s="99"/>
      <c r="GI160" s="99"/>
      <c r="GJ160" s="99"/>
      <c r="GK160" s="99"/>
      <c r="GL160" s="99"/>
      <c r="GM160" s="99"/>
      <c r="GN160" s="99"/>
      <c r="GO160" s="99"/>
      <c r="GP160" s="99"/>
      <c r="GQ160" s="99"/>
      <c r="GR160" s="99"/>
      <c r="GS160" s="99"/>
      <c r="GT160" s="99"/>
      <c r="GU160" s="99"/>
      <c r="GV160" s="99"/>
      <c r="GW160" s="99"/>
      <c r="GX160" s="99"/>
      <c r="GY160" s="99"/>
      <c r="GZ160" s="99"/>
      <c r="HA160" s="99"/>
      <c r="HB160" s="99"/>
      <c r="HC160" s="99"/>
      <c r="HD160" s="99"/>
      <c r="HE160" s="99"/>
      <c r="HF160" s="99"/>
      <c r="HG160" s="99"/>
      <c r="HH160" s="99"/>
      <c r="HI160" s="99"/>
      <c r="HJ160" s="99"/>
      <c r="HK160" s="99"/>
      <c r="HL160" s="99"/>
      <c r="HM160" s="99"/>
      <c r="HN160" s="99"/>
      <c r="HO160" s="99"/>
      <c r="HP160" s="99"/>
      <c r="HQ160" s="99"/>
      <c r="HR160" s="99"/>
      <c r="HS160" s="99"/>
      <c r="HT160" s="99"/>
      <c r="HU160" s="99"/>
      <c r="HV160" s="99"/>
      <c r="HW160" s="99"/>
      <c r="HX160" s="99"/>
      <c r="HY160" s="99"/>
      <c r="HZ160" s="99"/>
      <c r="IA160" s="99"/>
      <c r="IB160" s="99"/>
      <c r="IC160" s="99"/>
      <c r="ID160" s="99"/>
      <c r="IE160" s="99"/>
      <c r="IF160" s="99"/>
      <c r="IG160" s="99"/>
      <c r="IH160" s="99"/>
      <c r="II160" s="99"/>
      <c r="IJ160" s="99"/>
      <c r="IK160" s="99"/>
      <c r="IL160" s="99"/>
      <c r="IM160" s="99"/>
      <c r="IN160" s="99"/>
      <c r="IO160" s="99"/>
      <c r="IP160" s="99"/>
      <c r="IQ160" s="99"/>
      <c r="IR160" s="99"/>
      <c r="IS160" s="99"/>
      <c r="IT160" s="99"/>
      <c r="IU160" s="99"/>
      <c r="IV160" s="99"/>
    </row>
    <row r="161" spans="1:256" x14ac:dyDescent="0.2">
      <c r="A161" s="134">
        <f>'Alloc Amt'!B161</f>
        <v>0</v>
      </c>
      <c r="B161" s="157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99"/>
      <c r="AS161" s="99"/>
      <c r="AT161" s="99"/>
      <c r="AU161" s="99"/>
      <c r="AV161" s="99"/>
      <c r="AW161" s="99"/>
      <c r="AX161" s="99"/>
      <c r="AY161" s="99"/>
      <c r="AZ161" s="99"/>
      <c r="BA161" s="99"/>
      <c r="BB161" s="99"/>
      <c r="BC161" s="99"/>
      <c r="BD161" s="99"/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99"/>
      <c r="BP161" s="99"/>
      <c r="BQ161" s="99"/>
      <c r="BR161" s="99"/>
      <c r="BS161" s="99"/>
      <c r="BT161" s="99"/>
      <c r="BU161" s="99"/>
      <c r="BV161" s="99"/>
      <c r="BW161" s="99"/>
      <c r="BX161" s="99"/>
      <c r="BY161" s="99"/>
      <c r="BZ161" s="99"/>
      <c r="CA161" s="99"/>
      <c r="CB161" s="99"/>
      <c r="CC161" s="99"/>
      <c r="CD161" s="99"/>
      <c r="CE161" s="99"/>
      <c r="CF161" s="99"/>
      <c r="CG161" s="99"/>
      <c r="CH161" s="99"/>
      <c r="CI161" s="99"/>
      <c r="CJ161" s="99"/>
      <c r="CK161" s="99"/>
      <c r="CL161" s="99"/>
      <c r="CM161" s="99"/>
      <c r="CN161" s="99"/>
      <c r="CO161" s="99"/>
      <c r="CP161" s="99"/>
      <c r="CQ161" s="99"/>
      <c r="CR161" s="99"/>
      <c r="CS161" s="99"/>
      <c r="CT161" s="99"/>
      <c r="CU161" s="99"/>
      <c r="CV161" s="99"/>
      <c r="CW161" s="99"/>
      <c r="CX161" s="99"/>
      <c r="CY161" s="99"/>
      <c r="CZ161" s="99"/>
      <c r="DA161" s="99"/>
      <c r="DB161" s="99"/>
      <c r="DC161" s="99"/>
      <c r="DD161" s="99"/>
      <c r="DE161" s="99"/>
      <c r="DF161" s="99"/>
      <c r="DG161" s="99"/>
      <c r="DH161" s="99"/>
      <c r="DI161" s="99"/>
      <c r="DJ161" s="99"/>
      <c r="DK161" s="99"/>
      <c r="DL161" s="99"/>
      <c r="DM161" s="99"/>
      <c r="DN161" s="99"/>
      <c r="DO161" s="99"/>
      <c r="DP161" s="99"/>
      <c r="DQ161" s="99"/>
      <c r="DR161" s="99"/>
      <c r="DS161" s="99"/>
      <c r="DT161" s="99"/>
      <c r="DU161" s="99"/>
      <c r="DV161" s="99"/>
      <c r="DW161" s="99"/>
      <c r="DX161" s="99"/>
      <c r="DY161" s="99"/>
      <c r="DZ161" s="99"/>
      <c r="EA161" s="99"/>
      <c r="EB161" s="99"/>
      <c r="EC161" s="99"/>
      <c r="ED161" s="99"/>
      <c r="EE161" s="99"/>
      <c r="EF161" s="99"/>
      <c r="EG161" s="99"/>
      <c r="EH161" s="99"/>
      <c r="EI161" s="99"/>
      <c r="EJ161" s="99"/>
      <c r="EK161" s="99"/>
      <c r="EL161" s="99"/>
      <c r="EM161" s="99"/>
      <c r="EN161" s="99"/>
      <c r="EO161" s="99"/>
      <c r="EP161" s="99"/>
      <c r="EQ161" s="99"/>
      <c r="ER161" s="99"/>
      <c r="ES161" s="99"/>
      <c r="ET161" s="99"/>
      <c r="EU161" s="99"/>
      <c r="EV161" s="99"/>
      <c r="EW161" s="99"/>
      <c r="EX161" s="99"/>
      <c r="EY161" s="99"/>
      <c r="EZ161" s="99"/>
      <c r="FA161" s="99"/>
      <c r="FB161" s="99"/>
      <c r="FC161" s="99"/>
      <c r="FD161" s="99"/>
      <c r="FE161" s="99"/>
      <c r="FF161" s="99"/>
      <c r="FG161" s="99"/>
      <c r="FH161" s="99"/>
      <c r="FI161" s="99"/>
      <c r="FJ161" s="99"/>
      <c r="FK161" s="99"/>
      <c r="FL161" s="99"/>
      <c r="FM161" s="99"/>
      <c r="FN161" s="99"/>
      <c r="FO161" s="99"/>
      <c r="FP161" s="99"/>
      <c r="FQ161" s="99"/>
      <c r="FR161" s="99"/>
      <c r="FS161" s="99"/>
      <c r="FT161" s="99"/>
      <c r="FU161" s="99"/>
      <c r="FV161" s="99"/>
      <c r="FW161" s="99"/>
      <c r="FX161" s="99"/>
      <c r="FY161" s="99"/>
      <c r="FZ161" s="99"/>
      <c r="GA161" s="99"/>
      <c r="GB161" s="99"/>
      <c r="GC161" s="99"/>
      <c r="GD161" s="99"/>
      <c r="GE161" s="99"/>
      <c r="GF161" s="99"/>
      <c r="GG161" s="99"/>
      <c r="GH161" s="99"/>
      <c r="GI161" s="99"/>
      <c r="GJ161" s="99"/>
      <c r="GK161" s="99"/>
      <c r="GL161" s="99"/>
      <c r="GM161" s="99"/>
      <c r="GN161" s="99"/>
      <c r="GO161" s="99"/>
      <c r="GP161" s="99"/>
      <c r="GQ161" s="99"/>
      <c r="GR161" s="99"/>
      <c r="GS161" s="99"/>
      <c r="GT161" s="99"/>
      <c r="GU161" s="99"/>
      <c r="GV161" s="99"/>
      <c r="GW161" s="99"/>
      <c r="GX161" s="99"/>
      <c r="GY161" s="99"/>
      <c r="GZ161" s="99"/>
      <c r="HA161" s="99"/>
      <c r="HB161" s="99"/>
      <c r="HC161" s="99"/>
      <c r="HD161" s="99"/>
      <c r="HE161" s="99"/>
      <c r="HF161" s="99"/>
      <c r="HG161" s="99"/>
      <c r="HH161" s="99"/>
      <c r="HI161" s="99"/>
      <c r="HJ161" s="99"/>
      <c r="HK161" s="99"/>
      <c r="HL161" s="99"/>
      <c r="HM161" s="99"/>
      <c r="HN161" s="99"/>
      <c r="HO161" s="99"/>
      <c r="HP161" s="99"/>
      <c r="HQ161" s="99"/>
      <c r="HR161" s="99"/>
      <c r="HS161" s="99"/>
      <c r="HT161" s="99"/>
      <c r="HU161" s="99"/>
      <c r="HV161" s="99"/>
      <c r="HW161" s="99"/>
      <c r="HX161" s="99"/>
      <c r="HY161" s="99"/>
      <c r="HZ161" s="99"/>
      <c r="IA161" s="99"/>
      <c r="IB161" s="99"/>
      <c r="IC161" s="99"/>
      <c r="ID161" s="99"/>
      <c r="IE161" s="99"/>
      <c r="IF161" s="99"/>
      <c r="IG161" s="99"/>
      <c r="IH161" s="99"/>
      <c r="II161" s="99"/>
      <c r="IJ161" s="99"/>
      <c r="IK161" s="99"/>
      <c r="IL161" s="99"/>
      <c r="IM161" s="99"/>
      <c r="IN161" s="99"/>
      <c r="IO161" s="99"/>
      <c r="IP161" s="99"/>
      <c r="IQ161" s="99"/>
      <c r="IR161" s="99"/>
      <c r="IS161" s="99"/>
      <c r="IT161" s="99"/>
      <c r="IU161" s="99"/>
      <c r="IV161" s="99"/>
    </row>
    <row r="162" spans="1:256" x14ac:dyDescent="0.2">
      <c r="A162" s="134">
        <f>'Alloc Amt'!B162</f>
        <v>0</v>
      </c>
      <c r="B162" s="157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  <c r="CM162" s="99"/>
      <c r="CN162" s="99"/>
      <c r="CO162" s="99"/>
      <c r="CP162" s="99"/>
      <c r="CQ162" s="99"/>
      <c r="CR162" s="99"/>
      <c r="CS162" s="99"/>
      <c r="CT162" s="99"/>
      <c r="CU162" s="99"/>
      <c r="CV162" s="99"/>
      <c r="CW162" s="99"/>
      <c r="CX162" s="99"/>
      <c r="CY162" s="99"/>
      <c r="CZ162" s="99"/>
      <c r="DA162" s="99"/>
      <c r="DB162" s="99"/>
      <c r="DC162" s="99"/>
      <c r="DD162" s="99"/>
      <c r="DE162" s="99"/>
      <c r="DF162" s="99"/>
      <c r="DG162" s="99"/>
      <c r="DH162" s="99"/>
      <c r="DI162" s="99"/>
      <c r="DJ162" s="99"/>
      <c r="DK162" s="99"/>
      <c r="DL162" s="99"/>
      <c r="DM162" s="99"/>
      <c r="DN162" s="99"/>
      <c r="DO162" s="99"/>
      <c r="DP162" s="99"/>
      <c r="DQ162" s="99"/>
      <c r="DR162" s="99"/>
      <c r="DS162" s="99"/>
      <c r="DT162" s="99"/>
      <c r="DU162" s="99"/>
      <c r="DV162" s="99"/>
      <c r="DW162" s="99"/>
      <c r="DX162" s="99"/>
      <c r="DY162" s="99"/>
      <c r="DZ162" s="99"/>
      <c r="EA162" s="99"/>
      <c r="EB162" s="99"/>
      <c r="EC162" s="99"/>
      <c r="ED162" s="99"/>
      <c r="EE162" s="99"/>
      <c r="EF162" s="99"/>
      <c r="EG162" s="99"/>
      <c r="EH162" s="99"/>
      <c r="EI162" s="99"/>
      <c r="EJ162" s="99"/>
      <c r="EK162" s="99"/>
      <c r="EL162" s="99"/>
      <c r="EM162" s="99"/>
      <c r="EN162" s="99"/>
      <c r="EO162" s="99"/>
      <c r="EP162" s="99"/>
      <c r="EQ162" s="99"/>
      <c r="ER162" s="99"/>
      <c r="ES162" s="99"/>
      <c r="ET162" s="99"/>
      <c r="EU162" s="99"/>
      <c r="EV162" s="99"/>
      <c r="EW162" s="99"/>
      <c r="EX162" s="99"/>
      <c r="EY162" s="99"/>
      <c r="EZ162" s="99"/>
      <c r="FA162" s="99"/>
      <c r="FB162" s="99"/>
      <c r="FC162" s="99"/>
      <c r="FD162" s="99"/>
      <c r="FE162" s="99"/>
      <c r="FF162" s="99"/>
      <c r="FG162" s="99"/>
      <c r="FH162" s="99"/>
      <c r="FI162" s="99"/>
      <c r="FJ162" s="99"/>
      <c r="FK162" s="99"/>
      <c r="FL162" s="99"/>
      <c r="FM162" s="99"/>
      <c r="FN162" s="99"/>
      <c r="FO162" s="99"/>
      <c r="FP162" s="99"/>
      <c r="FQ162" s="99"/>
      <c r="FR162" s="99"/>
      <c r="FS162" s="99"/>
      <c r="FT162" s="99"/>
      <c r="FU162" s="99"/>
      <c r="FV162" s="99"/>
      <c r="FW162" s="99"/>
      <c r="FX162" s="99"/>
      <c r="FY162" s="99"/>
      <c r="FZ162" s="99"/>
      <c r="GA162" s="99"/>
      <c r="GB162" s="99"/>
      <c r="GC162" s="99"/>
      <c r="GD162" s="99"/>
      <c r="GE162" s="99"/>
      <c r="GF162" s="99"/>
      <c r="GG162" s="99"/>
      <c r="GH162" s="99"/>
      <c r="GI162" s="99"/>
      <c r="GJ162" s="99"/>
      <c r="GK162" s="99"/>
      <c r="GL162" s="99"/>
      <c r="GM162" s="99"/>
      <c r="GN162" s="99"/>
      <c r="GO162" s="99"/>
      <c r="GP162" s="99"/>
      <c r="GQ162" s="99"/>
      <c r="GR162" s="99"/>
      <c r="GS162" s="99"/>
      <c r="GT162" s="99"/>
      <c r="GU162" s="99"/>
      <c r="GV162" s="99"/>
      <c r="GW162" s="99"/>
      <c r="GX162" s="99"/>
      <c r="GY162" s="99"/>
      <c r="GZ162" s="99"/>
      <c r="HA162" s="99"/>
      <c r="HB162" s="99"/>
      <c r="HC162" s="99"/>
      <c r="HD162" s="99"/>
      <c r="HE162" s="99"/>
      <c r="HF162" s="99"/>
      <c r="HG162" s="99"/>
      <c r="HH162" s="99"/>
      <c r="HI162" s="99"/>
      <c r="HJ162" s="99"/>
      <c r="HK162" s="99"/>
      <c r="HL162" s="99"/>
      <c r="HM162" s="99"/>
      <c r="HN162" s="99"/>
      <c r="HO162" s="99"/>
      <c r="HP162" s="99"/>
      <c r="HQ162" s="99"/>
      <c r="HR162" s="99"/>
      <c r="HS162" s="99"/>
      <c r="HT162" s="99"/>
      <c r="HU162" s="99"/>
      <c r="HV162" s="99"/>
      <c r="HW162" s="99"/>
      <c r="HX162" s="99"/>
      <c r="HY162" s="99"/>
      <c r="HZ162" s="99"/>
      <c r="IA162" s="99"/>
      <c r="IB162" s="99"/>
      <c r="IC162" s="99"/>
      <c r="ID162" s="99"/>
      <c r="IE162" s="99"/>
      <c r="IF162" s="99"/>
      <c r="IG162" s="99"/>
      <c r="IH162" s="99"/>
      <c r="II162" s="99"/>
      <c r="IJ162" s="99"/>
      <c r="IK162" s="99"/>
      <c r="IL162" s="99"/>
      <c r="IM162" s="99"/>
      <c r="IN162" s="99"/>
      <c r="IO162" s="99"/>
      <c r="IP162" s="99"/>
      <c r="IQ162" s="99"/>
      <c r="IR162" s="99"/>
      <c r="IS162" s="99"/>
      <c r="IT162" s="99"/>
      <c r="IU162" s="99"/>
      <c r="IV162" s="99"/>
    </row>
    <row r="163" spans="1:256" x14ac:dyDescent="0.2">
      <c r="A163" s="134">
        <f>'Alloc Amt'!B163</f>
        <v>0</v>
      </c>
      <c r="B163" s="157">
        <f>'Alloc Amt'!C163</f>
        <v>0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9"/>
      <c r="HJ163" s="99"/>
      <c r="HK163" s="99"/>
      <c r="HL163" s="99"/>
      <c r="HM163" s="99"/>
      <c r="HN163" s="99"/>
      <c r="HO163" s="99"/>
      <c r="HP163" s="99"/>
      <c r="HQ163" s="99"/>
      <c r="HR163" s="99"/>
      <c r="HS163" s="99"/>
      <c r="HT163" s="99"/>
      <c r="HU163" s="99"/>
      <c r="HV163" s="99"/>
      <c r="HW163" s="99"/>
      <c r="HX163" s="99"/>
      <c r="HY163" s="99"/>
      <c r="HZ163" s="99"/>
      <c r="IA163" s="99"/>
      <c r="IB163" s="99"/>
      <c r="IC163" s="99"/>
      <c r="ID163" s="99"/>
      <c r="IE163" s="99"/>
      <c r="IF163" s="99"/>
      <c r="IG163" s="99"/>
      <c r="IH163" s="99"/>
      <c r="II163" s="99"/>
      <c r="IJ163" s="99"/>
      <c r="IK163" s="99"/>
      <c r="IL163" s="99"/>
      <c r="IM163" s="99"/>
      <c r="IN163" s="99"/>
      <c r="IO163" s="99"/>
      <c r="IP163" s="99"/>
      <c r="IQ163" s="99"/>
      <c r="IR163" s="99"/>
      <c r="IS163" s="99"/>
      <c r="IT163" s="99"/>
      <c r="IU163" s="99"/>
      <c r="IV163" s="99"/>
    </row>
    <row r="164" spans="1:256" x14ac:dyDescent="0.2">
      <c r="A164" s="134">
        <f>'Alloc Amt'!B164</f>
        <v>0</v>
      </c>
      <c r="B164" s="157">
        <f>'Alloc Amt'!C164</f>
        <v>0</v>
      </c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99"/>
      <c r="BP164" s="99"/>
      <c r="BQ164" s="99"/>
      <c r="BR164" s="99"/>
      <c r="BS164" s="99"/>
      <c r="BT164" s="99"/>
      <c r="BU164" s="99"/>
      <c r="BV164" s="99"/>
      <c r="BW164" s="99"/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/>
      <c r="CI164" s="99"/>
      <c r="CJ164" s="99"/>
      <c r="CK164" s="99"/>
      <c r="CL164" s="99"/>
      <c r="CM164" s="99"/>
      <c r="CN164" s="99"/>
      <c r="CO164" s="99"/>
      <c r="CP164" s="99"/>
      <c r="CQ164" s="99"/>
      <c r="CR164" s="99"/>
      <c r="CS164" s="99"/>
      <c r="CT164" s="99"/>
      <c r="CU164" s="99"/>
      <c r="CV164" s="99"/>
      <c r="CW164" s="99"/>
      <c r="CX164" s="99"/>
      <c r="CY164" s="99"/>
      <c r="CZ164" s="99"/>
      <c r="DA164" s="99"/>
      <c r="DB164" s="99"/>
      <c r="DC164" s="99"/>
      <c r="DD164" s="99"/>
      <c r="DE164" s="99"/>
      <c r="DF164" s="99"/>
      <c r="DG164" s="99"/>
      <c r="DH164" s="99"/>
      <c r="DI164" s="99"/>
      <c r="DJ164" s="99"/>
      <c r="DK164" s="99"/>
      <c r="DL164" s="99"/>
      <c r="DM164" s="99"/>
      <c r="DN164" s="99"/>
      <c r="DO164" s="99"/>
      <c r="DP164" s="99"/>
      <c r="DQ164" s="99"/>
      <c r="DR164" s="99"/>
      <c r="DS164" s="99"/>
      <c r="DT164" s="99"/>
      <c r="DU164" s="99"/>
      <c r="DV164" s="99"/>
      <c r="DW164" s="99"/>
      <c r="DX164" s="99"/>
      <c r="DY164" s="99"/>
      <c r="DZ164" s="99"/>
      <c r="EA164" s="99"/>
      <c r="EB164" s="99"/>
      <c r="EC164" s="99"/>
      <c r="ED164" s="99"/>
      <c r="EE164" s="99"/>
      <c r="EF164" s="99"/>
      <c r="EG164" s="99"/>
      <c r="EH164" s="99"/>
      <c r="EI164" s="99"/>
      <c r="EJ164" s="99"/>
      <c r="EK164" s="99"/>
      <c r="EL164" s="99"/>
      <c r="EM164" s="99"/>
      <c r="EN164" s="99"/>
      <c r="EO164" s="99"/>
      <c r="EP164" s="99"/>
      <c r="EQ164" s="99"/>
      <c r="ER164" s="99"/>
      <c r="ES164" s="99"/>
      <c r="ET164" s="99"/>
      <c r="EU164" s="99"/>
      <c r="EV164" s="99"/>
      <c r="EW164" s="99"/>
      <c r="EX164" s="99"/>
      <c r="EY164" s="99"/>
      <c r="EZ164" s="99"/>
      <c r="FA164" s="99"/>
      <c r="FB164" s="99"/>
      <c r="FC164" s="99"/>
      <c r="FD164" s="99"/>
      <c r="FE164" s="99"/>
      <c r="FF164" s="99"/>
      <c r="FG164" s="99"/>
      <c r="FH164" s="99"/>
      <c r="FI164" s="99"/>
      <c r="FJ164" s="99"/>
      <c r="FK164" s="99"/>
      <c r="FL164" s="99"/>
      <c r="FM164" s="99"/>
      <c r="FN164" s="99"/>
      <c r="FO164" s="99"/>
      <c r="FP164" s="99"/>
      <c r="FQ164" s="99"/>
      <c r="FR164" s="99"/>
      <c r="FS164" s="99"/>
      <c r="FT164" s="99"/>
      <c r="FU164" s="99"/>
      <c r="FV164" s="99"/>
      <c r="FW164" s="99"/>
      <c r="FX164" s="99"/>
      <c r="FY164" s="99"/>
      <c r="FZ164" s="99"/>
      <c r="GA164" s="99"/>
      <c r="GB164" s="99"/>
      <c r="GC164" s="99"/>
      <c r="GD164" s="99"/>
      <c r="GE164" s="99"/>
      <c r="GF164" s="99"/>
      <c r="GG164" s="99"/>
      <c r="GH164" s="99"/>
      <c r="GI164" s="99"/>
      <c r="GJ164" s="99"/>
      <c r="GK164" s="99"/>
      <c r="GL164" s="99"/>
      <c r="GM164" s="99"/>
      <c r="GN164" s="99"/>
      <c r="GO164" s="99"/>
      <c r="GP164" s="99"/>
      <c r="GQ164" s="99"/>
      <c r="GR164" s="99"/>
      <c r="GS164" s="99"/>
      <c r="GT164" s="99"/>
      <c r="GU164" s="99"/>
      <c r="GV164" s="99"/>
      <c r="GW164" s="99"/>
      <c r="GX164" s="99"/>
      <c r="GY164" s="99"/>
      <c r="GZ164" s="99"/>
      <c r="HA164" s="99"/>
      <c r="HB164" s="99"/>
      <c r="HC164" s="99"/>
      <c r="HD164" s="99"/>
      <c r="HE164" s="99"/>
      <c r="HF164" s="99"/>
      <c r="HG164" s="99"/>
      <c r="HH164" s="99"/>
      <c r="HI164" s="99"/>
      <c r="HJ164" s="99"/>
      <c r="HK164" s="99"/>
      <c r="HL164" s="99"/>
      <c r="HM164" s="99"/>
      <c r="HN164" s="99"/>
      <c r="HO164" s="99"/>
      <c r="HP164" s="99"/>
      <c r="HQ164" s="99"/>
      <c r="HR164" s="99"/>
      <c r="HS164" s="99"/>
      <c r="HT164" s="99"/>
      <c r="HU164" s="99"/>
      <c r="HV164" s="99"/>
      <c r="HW164" s="99"/>
      <c r="HX164" s="99"/>
      <c r="HY164" s="99"/>
      <c r="HZ164" s="99"/>
      <c r="IA164" s="99"/>
      <c r="IB164" s="99"/>
      <c r="IC164" s="99"/>
      <c r="ID164" s="99"/>
      <c r="IE164" s="99"/>
      <c r="IF164" s="99"/>
      <c r="IG164" s="99"/>
      <c r="IH164" s="99"/>
      <c r="II164" s="99"/>
      <c r="IJ164" s="99"/>
      <c r="IK164" s="99"/>
      <c r="IL164" s="99"/>
      <c r="IM164" s="99"/>
      <c r="IN164" s="99"/>
      <c r="IO164" s="99"/>
      <c r="IP164" s="99"/>
      <c r="IQ164" s="99"/>
      <c r="IR164" s="99"/>
      <c r="IS164" s="99"/>
      <c r="IT164" s="99"/>
      <c r="IU164" s="99"/>
      <c r="IV164" s="99"/>
    </row>
    <row r="165" spans="1:256" x14ac:dyDescent="0.2">
      <c r="A165" s="134">
        <f>'Alloc Amt'!B165</f>
        <v>0</v>
      </c>
      <c r="B165" s="157">
        <f>'Alloc Amt'!C165</f>
        <v>0</v>
      </c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99"/>
      <c r="BP165" s="99"/>
      <c r="BQ165" s="99"/>
      <c r="BR165" s="99"/>
      <c r="BS165" s="99"/>
      <c r="BT165" s="99"/>
      <c r="BU165" s="99"/>
      <c r="BV165" s="99"/>
      <c r="BW165" s="99"/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/>
      <c r="CI165" s="99"/>
      <c r="CJ165" s="99"/>
      <c r="CK165" s="99"/>
      <c r="CL165" s="99"/>
      <c r="CM165" s="99"/>
      <c r="CN165" s="99"/>
      <c r="CO165" s="99"/>
      <c r="CP165" s="99"/>
      <c r="CQ165" s="99"/>
      <c r="CR165" s="99"/>
      <c r="CS165" s="99"/>
      <c r="CT165" s="99"/>
      <c r="CU165" s="99"/>
      <c r="CV165" s="99"/>
      <c r="CW165" s="99"/>
      <c r="CX165" s="99"/>
      <c r="CY165" s="99"/>
      <c r="CZ165" s="99"/>
      <c r="DA165" s="99"/>
      <c r="DB165" s="99"/>
      <c r="DC165" s="99"/>
      <c r="DD165" s="99"/>
      <c r="DE165" s="99"/>
      <c r="DF165" s="99"/>
      <c r="DG165" s="99"/>
      <c r="DH165" s="99"/>
      <c r="DI165" s="99"/>
      <c r="DJ165" s="99"/>
      <c r="DK165" s="99"/>
      <c r="DL165" s="99"/>
      <c r="DM165" s="99"/>
      <c r="DN165" s="99"/>
      <c r="DO165" s="99"/>
      <c r="DP165" s="99"/>
      <c r="DQ165" s="99"/>
      <c r="DR165" s="99"/>
      <c r="DS165" s="99"/>
      <c r="DT165" s="99"/>
      <c r="DU165" s="99"/>
      <c r="DV165" s="99"/>
      <c r="DW165" s="99"/>
      <c r="DX165" s="99"/>
      <c r="DY165" s="99"/>
      <c r="DZ165" s="99"/>
      <c r="EA165" s="99"/>
      <c r="EB165" s="99"/>
      <c r="EC165" s="99"/>
      <c r="ED165" s="99"/>
      <c r="EE165" s="99"/>
      <c r="EF165" s="99"/>
      <c r="EG165" s="99"/>
      <c r="EH165" s="99"/>
      <c r="EI165" s="99"/>
      <c r="EJ165" s="99"/>
      <c r="EK165" s="99"/>
      <c r="EL165" s="99"/>
      <c r="EM165" s="99"/>
      <c r="EN165" s="99"/>
      <c r="EO165" s="99"/>
      <c r="EP165" s="99"/>
      <c r="EQ165" s="99"/>
      <c r="ER165" s="99"/>
      <c r="ES165" s="99"/>
      <c r="ET165" s="99"/>
      <c r="EU165" s="99"/>
      <c r="EV165" s="99"/>
      <c r="EW165" s="99"/>
      <c r="EX165" s="99"/>
      <c r="EY165" s="99"/>
      <c r="EZ165" s="99"/>
      <c r="FA165" s="99"/>
      <c r="FB165" s="99"/>
      <c r="FC165" s="99"/>
      <c r="FD165" s="99"/>
      <c r="FE165" s="99"/>
      <c r="FF165" s="99"/>
      <c r="FG165" s="99"/>
      <c r="FH165" s="99"/>
      <c r="FI165" s="99"/>
      <c r="FJ165" s="99"/>
      <c r="FK165" s="99"/>
      <c r="FL165" s="99"/>
      <c r="FM165" s="99"/>
      <c r="FN165" s="99"/>
      <c r="FO165" s="99"/>
      <c r="FP165" s="99"/>
      <c r="FQ165" s="99"/>
      <c r="FR165" s="99"/>
      <c r="FS165" s="99"/>
      <c r="FT165" s="99"/>
      <c r="FU165" s="99"/>
      <c r="FV165" s="99"/>
      <c r="FW165" s="99"/>
      <c r="FX165" s="99"/>
      <c r="FY165" s="99"/>
      <c r="FZ165" s="99"/>
      <c r="GA165" s="99"/>
      <c r="GB165" s="99"/>
      <c r="GC165" s="99"/>
      <c r="GD165" s="99"/>
      <c r="GE165" s="99"/>
      <c r="GF165" s="99"/>
      <c r="GG165" s="99"/>
      <c r="GH165" s="99"/>
      <c r="GI165" s="99"/>
      <c r="GJ165" s="99"/>
      <c r="GK165" s="99"/>
      <c r="GL165" s="99"/>
      <c r="GM165" s="99"/>
      <c r="GN165" s="99"/>
      <c r="GO165" s="99"/>
      <c r="GP165" s="99"/>
      <c r="GQ165" s="99"/>
      <c r="GR165" s="99"/>
      <c r="GS165" s="99"/>
      <c r="GT165" s="99"/>
      <c r="GU165" s="99"/>
      <c r="GV165" s="99"/>
      <c r="GW165" s="99"/>
      <c r="GX165" s="99"/>
      <c r="GY165" s="99"/>
      <c r="GZ165" s="99"/>
      <c r="HA165" s="99"/>
      <c r="HB165" s="99"/>
      <c r="HC165" s="99"/>
      <c r="HD165" s="99"/>
      <c r="HE165" s="99"/>
      <c r="HF165" s="99"/>
      <c r="HG165" s="99"/>
      <c r="HH165" s="99"/>
      <c r="HI165" s="99"/>
      <c r="HJ165" s="99"/>
      <c r="HK165" s="99"/>
      <c r="HL165" s="99"/>
      <c r="HM165" s="99"/>
      <c r="HN165" s="99"/>
      <c r="HO165" s="99"/>
      <c r="HP165" s="99"/>
      <c r="HQ165" s="99"/>
      <c r="HR165" s="99"/>
      <c r="HS165" s="99"/>
      <c r="HT165" s="99"/>
      <c r="HU165" s="99"/>
      <c r="HV165" s="99"/>
      <c r="HW165" s="99"/>
      <c r="HX165" s="99"/>
      <c r="HY165" s="99"/>
      <c r="HZ165" s="99"/>
      <c r="IA165" s="99"/>
      <c r="IB165" s="99"/>
      <c r="IC165" s="99"/>
      <c r="ID165" s="99"/>
      <c r="IE165" s="99"/>
      <c r="IF165" s="99"/>
      <c r="IG165" s="99"/>
      <c r="IH165" s="99"/>
      <c r="II165" s="99"/>
      <c r="IJ165" s="99"/>
      <c r="IK165" s="99"/>
      <c r="IL165" s="99"/>
      <c r="IM165" s="99"/>
      <c r="IN165" s="99"/>
      <c r="IO165" s="99"/>
      <c r="IP165" s="99"/>
      <c r="IQ165" s="99"/>
      <c r="IR165" s="99"/>
      <c r="IS165" s="99"/>
      <c r="IT165" s="99"/>
      <c r="IU165" s="99"/>
      <c r="IV165" s="99"/>
    </row>
    <row r="166" spans="1:256" x14ac:dyDescent="0.2">
      <c r="A166" s="134">
        <f>'Alloc Amt'!B166</f>
        <v>0</v>
      </c>
      <c r="B166" s="157">
        <f>'Alloc Amt'!C166</f>
        <v>0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99"/>
      <c r="IO166" s="99"/>
      <c r="IP166" s="99"/>
      <c r="IQ166" s="99"/>
      <c r="IR166" s="99"/>
      <c r="IS166" s="99"/>
      <c r="IT166" s="99"/>
      <c r="IU166" s="99"/>
      <c r="IV166" s="99"/>
    </row>
    <row r="167" spans="1:256" x14ac:dyDescent="0.2">
      <c r="A167" s="134">
        <f>'Alloc Amt'!B167</f>
        <v>0</v>
      </c>
      <c r="B167" s="157">
        <f>'Alloc Amt'!C167</f>
        <v>0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99"/>
      <c r="CX167" s="99"/>
      <c r="CY167" s="99"/>
      <c r="CZ167" s="99"/>
      <c r="DA167" s="99"/>
      <c r="DB167" s="99"/>
      <c r="DC167" s="99"/>
      <c r="DD167" s="99"/>
      <c r="DE167" s="99"/>
      <c r="DF167" s="99"/>
      <c r="DG167" s="99"/>
      <c r="DH167" s="99"/>
      <c r="DI167" s="99"/>
      <c r="DJ167" s="99"/>
      <c r="DK167" s="99"/>
      <c r="DL167" s="99"/>
      <c r="DM167" s="99"/>
      <c r="DN167" s="99"/>
      <c r="DO167" s="99"/>
      <c r="DP167" s="99"/>
      <c r="DQ167" s="99"/>
      <c r="DR167" s="99"/>
      <c r="DS167" s="99"/>
      <c r="DT167" s="99"/>
      <c r="DU167" s="99"/>
      <c r="DV167" s="99"/>
      <c r="DW167" s="99"/>
      <c r="DX167" s="99"/>
      <c r="DY167" s="99"/>
      <c r="DZ167" s="99"/>
      <c r="EA167" s="99"/>
      <c r="EB167" s="99"/>
      <c r="EC167" s="99"/>
      <c r="ED167" s="99"/>
      <c r="EE167" s="99"/>
      <c r="EF167" s="99"/>
      <c r="EG167" s="99"/>
      <c r="EH167" s="99"/>
      <c r="EI167" s="99"/>
      <c r="EJ167" s="99"/>
      <c r="EK167" s="99"/>
      <c r="EL167" s="99"/>
      <c r="EM167" s="99"/>
      <c r="EN167" s="99"/>
      <c r="EO167" s="99"/>
      <c r="EP167" s="99"/>
      <c r="EQ167" s="99"/>
      <c r="ER167" s="99"/>
      <c r="ES167" s="99"/>
      <c r="ET167" s="99"/>
      <c r="EU167" s="99"/>
      <c r="EV167" s="99"/>
      <c r="EW167" s="99"/>
      <c r="EX167" s="99"/>
      <c r="EY167" s="99"/>
      <c r="EZ167" s="99"/>
      <c r="FA167" s="99"/>
      <c r="FB167" s="99"/>
      <c r="FC167" s="99"/>
      <c r="FD167" s="99"/>
      <c r="FE167" s="99"/>
      <c r="FF167" s="99"/>
      <c r="FG167" s="99"/>
      <c r="FH167" s="99"/>
      <c r="FI167" s="99"/>
      <c r="FJ167" s="99"/>
      <c r="FK167" s="99"/>
      <c r="FL167" s="99"/>
      <c r="FM167" s="99"/>
      <c r="FN167" s="99"/>
      <c r="FO167" s="99"/>
      <c r="FP167" s="99"/>
      <c r="FQ167" s="99"/>
      <c r="FR167" s="99"/>
      <c r="FS167" s="99"/>
      <c r="FT167" s="99"/>
      <c r="FU167" s="99"/>
      <c r="FV167" s="99"/>
      <c r="FW167" s="99"/>
      <c r="FX167" s="99"/>
      <c r="FY167" s="99"/>
      <c r="FZ167" s="99"/>
      <c r="GA167" s="99"/>
      <c r="GB167" s="99"/>
      <c r="GC167" s="99"/>
      <c r="GD167" s="99"/>
      <c r="GE167" s="99"/>
      <c r="GF167" s="99"/>
      <c r="GG167" s="99"/>
      <c r="GH167" s="99"/>
      <c r="GI167" s="99"/>
      <c r="GJ167" s="99"/>
      <c r="GK167" s="99"/>
      <c r="GL167" s="99"/>
      <c r="GM167" s="99"/>
      <c r="GN167" s="99"/>
      <c r="GO167" s="99"/>
      <c r="GP167" s="99"/>
      <c r="GQ167" s="99"/>
      <c r="GR167" s="99"/>
      <c r="GS167" s="99"/>
      <c r="GT167" s="99"/>
      <c r="GU167" s="99"/>
      <c r="GV167" s="99"/>
      <c r="GW167" s="99"/>
      <c r="GX167" s="99"/>
      <c r="GY167" s="99"/>
      <c r="GZ167" s="99"/>
      <c r="HA167" s="99"/>
      <c r="HB167" s="99"/>
      <c r="HC167" s="99"/>
      <c r="HD167" s="99"/>
      <c r="HE167" s="99"/>
      <c r="HF167" s="99"/>
      <c r="HG167" s="99"/>
      <c r="HH167" s="99"/>
      <c r="HI167" s="99"/>
      <c r="HJ167" s="99"/>
      <c r="HK167" s="99"/>
      <c r="HL167" s="99"/>
      <c r="HM167" s="99"/>
      <c r="HN167" s="99"/>
      <c r="HO167" s="99"/>
      <c r="HP167" s="99"/>
      <c r="HQ167" s="99"/>
      <c r="HR167" s="99"/>
      <c r="HS167" s="99"/>
      <c r="HT167" s="99"/>
      <c r="HU167" s="99"/>
      <c r="HV167" s="99"/>
      <c r="HW167" s="99"/>
      <c r="HX167" s="99"/>
      <c r="HY167" s="99"/>
      <c r="HZ167" s="99"/>
      <c r="IA167" s="99"/>
      <c r="IB167" s="99"/>
      <c r="IC167" s="99"/>
      <c r="ID167" s="99"/>
      <c r="IE167" s="99"/>
      <c r="IF167" s="99"/>
      <c r="IG167" s="99"/>
      <c r="IH167" s="99"/>
      <c r="II167" s="99"/>
      <c r="IJ167" s="99"/>
      <c r="IK167" s="99"/>
      <c r="IL167" s="99"/>
      <c r="IM167" s="99"/>
      <c r="IN167" s="99"/>
      <c r="IO167" s="99"/>
      <c r="IP167" s="99"/>
      <c r="IQ167" s="99"/>
      <c r="IR167" s="99"/>
      <c r="IS167" s="99"/>
      <c r="IT167" s="99"/>
      <c r="IU167" s="99"/>
      <c r="IV167" s="99"/>
    </row>
    <row r="168" spans="1:256" x14ac:dyDescent="0.2">
      <c r="A168" s="134">
        <f>'Alloc Amt'!B168</f>
        <v>0</v>
      </c>
      <c r="B168" s="157">
        <f>'Alloc Amt'!C168</f>
        <v>0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9"/>
      <c r="HJ168" s="99"/>
      <c r="HK168" s="99"/>
      <c r="HL168" s="99"/>
      <c r="HM168" s="99"/>
      <c r="HN168" s="99"/>
      <c r="HO168" s="99"/>
      <c r="HP168" s="99"/>
      <c r="HQ168" s="99"/>
      <c r="HR168" s="99"/>
      <c r="HS168" s="99"/>
      <c r="HT168" s="99"/>
      <c r="HU168" s="99"/>
      <c r="HV168" s="99"/>
      <c r="HW168" s="99"/>
      <c r="HX168" s="99"/>
      <c r="HY168" s="99"/>
      <c r="HZ168" s="99"/>
      <c r="IA168" s="99"/>
      <c r="IB168" s="99"/>
      <c r="IC168" s="99"/>
      <c r="ID168" s="99"/>
      <c r="IE168" s="99"/>
      <c r="IF168" s="99"/>
      <c r="IG168" s="99"/>
      <c r="IH168" s="99"/>
      <c r="II168" s="99"/>
      <c r="IJ168" s="99"/>
      <c r="IK168" s="99"/>
      <c r="IL168" s="99"/>
      <c r="IM168" s="99"/>
      <c r="IN168" s="99"/>
      <c r="IO168" s="99"/>
      <c r="IP168" s="99"/>
      <c r="IQ168" s="99"/>
      <c r="IR168" s="99"/>
      <c r="IS168" s="99"/>
      <c r="IT168" s="99"/>
      <c r="IU168" s="99"/>
      <c r="IV168" s="99"/>
    </row>
    <row r="169" spans="1:256" x14ac:dyDescent="0.2">
      <c r="A169" s="134">
        <f>'Alloc Amt'!B169</f>
        <v>0</v>
      </c>
      <c r="B169" s="157">
        <f>'Alloc Amt'!C169</f>
        <v>0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99"/>
      <c r="CB169" s="99"/>
      <c r="CC169" s="99"/>
      <c r="CD169" s="99"/>
      <c r="CE169" s="99"/>
      <c r="CF169" s="99"/>
      <c r="CG169" s="99"/>
      <c r="CH169" s="99"/>
      <c r="CI169" s="99"/>
      <c r="CJ169" s="99"/>
      <c r="CK169" s="99"/>
      <c r="CL169" s="99"/>
      <c r="CM169" s="99"/>
      <c r="CN169" s="99"/>
      <c r="CO169" s="99"/>
      <c r="CP169" s="99"/>
      <c r="CQ169" s="99"/>
      <c r="CR169" s="99"/>
      <c r="CS169" s="99"/>
      <c r="CT169" s="99"/>
      <c r="CU169" s="99"/>
      <c r="CV169" s="99"/>
      <c r="CW169" s="99"/>
      <c r="CX169" s="99"/>
      <c r="CY169" s="99"/>
      <c r="CZ169" s="99"/>
      <c r="DA169" s="99"/>
      <c r="DB169" s="99"/>
      <c r="DC169" s="99"/>
      <c r="DD169" s="99"/>
      <c r="DE169" s="99"/>
      <c r="DF169" s="99"/>
      <c r="DG169" s="99"/>
      <c r="DH169" s="99"/>
      <c r="DI169" s="99"/>
      <c r="DJ169" s="99"/>
      <c r="DK169" s="99"/>
      <c r="DL169" s="99"/>
      <c r="DM169" s="99"/>
      <c r="DN169" s="99"/>
      <c r="DO169" s="99"/>
      <c r="DP169" s="99"/>
      <c r="DQ169" s="99"/>
      <c r="DR169" s="99"/>
      <c r="DS169" s="99"/>
      <c r="DT169" s="99"/>
      <c r="DU169" s="99"/>
      <c r="DV169" s="99"/>
      <c r="DW169" s="99"/>
      <c r="DX169" s="99"/>
      <c r="DY169" s="99"/>
      <c r="DZ169" s="99"/>
      <c r="EA169" s="99"/>
      <c r="EB169" s="99"/>
      <c r="EC169" s="99"/>
      <c r="ED169" s="99"/>
      <c r="EE169" s="99"/>
      <c r="EF169" s="99"/>
      <c r="EG169" s="99"/>
      <c r="EH169" s="99"/>
      <c r="EI169" s="99"/>
      <c r="EJ169" s="99"/>
      <c r="EK169" s="99"/>
      <c r="EL169" s="99"/>
      <c r="EM169" s="99"/>
      <c r="EN169" s="99"/>
      <c r="EO169" s="99"/>
      <c r="EP169" s="99"/>
      <c r="EQ169" s="99"/>
      <c r="ER169" s="99"/>
      <c r="ES169" s="99"/>
      <c r="ET169" s="99"/>
      <c r="EU169" s="99"/>
      <c r="EV169" s="99"/>
      <c r="EW169" s="99"/>
      <c r="EX169" s="99"/>
      <c r="EY169" s="99"/>
      <c r="EZ169" s="99"/>
      <c r="FA169" s="99"/>
      <c r="FB169" s="99"/>
      <c r="FC169" s="99"/>
      <c r="FD169" s="99"/>
      <c r="FE169" s="99"/>
      <c r="FF169" s="99"/>
      <c r="FG169" s="99"/>
      <c r="FH169" s="99"/>
      <c r="FI169" s="99"/>
      <c r="FJ169" s="99"/>
      <c r="FK169" s="99"/>
      <c r="FL169" s="99"/>
      <c r="FM169" s="99"/>
      <c r="FN169" s="99"/>
      <c r="FO169" s="99"/>
      <c r="FP169" s="99"/>
      <c r="FQ169" s="99"/>
      <c r="FR169" s="99"/>
      <c r="FS169" s="99"/>
      <c r="FT169" s="99"/>
      <c r="FU169" s="99"/>
      <c r="FV169" s="99"/>
      <c r="FW169" s="99"/>
      <c r="FX169" s="99"/>
      <c r="FY169" s="99"/>
      <c r="FZ169" s="99"/>
      <c r="GA169" s="99"/>
      <c r="GB169" s="99"/>
      <c r="GC169" s="99"/>
      <c r="GD169" s="99"/>
      <c r="GE169" s="99"/>
      <c r="GF169" s="99"/>
      <c r="GG169" s="99"/>
      <c r="GH169" s="99"/>
      <c r="GI169" s="99"/>
      <c r="GJ169" s="99"/>
      <c r="GK169" s="99"/>
      <c r="GL169" s="99"/>
      <c r="GM169" s="99"/>
      <c r="GN169" s="99"/>
      <c r="GO169" s="99"/>
      <c r="GP169" s="99"/>
      <c r="GQ169" s="99"/>
      <c r="GR169" s="99"/>
      <c r="GS169" s="99"/>
      <c r="GT169" s="99"/>
      <c r="GU169" s="99"/>
      <c r="GV169" s="99"/>
      <c r="GW169" s="99"/>
      <c r="GX169" s="99"/>
      <c r="GY169" s="99"/>
      <c r="GZ169" s="99"/>
      <c r="HA169" s="99"/>
      <c r="HB169" s="99"/>
      <c r="HC169" s="99"/>
      <c r="HD169" s="99"/>
      <c r="HE169" s="99"/>
      <c r="HF169" s="99"/>
      <c r="HG169" s="99"/>
      <c r="HH169" s="99"/>
      <c r="HI169" s="99"/>
      <c r="HJ169" s="99"/>
      <c r="HK169" s="99"/>
      <c r="HL169" s="99"/>
      <c r="HM169" s="99"/>
      <c r="HN169" s="99"/>
      <c r="HO169" s="99"/>
      <c r="HP169" s="99"/>
      <c r="HQ169" s="99"/>
      <c r="HR169" s="99"/>
      <c r="HS169" s="99"/>
      <c r="HT169" s="99"/>
      <c r="HU169" s="99"/>
      <c r="HV169" s="99"/>
      <c r="HW169" s="99"/>
      <c r="HX169" s="99"/>
      <c r="HY169" s="99"/>
      <c r="HZ169" s="99"/>
      <c r="IA169" s="99"/>
      <c r="IB169" s="99"/>
      <c r="IC169" s="99"/>
      <c r="ID169" s="99"/>
      <c r="IE169" s="99"/>
      <c r="IF169" s="99"/>
      <c r="IG169" s="99"/>
      <c r="IH169" s="99"/>
      <c r="II169" s="99"/>
      <c r="IJ169" s="99"/>
      <c r="IK169" s="99"/>
      <c r="IL169" s="99"/>
      <c r="IM169" s="99"/>
      <c r="IN169" s="99"/>
      <c r="IO169" s="99"/>
      <c r="IP169" s="99"/>
      <c r="IQ169" s="99"/>
      <c r="IR169" s="99"/>
      <c r="IS169" s="99"/>
      <c r="IT169" s="99"/>
      <c r="IU169" s="99"/>
      <c r="IV169" s="99"/>
    </row>
    <row r="170" spans="1:256" x14ac:dyDescent="0.2">
      <c r="A170" s="134">
        <f>'Alloc Amt'!B170</f>
        <v>0</v>
      </c>
      <c r="B170" s="157">
        <f>'Alloc Amt'!C170</f>
        <v>0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99"/>
      <c r="HA170" s="99"/>
      <c r="HB170" s="99"/>
      <c r="HC170" s="99"/>
      <c r="HD170" s="99"/>
      <c r="HE170" s="99"/>
      <c r="HF170" s="99"/>
      <c r="HG170" s="99"/>
      <c r="HH170" s="99"/>
      <c r="HI170" s="99"/>
      <c r="HJ170" s="99"/>
      <c r="HK170" s="99"/>
      <c r="HL170" s="99"/>
      <c r="HM170" s="99"/>
      <c r="HN170" s="99"/>
      <c r="HO170" s="99"/>
      <c r="HP170" s="99"/>
      <c r="HQ170" s="99"/>
      <c r="HR170" s="99"/>
      <c r="HS170" s="99"/>
      <c r="HT170" s="99"/>
      <c r="HU170" s="99"/>
      <c r="HV170" s="99"/>
      <c r="HW170" s="99"/>
      <c r="HX170" s="99"/>
      <c r="HY170" s="99"/>
      <c r="HZ170" s="99"/>
      <c r="IA170" s="99"/>
      <c r="IB170" s="99"/>
      <c r="IC170" s="99"/>
      <c r="ID170" s="99"/>
      <c r="IE170" s="99"/>
      <c r="IF170" s="99"/>
      <c r="IG170" s="99"/>
      <c r="IH170" s="99"/>
      <c r="II170" s="99"/>
      <c r="IJ170" s="99"/>
      <c r="IK170" s="99"/>
      <c r="IL170" s="99"/>
      <c r="IM170" s="99"/>
      <c r="IN170" s="99"/>
      <c r="IO170" s="99"/>
      <c r="IP170" s="99"/>
      <c r="IQ170" s="99"/>
      <c r="IR170" s="99"/>
      <c r="IS170" s="99"/>
      <c r="IT170" s="99"/>
      <c r="IU170" s="99"/>
      <c r="IV170" s="99"/>
    </row>
    <row r="171" spans="1:256" x14ac:dyDescent="0.2">
      <c r="A171" s="134">
        <f>'Alloc Amt'!B171</f>
        <v>0</v>
      </c>
      <c r="B171" s="157">
        <f>'Alloc Amt'!C171</f>
        <v>0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99"/>
      <c r="CH171" s="99"/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99"/>
      <c r="DF171" s="99"/>
      <c r="DG171" s="99"/>
      <c r="DH171" s="99"/>
      <c r="DI171" s="99"/>
      <c r="DJ171" s="99"/>
      <c r="DK171" s="99"/>
      <c r="DL171" s="99"/>
      <c r="DM171" s="99"/>
      <c r="DN171" s="99"/>
      <c r="DO171" s="99"/>
      <c r="DP171" s="99"/>
      <c r="DQ171" s="99"/>
      <c r="DR171" s="99"/>
      <c r="DS171" s="99"/>
      <c r="DT171" s="99"/>
      <c r="DU171" s="99"/>
      <c r="DV171" s="99"/>
      <c r="DW171" s="99"/>
      <c r="DX171" s="99"/>
      <c r="DY171" s="99"/>
      <c r="DZ171" s="99"/>
      <c r="EA171" s="99"/>
      <c r="EB171" s="99"/>
      <c r="EC171" s="99"/>
      <c r="ED171" s="99"/>
      <c r="EE171" s="99"/>
      <c r="EF171" s="99"/>
      <c r="EG171" s="99"/>
      <c r="EH171" s="99"/>
      <c r="EI171" s="99"/>
      <c r="EJ171" s="99"/>
      <c r="EK171" s="99"/>
      <c r="EL171" s="99"/>
      <c r="EM171" s="99"/>
      <c r="EN171" s="99"/>
      <c r="EO171" s="99"/>
      <c r="EP171" s="99"/>
      <c r="EQ171" s="99"/>
      <c r="ER171" s="99"/>
      <c r="ES171" s="99"/>
      <c r="ET171" s="99"/>
      <c r="EU171" s="99"/>
      <c r="EV171" s="99"/>
      <c r="EW171" s="99"/>
      <c r="EX171" s="99"/>
      <c r="EY171" s="99"/>
      <c r="EZ171" s="99"/>
      <c r="FA171" s="99"/>
      <c r="FB171" s="99"/>
      <c r="FC171" s="99"/>
      <c r="FD171" s="99"/>
      <c r="FE171" s="99"/>
      <c r="FF171" s="99"/>
      <c r="FG171" s="99"/>
      <c r="FH171" s="99"/>
      <c r="FI171" s="99"/>
      <c r="FJ171" s="99"/>
      <c r="FK171" s="99"/>
      <c r="FL171" s="99"/>
      <c r="FM171" s="99"/>
      <c r="FN171" s="99"/>
      <c r="FO171" s="99"/>
      <c r="FP171" s="99"/>
      <c r="FQ171" s="99"/>
      <c r="FR171" s="99"/>
      <c r="FS171" s="99"/>
      <c r="FT171" s="99"/>
      <c r="FU171" s="99"/>
      <c r="FV171" s="99"/>
      <c r="FW171" s="99"/>
      <c r="FX171" s="99"/>
      <c r="FY171" s="99"/>
      <c r="FZ171" s="99"/>
      <c r="GA171" s="99"/>
      <c r="GB171" s="99"/>
      <c r="GC171" s="99"/>
      <c r="GD171" s="99"/>
      <c r="GE171" s="99"/>
      <c r="GF171" s="99"/>
      <c r="GG171" s="99"/>
      <c r="GH171" s="99"/>
      <c r="GI171" s="99"/>
      <c r="GJ171" s="99"/>
      <c r="GK171" s="99"/>
      <c r="GL171" s="99"/>
      <c r="GM171" s="99"/>
      <c r="GN171" s="99"/>
      <c r="GO171" s="99"/>
      <c r="GP171" s="99"/>
      <c r="GQ171" s="99"/>
      <c r="GR171" s="99"/>
      <c r="GS171" s="99"/>
      <c r="GT171" s="99"/>
      <c r="GU171" s="99"/>
      <c r="GV171" s="99"/>
      <c r="GW171" s="99"/>
      <c r="GX171" s="99"/>
      <c r="GY171" s="99"/>
      <c r="GZ171" s="99"/>
      <c r="HA171" s="99"/>
      <c r="HB171" s="99"/>
      <c r="HC171" s="99"/>
      <c r="HD171" s="99"/>
      <c r="HE171" s="99"/>
      <c r="HF171" s="99"/>
      <c r="HG171" s="99"/>
      <c r="HH171" s="99"/>
      <c r="HI171" s="99"/>
      <c r="HJ171" s="99"/>
      <c r="HK171" s="99"/>
      <c r="HL171" s="99"/>
      <c r="HM171" s="99"/>
      <c r="HN171" s="99"/>
      <c r="HO171" s="99"/>
      <c r="HP171" s="99"/>
      <c r="HQ171" s="99"/>
      <c r="HR171" s="99"/>
      <c r="HS171" s="99"/>
      <c r="HT171" s="99"/>
      <c r="HU171" s="99"/>
      <c r="HV171" s="99"/>
      <c r="HW171" s="99"/>
      <c r="HX171" s="99"/>
      <c r="HY171" s="99"/>
      <c r="HZ171" s="99"/>
      <c r="IA171" s="99"/>
      <c r="IB171" s="99"/>
      <c r="IC171" s="99"/>
      <c r="ID171" s="99"/>
      <c r="IE171" s="99"/>
      <c r="IF171" s="99"/>
      <c r="IG171" s="99"/>
      <c r="IH171" s="99"/>
      <c r="II171" s="99"/>
      <c r="IJ171" s="99"/>
      <c r="IK171" s="99"/>
      <c r="IL171" s="99"/>
      <c r="IM171" s="99"/>
      <c r="IN171" s="99"/>
      <c r="IO171" s="99"/>
      <c r="IP171" s="99"/>
      <c r="IQ171" s="99"/>
      <c r="IR171" s="99"/>
      <c r="IS171" s="99"/>
      <c r="IT171" s="99"/>
      <c r="IU171" s="99"/>
      <c r="IV171" s="99"/>
    </row>
    <row r="172" spans="1:256" x14ac:dyDescent="0.2">
      <c r="A172" s="134">
        <f>'Alloc Amt'!B172</f>
        <v>0</v>
      </c>
      <c r="B172" s="157">
        <f>'Alloc Amt'!C172</f>
        <v>0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99"/>
      <c r="CH172" s="99"/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99"/>
      <c r="DF172" s="99"/>
      <c r="DG172" s="99"/>
      <c r="DH172" s="99"/>
      <c r="DI172" s="99"/>
      <c r="DJ172" s="99"/>
      <c r="DK172" s="99"/>
      <c r="DL172" s="99"/>
      <c r="DM172" s="99"/>
      <c r="DN172" s="99"/>
      <c r="DO172" s="99"/>
      <c r="DP172" s="99"/>
      <c r="DQ172" s="99"/>
      <c r="DR172" s="99"/>
      <c r="DS172" s="99"/>
      <c r="DT172" s="99"/>
      <c r="DU172" s="99"/>
      <c r="DV172" s="99"/>
      <c r="DW172" s="99"/>
      <c r="DX172" s="99"/>
      <c r="DY172" s="99"/>
      <c r="DZ172" s="99"/>
      <c r="EA172" s="99"/>
      <c r="EB172" s="99"/>
      <c r="EC172" s="99"/>
      <c r="ED172" s="99"/>
      <c r="EE172" s="99"/>
      <c r="EF172" s="99"/>
      <c r="EG172" s="99"/>
      <c r="EH172" s="99"/>
      <c r="EI172" s="99"/>
      <c r="EJ172" s="99"/>
      <c r="EK172" s="99"/>
      <c r="EL172" s="99"/>
      <c r="EM172" s="99"/>
      <c r="EN172" s="99"/>
      <c r="EO172" s="99"/>
      <c r="EP172" s="99"/>
      <c r="EQ172" s="99"/>
      <c r="ER172" s="99"/>
      <c r="ES172" s="99"/>
      <c r="ET172" s="99"/>
      <c r="EU172" s="99"/>
      <c r="EV172" s="99"/>
      <c r="EW172" s="99"/>
      <c r="EX172" s="99"/>
      <c r="EY172" s="99"/>
      <c r="EZ172" s="99"/>
      <c r="FA172" s="99"/>
      <c r="FB172" s="99"/>
      <c r="FC172" s="99"/>
      <c r="FD172" s="99"/>
      <c r="FE172" s="99"/>
      <c r="FF172" s="99"/>
      <c r="FG172" s="99"/>
      <c r="FH172" s="99"/>
      <c r="FI172" s="99"/>
      <c r="FJ172" s="99"/>
      <c r="FK172" s="99"/>
      <c r="FL172" s="99"/>
      <c r="FM172" s="99"/>
      <c r="FN172" s="99"/>
      <c r="FO172" s="99"/>
      <c r="FP172" s="99"/>
      <c r="FQ172" s="99"/>
      <c r="FR172" s="99"/>
      <c r="FS172" s="99"/>
      <c r="FT172" s="99"/>
      <c r="FU172" s="99"/>
      <c r="FV172" s="99"/>
      <c r="FW172" s="99"/>
      <c r="FX172" s="99"/>
      <c r="FY172" s="99"/>
      <c r="FZ172" s="99"/>
      <c r="GA172" s="99"/>
      <c r="GB172" s="99"/>
      <c r="GC172" s="99"/>
      <c r="GD172" s="99"/>
      <c r="GE172" s="99"/>
      <c r="GF172" s="99"/>
      <c r="GG172" s="99"/>
      <c r="GH172" s="99"/>
      <c r="GI172" s="99"/>
      <c r="GJ172" s="99"/>
      <c r="GK172" s="99"/>
      <c r="GL172" s="99"/>
      <c r="GM172" s="99"/>
      <c r="GN172" s="99"/>
      <c r="GO172" s="99"/>
      <c r="GP172" s="99"/>
      <c r="GQ172" s="99"/>
      <c r="GR172" s="99"/>
      <c r="GS172" s="99"/>
      <c r="GT172" s="99"/>
      <c r="GU172" s="99"/>
      <c r="GV172" s="99"/>
      <c r="GW172" s="99"/>
      <c r="GX172" s="99"/>
      <c r="GY172" s="99"/>
      <c r="GZ172" s="99"/>
      <c r="HA172" s="99"/>
      <c r="HB172" s="99"/>
      <c r="HC172" s="99"/>
      <c r="HD172" s="99"/>
      <c r="HE172" s="99"/>
      <c r="HF172" s="99"/>
      <c r="HG172" s="99"/>
      <c r="HH172" s="99"/>
      <c r="HI172" s="99"/>
      <c r="HJ172" s="99"/>
      <c r="HK172" s="99"/>
      <c r="HL172" s="99"/>
      <c r="HM172" s="99"/>
      <c r="HN172" s="99"/>
      <c r="HO172" s="99"/>
      <c r="HP172" s="99"/>
      <c r="HQ172" s="99"/>
      <c r="HR172" s="99"/>
      <c r="HS172" s="99"/>
      <c r="HT172" s="99"/>
      <c r="HU172" s="99"/>
      <c r="HV172" s="99"/>
      <c r="HW172" s="99"/>
      <c r="HX172" s="99"/>
      <c r="HY172" s="99"/>
      <c r="HZ172" s="99"/>
      <c r="IA172" s="99"/>
      <c r="IB172" s="99"/>
      <c r="IC172" s="99"/>
      <c r="ID172" s="99"/>
      <c r="IE172" s="99"/>
      <c r="IF172" s="99"/>
      <c r="IG172" s="99"/>
      <c r="IH172" s="99"/>
      <c r="II172" s="99"/>
      <c r="IJ172" s="99"/>
      <c r="IK172" s="99"/>
      <c r="IL172" s="99"/>
      <c r="IM172" s="99"/>
      <c r="IN172" s="99"/>
      <c r="IO172" s="99"/>
      <c r="IP172" s="99"/>
      <c r="IQ172" s="99"/>
      <c r="IR172" s="99"/>
      <c r="IS172" s="99"/>
      <c r="IT172" s="99"/>
      <c r="IU172" s="99"/>
      <c r="IV172" s="99"/>
    </row>
    <row r="173" spans="1:256" x14ac:dyDescent="0.2">
      <c r="A173" s="134">
        <f>'Alloc Amt'!B173</f>
        <v>0</v>
      </c>
      <c r="B173" s="157">
        <f>'Alloc Amt'!C173</f>
        <v>0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256" x14ac:dyDescent="0.2">
      <c r="A174" s="134">
        <f>'Alloc Amt'!B174</f>
        <v>0</v>
      </c>
      <c r="B174" s="157">
        <f>'Alloc Amt'!C174</f>
        <v>0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99"/>
      <c r="BP174" s="99"/>
      <c r="BQ174" s="99"/>
      <c r="BR174" s="99"/>
      <c r="BS174" s="99"/>
      <c r="BT174" s="99"/>
      <c r="BU174" s="99"/>
      <c r="BV174" s="99"/>
      <c r="BW174" s="99"/>
      <c r="BX174" s="99"/>
      <c r="BY174" s="99"/>
      <c r="BZ174" s="99"/>
      <c r="CA174" s="99"/>
      <c r="CB174" s="99"/>
      <c r="CC174" s="99"/>
      <c r="CD174" s="99"/>
      <c r="CE174" s="99"/>
      <c r="CF174" s="99"/>
      <c r="CG174" s="99"/>
      <c r="CH174" s="99"/>
      <c r="CI174" s="99"/>
      <c r="CJ174" s="99"/>
      <c r="CK174" s="99"/>
      <c r="CL174" s="99"/>
      <c r="CM174" s="99"/>
      <c r="CN174" s="99"/>
      <c r="CO174" s="99"/>
      <c r="CP174" s="99"/>
      <c r="CQ174" s="99"/>
      <c r="CR174" s="99"/>
      <c r="CS174" s="99"/>
      <c r="CT174" s="99"/>
      <c r="CU174" s="99"/>
      <c r="CV174" s="99"/>
      <c r="CW174" s="99"/>
      <c r="CX174" s="99"/>
      <c r="CY174" s="99"/>
      <c r="CZ174" s="99"/>
      <c r="DA174" s="99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99"/>
      <c r="DV174" s="99"/>
      <c r="DW174" s="99"/>
      <c r="DX174" s="99"/>
      <c r="DY174" s="99"/>
      <c r="DZ174" s="99"/>
      <c r="EA174" s="99"/>
      <c r="EB174" s="99"/>
      <c r="EC174" s="99"/>
      <c r="ED174" s="99"/>
      <c r="EE174" s="99"/>
      <c r="EF174" s="99"/>
      <c r="EG174" s="99"/>
      <c r="EH174" s="99"/>
      <c r="EI174" s="99"/>
      <c r="EJ174" s="99"/>
      <c r="EK174" s="99"/>
      <c r="EL174" s="99"/>
      <c r="EM174" s="99"/>
      <c r="EN174" s="99"/>
      <c r="EO174" s="99"/>
      <c r="EP174" s="99"/>
      <c r="EQ174" s="99"/>
      <c r="ER174" s="99"/>
      <c r="ES174" s="99"/>
      <c r="ET174" s="99"/>
      <c r="EU174" s="99"/>
      <c r="EV174" s="99"/>
      <c r="EW174" s="99"/>
      <c r="EX174" s="99"/>
      <c r="EY174" s="99"/>
      <c r="EZ174" s="99"/>
      <c r="FA174" s="99"/>
      <c r="FB174" s="99"/>
      <c r="FC174" s="99"/>
      <c r="FD174" s="99"/>
      <c r="FE174" s="99"/>
      <c r="FF174" s="99"/>
      <c r="FG174" s="99"/>
      <c r="FH174" s="99"/>
      <c r="FI174" s="99"/>
      <c r="FJ174" s="99"/>
      <c r="FK174" s="99"/>
      <c r="FL174" s="99"/>
      <c r="FM174" s="99"/>
      <c r="FN174" s="99"/>
      <c r="FO174" s="99"/>
      <c r="FP174" s="99"/>
      <c r="FQ174" s="99"/>
      <c r="FR174" s="99"/>
      <c r="FS174" s="99"/>
      <c r="FT174" s="99"/>
      <c r="FU174" s="99"/>
      <c r="FV174" s="99"/>
      <c r="FW174" s="99"/>
      <c r="FX174" s="99"/>
      <c r="FY174" s="99"/>
      <c r="FZ174" s="99"/>
      <c r="GA174" s="99"/>
      <c r="GB174" s="99"/>
      <c r="GC174" s="99"/>
      <c r="GD174" s="99"/>
      <c r="GE174" s="99"/>
      <c r="GF174" s="99"/>
      <c r="GG174" s="99"/>
      <c r="GH174" s="99"/>
      <c r="GI174" s="99"/>
      <c r="GJ174" s="99"/>
      <c r="GK174" s="99"/>
      <c r="GL174" s="99"/>
      <c r="GM174" s="99"/>
      <c r="GN174" s="99"/>
      <c r="GO174" s="99"/>
      <c r="GP174" s="99"/>
      <c r="GQ174" s="99"/>
      <c r="GR174" s="99"/>
      <c r="GS174" s="99"/>
      <c r="GT174" s="99"/>
      <c r="GU174" s="99"/>
      <c r="GV174" s="99"/>
      <c r="GW174" s="99"/>
      <c r="GX174" s="99"/>
      <c r="GY174" s="99"/>
      <c r="GZ174" s="99"/>
      <c r="HA174" s="99"/>
      <c r="HB174" s="99"/>
      <c r="HC174" s="99"/>
      <c r="HD174" s="99"/>
      <c r="HE174" s="99"/>
      <c r="HF174" s="99"/>
      <c r="HG174" s="99"/>
      <c r="HH174" s="99"/>
      <c r="HI174" s="99"/>
      <c r="HJ174" s="99"/>
      <c r="HK174" s="99"/>
      <c r="HL174" s="99"/>
      <c r="HM174" s="99"/>
      <c r="HN174" s="99"/>
      <c r="HO174" s="99"/>
      <c r="HP174" s="99"/>
      <c r="HQ174" s="99"/>
      <c r="HR174" s="99"/>
      <c r="HS174" s="99"/>
      <c r="HT174" s="99"/>
      <c r="HU174" s="99"/>
      <c r="HV174" s="99"/>
      <c r="HW174" s="99"/>
      <c r="HX174" s="99"/>
      <c r="HY174" s="99"/>
      <c r="HZ174" s="99"/>
      <c r="IA174" s="99"/>
      <c r="IB174" s="99"/>
      <c r="IC174" s="99"/>
      <c r="ID174" s="99"/>
      <c r="IE174" s="99"/>
      <c r="IF174" s="99"/>
      <c r="IG174" s="99"/>
      <c r="IH174" s="99"/>
      <c r="II174" s="99"/>
      <c r="IJ174" s="99"/>
      <c r="IK174" s="99"/>
      <c r="IL174" s="99"/>
      <c r="IM174" s="99"/>
      <c r="IN174" s="99"/>
      <c r="IO174" s="99"/>
      <c r="IP174" s="99"/>
      <c r="IQ174" s="99"/>
      <c r="IR174" s="99"/>
      <c r="IS174" s="99"/>
      <c r="IT174" s="99"/>
      <c r="IU174" s="99"/>
      <c r="IV174" s="99"/>
    </row>
    <row r="175" spans="1:256" x14ac:dyDescent="0.2">
      <c r="A175" s="134">
        <f>'Alloc Amt'!B175</f>
        <v>0</v>
      </c>
      <c r="B175" s="157">
        <f>'Alloc Amt'!C175</f>
        <v>0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99"/>
      <c r="BP175" s="99"/>
      <c r="BQ175" s="99"/>
      <c r="BR175" s="99"/>
      <c r="BS175" s="99"/>
      <c r="BT175" s="99"/>
      <c r="BU175" s="99"/>
      <c r="BV175" s="99"/>
      <c r="BW175" s="99"/>
      <c r="BX175" s="99"/>
      <c r="BY175" s="99"/>
      <c r="BZ175" s="99"/>
      <c r="CA175" s="99"/>
      <c r="CB175" s="99"/>
      <c r="CC175" s="99"/>
      <c r="CD175" s="99"/>
      <c r="CE175" s="99"/>
      <c r="CF175" s="99"/>
      <c r="CG175" s="99"/>
      <c r="CH175" s="99"/>
      <c r="CI175" s="99"/>
      <c r="CJ175" s="99"/>
      <c r="CK175" s="99"/>
      <c r="CL175" s="99"/>
      <c r="CM175" s="99"/>
      <c r="CN175" s="99"/>
      <c r="CO175" s="99"/>
      <c r="CP175" s="99"/>
      <c r="CQ175" s="99"/>
      <c r="CR175" s="99"/>
      <c r="CS175" s="99"/>
      <c r="CT175" s="99"/>
      <c r="CU175" s="99"/>
      <c r="CV175" s="99"/>
      <c r="CW175" s="99"/>
      <c r="CX175" s="99"/>
      <c r="CY175" s="99"/>
      <c r="CZ175" s="99"/>
      <c r="DA175" s="99"/>
      <c r="DB175" s="99"/>
      <c r="DC175" s="99"/>
      <c r="DD175" s="99"/>
      <c r="DE175" s="99"/>
      <c r="DF175" s="99"/>
      <c r="DG175" s="99"/>
      <c r="DH175" s="99"/>
      <c r="DI175" s="99"/>
      <c r="DJ175" s="99"/>
      <c r="DK175" s="99"/>
      <c r="DL175" s="99"/>
      <c r="DM175" s="99"/>
      <c r="DN175" s="99"/>
      <c r="DO175" s="99"/>
      <c r="DP175" s="99"/>
      <c r="DQ175" s="99"/>
      <c r="DR175" s="99"/>
      <c r="DS175" s="99"/>
      <c r="DT175" s="99"/>
      <c r="DU175" s="99"/>
      <c r="DV175" s="99"/>
      <c r="DW175" s="99"/>
      <c r="DX175" s="99"/>
      <c r="DY175" s="99"/>
      <c r="DZ175" s="99"/>
      <c r="EA175" s="99"/>
      <c r="EB175" s="99"/>
      <c r="EC175" s="99"/>
      <c r="ED175" s="99"/>
      <c r="EE175" s="99"/>
      <c r="EF175" s="99"/>
      <c r="EG175" s="99"/>
      <c r="EH175" s="99"/>
      <c r="EI175" s="99"/>
      <c r="EJ175" s="99"/>
      <c r="EK175" s="99"/>
      <c r="EL175" s="99"/>
      <c r="EM175" s="99"/>
      <c r="EN175" s="99"/>
      <c r="EO175" s="99"/>
      <c r="EP175" s="99"/>
      <c r="EQ175" s="99"/>
      <c r="ER175" s="99"/>
      <c r="ES175" s="99"/>
      <c r="ET175" s="99"/>
      <c r="EU175" s="99"/>
      <c r="EV175" s="99"/>
      <c r="EW175" s="99"/>
      <c r="EX175" s="99"/>
      <c r="EY175" s="99"/>
      <c r="EZ175" s="99"/>
      <c r="FA175" s="99"/>
      <c r="FB175" s="99"/>
      <c r="FC175" s="99"/>
      <c r="FD175" s="99"/>
      <c r="FE175" s="99"/>
      <c r="FF175" s="99"/>
      <c r="FG175" s="99"/>
      <c r="FH175" s="99"/>
      <c r="FI175" s="99"/>
      <c r="FJ175" s="99"/>
      <c r="FK175" s="99"/>
      <c r="FL175" s="99"/>
      <c r="FM175" s="99"/>
      <c r="FN175" s="99"/>
      <c r="FO175" s="99"/>
      <c r="FP175" s="99"/>
      <c r="FQ175" s="99"/>
      <c r="FR175" s="99"/>
      <c r="FS175" s="99"/>
      <c r="FT175" s="99"/>
      <c r="FU175" s="99"/>
      <c r="FV175" s="99"/>
      <c r="FW175" s="99"/>
      <c r="FX175" s="99"/>
      <c r="FY175" s="99"/>
      <c r="FZ175" s="99"/>
      <c r="GA175" s="99"/>
      <c r="GB175" s="99"/>
      <c r="GC175" s="99"/>
      <c r="GD175" s="99"/>
      <c r="GE175" s="99"/>
      <c r="GF175" s="99"/>
      <c r="GG175" s="99"/>
      <c r="GH175" s="99"/>
      <c r="GI175" s="99"/>
      <c r="GJ175" s="99"/>
      <c r="GK175" s="99"/>
      <c r="GL175" s="99"/>
      <c r="GM175" s="99"/>
      <c r="GN175" s="99"/>
      <c r="GO175" s="99"/>
      <c r="GP175" s="99"/>
      <c r="GQ175" s="99"/>
      <c r="GR175" s="99"/>
      <c r="GS175" s="99"/>
      <c r="GT175" s="99"/>
      <c r="GU175" s="99"/>
      <c r="GV175" s="99"/>
      <c r="GW175" s="99"/>
      <c r="GX175" s="99"/>
      <c r="GY175" s="99"/>
      <c r="GZ175" s="99"/>
      <c r="HA175" s="99"/>
      <c r="HB175" s="99"/>
      <c r="HC175" s="99"/>
      <c r="HD175" s="99"/>
      <c r="HE175" s="99"/>
      <c r="HF175" s="99"/>
      <c r="HG175" s="99"/>
      <c r="HH175" s="99"/>
      <c r="HI175" s="99"/>
      <c r="HJ175" s="99"/>
      <c r="HK175" s="99"/>
      <c r="HL175" s="99"/>
      <c r="HM175" s="99"/>
      <c r="HN175" s="99"/>
      <c r="HO175" s="99"/>
      <c r="HP175" s="99"/>
      <c r="HQ175" s="99"/>
      <c r="HR175" s="99"/>
      <c r="HS175" s="99"/>
      <c r="HT175" s="99"/>
      <c r="HU175" s="99"/>
      <c r="HV175" s="99"/>
      <c r="HW175" s="99"/>
      <c r="HX175" s="99"/>
      <c r="HY175" s="99"/>
      <c r="HZ175" s="99"/>
      <c r="IA175" s="99"/>
      <c r="IB175" s="99"/>
      <c r="IC175" s="99"/>
      <c r="ID175" s="99"/>
      <c r="IE175" s="99"/>
      <c r="IF175" s="99"/>
      <c r="IG175" s="99"/>
      <c r="IH175" s="99"/>
      <c r="II175" s="99"/>
      <c r="IJ175" s="99"/>
      <c r="IK175" s="99"/>
      <c r="IL175" s="99"/>
      <c r="IM175" s="99"/>
      <c r="IN175" s="99"/>
      <c r="IO175" s="99"/>
      <c r="IP175" s="99"/>
      <c r="IQ175" s="99"/>
      <c r="IR175" s="99"/>
      <c r="IS175" s="99"/>
      <c r="IT175" s="99"/>
      <c r="IU175" s="99"/>
      <c r="IV175" s="99"/>
    </row>
    <row r="176" spans="1:256" x14ac:dyDescent="0.2">
      <c r="A176" s="134">
        <f>'Alloc Amt'!B176</f>
        <v>0</v>
      </c>
      <c r="B176" s="157">
        <f>'Alloc Amt'!C176</f>
        <v>0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  <c r="FE176" s="99"/>
      <c r="FF176" s="99"/>
      <c r="FG176" s="99"/>
      <c r="FH176" s="99"/>
      <c r="FI176" s="99"/>
      <c r="FJ176" s="99"/>
      <c r="FK176" s="99"/>
      <c r="FL176" s="99"/>
      <c r="FM176" s="99"/>
      <c r="FN176" s="99"/>
      <c r="FO176" s="99"/>
      <c r="FP176" s="99"/>
      <c r="FQ176" s="99"/>
      <c r="FR176" s="99"/>
      <c r="FS176" s="99"/>
      <c r="FT176" s="99"/>
      <c r="FU176" s="99"/>
      <c r="FV176" s="99"/>
      <c r="FW176" s="99"/>
      <c r="FX176" s="99"/>
      <c r="FY176" s="99"/>
      <c r="FZ176" s="99"/>
      <c r="GA176" s="99"/>
      <c r="GB176" s="99"/>
      <c r="GC176" s="99"/>
      <c r="GD176" s="99"/>
      <c r="GE176" s="99"/>
      <c r="GF176" s="99"/>
      <c r="GG176" s="99"/>
      <c r="GH176" s="99"/>
      <c r="GI176" s="99"/>
      <c r="GJ176" s="99"/>
      <c r="GK176" s="99"/>
      <c r="GL176" s="99"/>
      <c r="GM176" s="99"/>
      <c r="GN176" s="99"/>
      <c r="GO176" s="99"/>
      <c r="GP176" s="99"/>
      <c r="GQ176" s="99"/>
      <c r="GR176" s="99"/>
      <c r="GS176" s="99"/>
      <c r="GT176" s="99"/>
      <c r="GU176" s="99"/>
      <c r="GV176" s="99"/>
      <c r="GW176" s="99"/>
      <c r="GX176" s="99"/>
      <c r="GY176" s="99"/>
      <c r="GZ176" s="99"/>
      <c r="HA176" s="99"/>
      <c r="HB176" s="99"/>
      <c r="HC176" s="99"/>
      <c r="HD176" s="99"/>
      <c r="HE176" s="99"/>
      <c r="HF176" s="99"/>
      <c r="HG176" s="99"/>
      <c r="HH176" s="99"/>
      <c r="HI176" s="99"/>
      <c r="HJ176" s="99"/>
      <c r="HK176" s="99"/>
      <c r="HL176" s="99"/>
      <c r="HM176" s="99"/>
      <c r="HN176" s="99"/>
      <c r="HO176" s="99"/>
      <c r="HP176" s="99"/>
      <c r="HQ176" s="99"/>
      <c r="HR176" s="99"/>
      <c r="HS176" s="99"/>
      <c r="HT176" s="99"/>
      <c r="HU176" s="99"/>
      <c r="HV176" s="99"/>
      <c r="HW176" s="99"/>
      <c r="HX176" s="99"/>
      <c r="HY176" s="99"/>
      <c r="HZ176" s="99"/>
      <c r="IA176" s="99"/>
      <c r="IB176" s="99"/>
      <c r="IC176" s="99"/>
      <c r="ID176" s="99"/>
      <c r="IE176" s="99"/>
      <c r="IF176" s="99"/>
      <c r="IG176" s="99"/>
      <c r="IH176" s="99"/>
      <c r="II176" s="99"/>
      <c r="IJ176" s="99"/>
      <c r="IK176" s="99"/>
      <c r="IL176" s="99"/>
      <c r="IM176" s="99"/>
      <c r="IN176" s="99"/>
      <c r="IO176" s="99"/>
      <c r="IP176" s="99"/>
      <c r="IQ176" s="99"/>
      <c r="IR176" s="99"/>
      <c r="IS176" s="99"/>
      <c r="IT176" s="99"/>
      <c r="IU176" s="99"/>
      <c r="IV176" s="99"/>
    </row>
    <row r="177" spans="1:256" x14ac:dyDescent="0.2">
      <c r="A177" s="134">
        <f>'Alloc Amt'!B177</f>
        <v>0</v>
      </c>
      <c r="B177" s="157">
        <f>'Alloc Amt'!C177</f>
        <v>0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99"/>
      <c r="BP177" s="99"/>
      <c r="BQ177" s="99"/>
      <c r="BR177" s="99"/>
      <c r="BS177" s="99"/>
      <c r="BT177" s="99"/>
      <c r="BU177" s="99"/>
      <c r="BV177" s="99"/>
      <c r="BW177" s="99"/>
      <c r="BX177" s="99"/>
      <c r="BY177" s="99"/>
      <c r="BZ177" s="99"/>
      <c r="CA177" s="99"/>
      <c r="CB177" s="99"/>
      <c r="CC177" s="99"/>
      <c r="CD177" s="99"/>
      <c r="CE177" s="99"/>
      <c r="CF177" s="99"/>
      <c r="CG177" s="99"/>
      <c r="CH177" s="99"/>
      <c r="CI177" s="99"/>
      <c r="CJ177" s="99"/>
      <c r="CK177" s="99"/>
      <c r="CL177" s="99"/>
      <c r="CM177" s="99"/>
      <c r="CN177" s="99"/>
      <c r="CO177" s="99"/>
      <c r="CP177" s="99"/>
      <c r="CQ177" s="99"/>
      <c r="CR177" s="99"/>
      <c r="CS177" s="99"/>
      <c r="CT177" s="99"/>
      <c r="CU177" s="99"/>
      <c r="CV177" s="99"/>
      <c r="CW177" s="99"/>
      <c r="CX177" s="99"/>
      <c r="CY177" s="99"/>
      <c r="CZ177" s="99"/>
      <c r="DA177" s="99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99"/>
      <c r="DV177" s="99"/>
      <c r="DW177" s="99"/>
      <c r="DX177" s="99"/>
      <c r="DY177" s="99"/>
      <c r="DZ177" s="99"/>
      <c r="EA177" s="99"/>
      <c r="EB177" s="99"/>
      <c r="EC177" s="99"/>
      <c r="ED177" s="99"/>
      <c r="EE177" s="99"/>
      <c r="EF177" s="99"/>
      <c r="EG177" s="99"/>
      <c r="EH177" s="99"/>
      <c r="EI177" s="99"/>
      <c r="EJ177" s="99"/>
      <c r="EK177" s="99"/>
      <c r="EL177" s="99"/>
      <c r="EM177" s="99"/>
      <c r="EN177" s="99"/>
      <c r="EO177" s="99"/>
      <c r="EP177" s="99"/>
      <c r="EQ177" s="99"/>
      <c r="ER177" s="99"/>
      <c r="ES177" s="99"/>
      <c r="ET177" s="99"/>
      <c r="EU177" s="99"/>
      <c r="EV177" s="99"/>
      <c r="EW177" s="99"/>
      <c r="EX177" s="99"/>
      <c r="EY177" s="99"/>
      <c r="EZ177" s="99"/>
      <c r="FA177" s="99"/>
      <c r="FB177" s="99"/>
      <c r="FC177" s="99"/>
      <c r="FD177" s="99"/>
      <c r="FE177" s="99"/>
      <c r="FF177" s="99"/>
      <c r="FG177" s="99"/>
      <c r="FH177" s="99"/>
      <c r="FI177" s="99"/>
      <c r="FJ177" s="99"/>
      <c r="FK177" s="99"/>
      <c r="FL177" s="99"/>
      <c r="FM177" s="99"/>
      <c r="FN177" s="99"/>
      <c r="FO177" s="99"/>
      <c r="FP177" s="99"/>
      <c r="FQ177" s="99"/>
      <c r="FR177" s="99"/>
      <c r="FS177" s="99"/>
      <c r="FT177" s="99"/>
      <c r="FU177" s="99"/>
      <c r="FV177" s="99"/>
      <c r="FW177" s="99"/>
      <c r="FX177" s="99"/>
      <c r="FY177" s="99"/>
      <c r="FZ177" s="99"/>
      <c r="GA177" s="99"/>
      <c r="GB177" s="99"/>
      <c r="GC177" s="99"/>
      <c r="GD177" s="99"/>
      <c r="GE177" s="99"/>
      <c r="GF177" s="99"/>
      <c r="GG177" s="99"/>
      <c r="GH177" s="99"/>
      <c r="GI177" s="99"/>
      <c r="GJ177" s="99"/>
      <c r="GK177" s="99"/>
      <c r="GL177" s="99"/>
      <c r="GM177" s="99"/>
      <c r="GN177" s="99"/>
      <c r="GO177" s="99"/>
      <c r="GP177" s="99"/>
      <c r="GQ177" s="99"/>
      <c r="GR177" s="99"/>
      <c r="GS177" s="99"/>
      <c r="GT177" s="99"/>
      <c r="GU177" s="99"/>
      <c r="GV177" s="99"/>
      <c r="GW177" s="99"/>
      <c r="GX177" s="99"/>
      <c r="GY177" s="99"/>
      <c r="GZ177" s="99"/>
      <c r="HA177" s="99"/>
      <c r="HB177" s="99"/>
      <c r="HC177" s="99"/>
      <c r="HD177" s="99"/>
      <c r="HE177" s="99"/>
      <c r="HF177" s="99"/>
      <c r="HG177" s="99"/>
      <c r="HH177" s="99"/>
      <c r="HI177" s="99"/>
      <c r="HJ177" s="99"/>
      <c r="HK177" s="99"/>
      <c r="HL177" s="99"/>
      <c r="HM177" s="99"/>
      <c r="HN177" s="99"/>
      <c r="HO177" s="99"/>
      <c r="HP177" s="99"/>
      <c r="HQ177" s="99"/>
      <c r="HR177" s="99"/>
      <c r="HS177" s="99"/>
      <c r="HT177" s="99"/>
      <c r="HU177" s="99"/>
      <c r="HV177" s="99"/>
      <c r="HW177" s="99"/>
      <c r="HX177" s="99"/>
      <c r="HY177" s="99"/>
      <c r="HZ177" s="99"/>
      <c r="IA177" s="99"/>
      <c r="IB177" s="99"/>
      <c r="IC177" s="99"/>
      <c r="ID177" s="99"/>
      <c r="IE177" s="99"/>
      <c r="IF177" s="99"/>
      <c r="IG177" s="99"/>
      <c r="IH177" s="99"/>
      <c r="II177" s="99"/>
      <c r="IJ177" s="99"/>
      <c r="IK177" s="99"/>
      <c r="IL177" s="99"/>
      <c r="IM177" s="99"/>
      <c r="IN177" s="99"/>
      <c r="IO177" s="99"/>
      <c r="IP177" s="99"/>
      <c r="IQ177" s="99"/>
      <c r="IR177" s="99"/>
      <c r="IS177" s="99"/>
      <c r="IT177" s="99"/>
      <c r="IU177" s="99"/>
      <c r="IV177" s="99"/>
    </row>
    <row r="178" spans="1:256" x14ac:dyDescent="0.2">
      <c r="A178" s="134">
        <f>'Alloc Amt'!B178</f>
        <v>0</v>
      </c>
      <c r="B178" s="157">
        <f>'Alloc Amt'!C178</f>
        <v>0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  <c r="GS178" s="99"/>
      <c r="GT178" s="99"/>
      <c r="GU178" s="99"/>
      <c r="GV178" s="99"/>
      <c r="GW178" s="99"/>
      <c r="GX178" s="99"/>
      <c r="GY178" s="99"/>
      <c r="GZ178" s="99"/>
      <c r="HA178" s="99"/>
      <c r="HB178" s="99"/>
      <c r="HC178" s="99"/>
      <c r="HD178" s="99"/>
      <c r="HE178" s="99"/>
      <c r="HF178" s="99"/>
      <c r="HG178" s="99"/>
      <c r="HH178" s="99"/>
      <c r="HI178" s="99"/>
      <c r="HJ178" s="99"/>
      <c r="HK178" s="99"/>
      <c r="HL178" s="99"/>
      <c r="HM178" s="99"/>
      <c r="HN178" s="99"/>
      <c r="HO178" s="99"/>
      <c r="HP178" s="99"/>
      <c r="HQ178" s="99"/>
      <c r="HR178" s="99"/>
      <c r="HS178" s="99"/>
      <c r="HT178" s="99"/>
      <c r="HU178" s="99"/>
      <c r="HV178" s="99"/>
      <c r="HW178" s="99"/>
      <c r="HX178" s="99"/>
      <c r="HY178" s="99"/>
      <c r="HZ178" s="99"/>
      <c r="IA178" s="99"/>
      <c r="IB178" s="99"/>
      <c r="IC178" s="99"/>
      <c r="ID178" s="99"/>
      <c r="IE178" s="99"/>
      <c r="IF178" s="99"/>
      <c r="IG178" s="99"/>
      <c r="IH178" s="99"/>
      <c r="II178" s="99"/>
      <c r="IJ178" s="99"/>
      <c r="IK178" s="99"/>
      <c r="IL178" s="99"/>
      <c r="IM178" s="99"/>
      <c r="IN178" s="99"/>
      <c r="IO178" s="99"/>
      <c r="IP178" s="99"/>
      <c r="IQ178" s="99"/>
      <c r="IR178" s="99"/>
      <c r="IS178" s="99"/>
      <c r="IT178" s="99"/>
      <c r="IU178" s="99"/>
      <c r="IV178" s="99"/>
    </row>
    <row r="179" spans="1:256" x14ac:dyDescent="0.2">
      <c r="A179" s="134">
        <f>'Alloc Amt'!B179</f>
        <v>0</v>
      </c>
      <c r="B179" s="157">
        <f>'Alloc Amt'!C179</f>
        <v>0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  <c r="IU179" s="99"/>
      <c r="IV179" s="99"/>
    </row>
    <row r="180" spans="1:256" x14ac:dyDescent="0.2">
      <c r="A180" s="134">
        <f>'Alloc Amt'!B180</f>
        <v>0</v>
      </c>
      <c r="B180" s="157">
        <f>'Alloc Amt'!C180</f>
        <v>0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99"/>
      <c r="BP180" s="99"/>
      <c r="BQ180" s="99"/>
      <c r="BR180" s="99"/>
      <c r="BS180" s="99"/>
      <c r="BT180" s="99"/>
      <c r="BU180" s="99"/>
      <c r="BV180" s="99"/>
      <c r="BW180" s="99"/>
      <c r="BX180" s="99"/>
      <c r="BY180" s="99"/>
      <c r="BZ180" s="99"/>
      <c r="CA180" s="99"/>
      <c r="CB180" s="99"/>
      <c r="CC180" s="99"/>
      <c r="CD180" s="99"/>
      <c r="CE180" s="99"/>
      <c r="CF180" s="99"/>
      <c r="CG180" s="99"/>
      <c r="CH180" s="99"/>
      <c r="CI180" s="99"/>
      <c r="CJ180" s="99"/>
      <c r="CK180" s="99"/>
      <c r="CL180" s="99"/>
      <c r="CM180" s="99"/>
      <c r="CN180" s="99"/>
      <c r="CO180" s="99"/>
      <c r="CP180" s="99"/>
      <c r="CQ180" s="99"/>
      <c r="CR180" s="99"/>
      <c r="CS180" s="99"/>
      <c r="CT180" s="99"/>
      <c r="CU180" s="99"/>
      <c r="CV180" s="99"/>
      <c r="CW180" s="99"/>
      <c r="CX180" s="99"/>
      <c r="CY180" s="99"/>
      <c r="CZ180" s="99"/>
      <c r="DA180" s="99"/>
      <c r="DB180" s="99"/>
      <c r="DC180" s="99"/>
      <c r="DD180" s="99"/>
      <c r="DE180" s="99"/>
      <c r="DF180" s="99"/>
      <c r="DG180" s="99"/>
      <c r="DH180" s="99"/>
      <c r="DI180" s="99"/>
      <c r="DJ180" s="99"/>
      <c r="DK180" s="99"/>
      <c r="DL180" s="99"/>
      <c r="DM180" s="99"/>
      <c r="DN180" s="99"/>
      <c r="DO180" s="99"/>
      <c r="DP180" s="99"/>
      <c r="DQ180" s="99"/>
      <c r="DR180" s="99"/>
      <c r="DS180" s="99"/>
      <c r="DT180" s="99"/>
      <c r="DU180" s="99"/>
      <c r="DV180" s="99"/>
      <c r="DW180" s="99"/>
      <c r="DX180" s="99"/>
      <c r="DY180" s="99"/>
      <c r="DZ180" s="99"/>
      <c r="EA180" s="99"/>
      <c r="EB180" s="99"/>
      <c r="EC180" s="99"/>
      <c r="ED180" s="99"/>
      <c r="EE180" s="99"/>
      <c r="EF180" s="99"/>
      <c r="EG180" s="99"/>
      <c r="EH180" s="99"/>
      <c r="EI180" s="99"/>
      <c r="EJ180" s="99"/>
      <c r="EK180" s="99"/>
      <c r="EL180" s="99"/>
      <c r="EM180" s="99"/>
      <c r="EN180" s="99"/>
      <c r="EO180" s="99"/>
      <c r="EP180" s="99"/>
      <c r="EQ180" s="99"/>
      <c r="ER180" s="99"/>
      <c r="ES180" s="99"/>
      <c r="ET180" s="99"/>
      <c r="EU180" s="99"/>
      <c r="EV180" s="99"/>
      <c r="EW180" s="99"/>
      <c r="EX180" s="99"/>
      <c r="EY180" s="99"/>
      <c r="EZ180" s="99"/>
      <c r="FA180" s="99"/>
      <c r="FB180" s="99"/>
      <c r="FC180" s="99"/>
      <c r="FD180" s="99"/>
      <c r="FE180" s="99"/>
      <c r="FF180" s="99"/>
      <c r="FG180" s="99"/>
      <c r="FH180" s="99"/>
      <c r="FI180" s="99"/>
      <c r="FJ180" s="99"/>
      <c r="FK180" s="99"/>
      <c r="FL180" s="99"/>
      <c r="FM180" s="99"/>
      <c r="FN180" s="99"/>
      <c r="FO180" s="99"/>
      <c r="FP180" s="99"/>
      <c r="FQ180" s="99"/>
      <c r="FR180" s="99"/>
      <c r="FS180" s="99"/>
      <c r="FT180" s="99"/>
      <c r="FU180" s="99"/>
      <c r="FV180" s="99"/>
      <c r="FW180" s="99"/>
      <c r="FX180" s="99"/>
      <c r="FY180" s="99"/>
      <c r="FZ180" s="99"/>
      <c r="GA180" s="99"/>
      <c r="GB180" s="99"/>
      <c r="GC180" s="99"/>
      <c r="GD180" s="99"/>
      <c r="GE180" s="99"/>
      <c r="GF180" s="99"/>
      <c r="GG180" s="99"/>
      <c r="GH180" s="99"/>
      <c r="GI180" s="99"/>
      <c r="GJ180" s="99"/>
      <c r="GK180" s="99"/>
      <c r="GL180" s="99"/>
      <c r="GM180" s="99"/>
      <c r="GN180" s="99"/>
      <c r="GO180" s="99"/>
      <c r="GP180" s="99"/>
      <c r="GQ180" s="99"/>
      <c r="GR180" s="99"/>
      <c r="GS180" s="99"/>
      <c r="GT180" s="99"/>
      <c r="GU180" s="99"/>
      <c r="GV180" s="99"/>
      <c r="GW180" s="99"/>
      <c r="GX180" s="99"/>
      <c r="GY180" s="99"/>
      <c r="GZ180" s="99"/>
      <c r="HA180" s="99"/>
      <c r="HB180" s="99"/>
      <c r="HC180" s="99"/>
      <c r="HD180" s="99"/>
      <c r="HE180" s="99"/>
      <c r="HF180" s="99"/>
      <c r="HG180" s="99"/>
      <c r="HH180" s="99"/>
      <c r="HI180" s="99"/>
      <c r="HJ180" s="99"/>
      <c r="HK180" s="99"/>
      <c r="HL180" s="99"/>
      <c r="HM180" s="99"/>
      <c r="HN180" s="99"/>
      <c r="HO180" s="99"/>
      <c r="HP180" s="99"/>
      <c r="HQ180" s="99"/>
      <c r="HR180" s="99"/>
      <c r="HS180" s="99"/>
      <c r="HT180" s="99"/>
      <c r="HU180" s="99"/>
      <c r="HV180" s="99"/>
      <c r="HW180" s="99"/>
      <c r="HX180" s="99"/>
      <c r="HY180" s="99"/>
      <c r="HZ180" s="99"/>
      <c r="IA180" s="99"/>
      <c r="IB180" s="99"/>
      <c r="IC180" s="99"/>
      <c r="ID180" s="99"/>
      <c r="IE180" s="99"/>
      <c r="IF180" s="99"/>
      <c r="IG180" s="99"/>
      <c r="IH180" s="99"/>
      <c r="II180" s="99"/>
      <c r="IJ180" s="99"/>
      <c r="IK180" s="99"/>
      <c r="IL180" s="99"/>
      <c r="IM180" s="99"/>
      <c r="IN180" s="99"/>
      <c r="IO180" s="99"/>
      <c r="IP180" s="99"/>
      <c r="IQ180" s="99"/>
      <c r="IR180" s="99"/>
      <c r="IS180" s="99"/>
      <c r="IT180" s="99"/>
      <c r="IU180" s="99"/>
      <c r="IV180" s="99"/>
    </row>
    <row r="181" spans="1:256" x14ac:dyDescent="0.2">
      <c r="A181" s="134">
        <f>'Alloc Amt'!B181</f>
        <v>0</v>
      </c>
      <c r="B181" s="157">
        <f>'Alloc Amt'!C181</f>
        <v>0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99"/>
      <c r="BP181" s="99"/>
      <c r="BQ181" s="99"/>
      <c r="BR181" s="99"/>
      <c r="BS181" s="99"/>
      <c r="BT181" s="99"/>
      <c r="BU181" s="99"/>
      <c r="BV181" s="99"/>
      <c r="BW181" s="99"/>
      <c r="BX181" s="99"/>
      <c r="BY181" s="99"/>
      <c r="BZ181" s="99"/>
      <c r="CA181" s="99"/>
      <c r="CB181" s="99"/>
      <c r="CC181" s="99"/>
      <c r="CD181" s="99"/>
      <c r="CE181" s="99"/>
      <c r="CF181" s="99"/>
      <c r="CG181" s="99"/>
      <c r="CH181" s="99"/>
      <c r="CI181" s="99"/>
      <c r="CJ181" s="99"/>
      <c r="CK181" s="99"/>
      <c r="CL181" s="99"/>
      <c r="CM181" s="99"/>
      <c r="CN181" s="99"/>
      <c r="CO181" s="99"/>
      <c r="CP181" s="99"/>
      <c r="CQ181" s="99"/>
      <c r="CR181" s="99"/>
      <c r="CS181" s="99"/>
      <c r="CT181" s="99"/>
      <c r="CU181" s="99"/>
      <c r="CV181" s="99"/>
      <c r="CW181" s="99"/>
      <c r="CX181" s="99"/>
      <c r="CY181" s="99"/>
      <c r="CZ181" s="99"/>
      <c r="DA181" s="99"/>
      <c r="DB181" s="99"/>
      <c r="DC181" s="99"/>
      <c r="DD181" s="99"/>
      <c r="DE181" s="99"/>
      <c r="DF181" s="99"/>
      <c r="DG181" s="99"/>
      <c r="DH181" s="99"/>
      <c r="DI181" s="99"/>
      <c r="DJ181" s="99"/>
      <c r="DK181" s="99"/>
      <c r="DL181" s="99"/>
      <c r="DM181" s="99"/>
      <c r="DN181" s="99"/>
      <c r="DO181" s="99"/>
      <c r="DP181" s="99"/>
      <c r="DQ181" s="99"/>
      <c r="DR181" s="99"/>
      <c r="DS181" s="99"/>
      <c r="DT181" s="99"/>
      <c r="DU181" s="99"/>
      <c r="DV181" s="99"/>
      <c r="DW181" s="99"/>
      <c r="DX181" s="99"/>
      <c r="DY181" s="99"/>
      <c r="DZ181" s="99"/>
      <c r="EA181" s="99"/>
      <c r="EB181" s="99"/>
      <c r="EC181" s="99"/>
      <c r="ED181" s="99"/>
      <c r="EE181" s="99"/>
      <c r="EF181" s="99"/>
      <c r="EG181" s="99"/>
      <c r="EH181" s="99"/>
      <c r="EI181" s="99"/>
      <c r="EJ181" s="99"/>
      <c r="EK181" s="99"/>
      <c r="EL181" s="99"/>
      <c r="EM181" s="99"/>
      <c r="EN181" s="99"/>
      <c r="EO181" s="99"/>
      <c r="EP181" s="99"/>
      <c r="EQ181" s="99"/>
      <c r="ER181" s="99"/>
      <c r="ES181" s="99"/>
      <c r="ET181" s="99"/>
      <c r="EU181" s="99"/>
      <c r="EV181" s="99"/>
      <c r="EW181" s="99"/>
      <c r="EX181" s="99"/>
      <c r="EY181" s="99"/>
      <c r="EZ181" s="99"/>
      <c r="FA181" s="99"/>
      <c r="FB181" s="99"/>
      <c r="FC181" s="99"/>
      <c r="FD181" s="99"/>
      <c r="FE181" s="99"/>
      <c r="FF181" s="99"/>
      <c r="FG181" s="99"/>
      <c r="FH181" s="99"/>
      <c r="FI181" s="99"/>
      <c r="FJ181" s="99"/>
      <c r="FK181" s="99"/>
      <c r="FL181" s="99"/>
      <c r="FM181" s="99"/>
      <c r="FN181" s="99"/>
      <c r="FO181" s="99"/>
      <c r="FP181" s="99"/>
      <c r="FQ181" s="99"/>
      <c r="FR181" s="99"/>
      <c r="FS181" s="99"/>
      <c r="FT181" s="99"/>
      <c r="FU181" s="99"/>
      <c r="FV181" s="99"/>
      <c r="FW181" s="99"/>
      <c r="FX181" s="99"/>
      <c r="FY181" s="99"/>
      <c r="FZ181" s="99"/>
      <c r="GA181" s="99"/>
      <c r="GB181" s="99"/>
      <c r="GC181" s="99"/>
      <c r="GD181" s="99"/>
      <c r="GE181" s="99"/>
      <c r="GF181" s="99"/>
      <c r="GG181" s="99"/>
      <c r="GH181" s="99"/>
      <c r="GI181" s="99"/>
      <c r="GJ181" s="99"/>
      <c r="GK181" s="99"/>
      <c r="GL181" s="99"/>
      <c r="GM181" s="99"/>
      <c r="GN181" s="99"/>
      <c r="GO181" s="99"/>
      <c r="GP181" s="99"/>
      <c r="GQ181" s="99"/>
      <c r="GR181" s="99"/>
      <c r="GS181" s="99"/>
      <c r="GT181" s="99"/>
      <c r="GU181" s="99"/>
      <c r="GV181" s="99"/>
      <c r="GW181" s="99"/>
      <c r="GX181" s="99"/>
      <c r="GY181" s="99"/>
      <c r="GZ181" s="99"/>
      <c r="HA181" s="99"/>
      <c r="HB181" s="99"/>
      <c r="HC181" s="99"/>
      <c r="HD181" s="99"/>
      <c r="HE181" s="99"/>
      <c r="HF181" s="99"/>
      <c r="HG181" s="99"/>
      <c r="HH181" s="99"/>
      <c r="HI181" s="99"/>
      <c r="HJ181" s="99"/>
      <c r="HK181" s="99"/>
      <c r="HL181" s="99"/>
      <c r="HM181" s="99"/>
      <c r="HN181" s="99"/>
      <c r="HO181" s="99"/>
      <c r="HP181" s="99"/>
      <c r="HQ181" s="99"/>
      <c r="HR181" s="99"/>
      <c r="HS181" s="99"/>
      <c r="HT181" s="99"/>
      <c r="HU181" s="99"/>
      <c r="HV181" s="99"/>
      <c r="HW181" s="99"/>
      <c r="HX181" s="99"/>
      <c r="HY181" s="99"/>
      <c r="HZ181" s="99"/>
      <c r="IA181" s="99"/>
      <c r="IB181" s="99"/>
      <c r="IC181" s="99"/>
      <c r="ID181" s="99"/>
      <c r="IE181" s="99"/>
      <c r="IF181" s="99"/>
      <c r="IG181" s="99"/>
      <c r="IH181" s="99"/>
      <c r="II181" s="99"/>
      <c r="IJ181" s="99"/>
      <c r="IK181" s="99"/>
      <c r="IL181" s="99"/>
      <c r="IM181" s="99"/>
      <c r="IN181" s="99"/>
      <c r="IO181" s="99"/>
      <c r="IP181" s="99"/>
      <c r="IQ181" s="99"/>
      <c r="IR181" s="99"/>
      <c r="IS181" s="99"/>
      <c r="IT181" s="99"/>
      <c r="IU181" s="99"/>
      <c r="IV181" s="99"/>
    </row>
    <row r="182" spans="1:256" x14ac:dyDescent="0.2">
      <c r="A182" s="134">
        <f>'Alloc Amt'!B182</f>
        <v>0</v>
      </c>
      <c r="B182" s="157">
        <f>'Alloc Amt'!C182</f>
        <v>0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  <c r="GS182" s="99"/>
      <c r="GT182" s="99"/>
      <c r="GU182" s="99"/>
      <c r="GV182" s="99"/>
      <c r="GW182" s="99"/>
      <c r="GX182" s="99"/>
      <c r="GY182" s="99"/>
      <c r="GZ182" s="99"/>
      <c r="HA182" s="99"/>
      <c r="HB182" s="99"/>
      <c r="HC182" s="99"/>
      <c r="HD182" s="99"/>
      <c r="HE182" s="99"/>
      <c r="HF182" s="99"/>
      <c r="HG182" s="99"/>
      <c r="HH182" s="99"/>
      <c r="HI182" s="99"/>
      <c r="HJ182" s="99"/>
      <c r="HK182" s="99"/>
      <c r="HL182" s="99"/>
      <c r="HM182" s="99"/>
      <c r="HN182" s="99"/>
      <c r="HO182" s="99"/>
      <c r="HP182" s="99"/>
      <c r="HQ182" s="99"/>
      <c r="HR182" s="99"/>
      <c r="HS182" s="99"/>
      <c r="HT182" s="99"/>
      <c r="HU182" s="99"/>
      <c r="HV182" s="99"/>
      <c r="HW182" s="99"/>
      <c r="HX182" s="99"/>
      <c r="HY182" s="99"/>
      <c r="HZ182" s="99"/>
      <c r="IA182" s="99"/>
      <c r="IB182" s="99"/>
      <c r="IC182" s="99"/>
      <c r="ID182" s="99"/>
      <c r="IE182" s="99"/>
      <c r="IF182" s="99"/>
      <c r="IG182" s="99"/>
      <c r="IH182" s="99"/>
      <c r="II182" s="99"/>
      <c r="IJ182" s="99"/>
      <c r="IK182" s="99"/>
      <c r="IL182" s="99"/>
      <c r="IM182" s="99"/>
      <c r="IN182" s="99"/>
      <c r="IO182" s="99"/>
      <c r="IP182" s="99"/>
      <c r="IQ182" s="99"/>
      <c r="IR182" s="99"/>
      <c r="IS182" s="99"/>
      <c r="IT182" s="99"/>
      <c r="IU182" s="99"/>
      <c r="IV182" s="99"/>
    </row>
    <row r="183" spans="1:256" x14ac:dyDescent="0.2">
      <c r="A183" s="134">
        <f>'Alloc Amt'!B183</f>
        <v>0</v>
      </c>
      <c r="B183" s="157">
        <f>'Alloc Amt'!C183</f>
        <v>0</v>
      </c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99"/>
      <c r="IO183" s="99"/>
      <c r="IP183" s="99"/>
      <c r="IQ183" s="99"/>
      <c r="IR183" s="99"/>
      <c r="IS183" s="99"/>
      <c r="IT183" s="99"/>
      <c r="IU183" s="99"/>
      <c r="IV183" s="99"/>
    </row>
    <row r="184" spans="1:256" x14ac:dyDescent="0.2">
      <c r="A184" s="134">
        <f>'Alloc Amt'!B184</f>
        <v>0</v>
      </c>
      <c r="B184" s="157">
        <f>'Alloc Amt'!C184</f>
        <v>0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99"/>
      <c r="BP184" s="99"/>
      <c r="BQ184" s="99"/>
      <c r="BR184" s="99"/>
      <c r="BS184" s="99"/>
      <c r="BT184" s="99"/>
      <c r="BU184" s="99"/>
      <c r="BV184" s="99"/>
      <c r="BW184" s="99"/>
      <c r="BX184" s="99"/>
      <c r="BY184" s="99"/>
      <c r="BZ184" s="99"/>
      <c r="CA184" s="99"/>
      <c r="CB184" s="99"/>
      <c r="CC184" s="99"/>
      <c r="CD184" s="99"/>
      <c r="CE184" s="99"/>
      <c r="CF184" s="99"/>
      <c r="CG184" s="99"/>
      <c r="CH184" s="99"/>
      <c r="CI184" s="99"/>
      <c r="CJ184" s="99"/>
      <c r="CK184" s="99"/>
      <c r="CL184" s="99"/>
      <c r="CM184" s="99"/>
      <c r="CN184" s="99"/>
      <c r="CO184" s="99"/>
      <c r="CP184" s="99"/>
      <c r="CQ184" s="99"/>
      <c r="CR184" s="99"/>
      <c r="CS184" s="99"/>
      <c r="CT184" s="99"/>
      <c r="CU184" s="99"/>
      <c r="CV184" s="99"/>
      <c r="CW184" s="99"/>
      <c r="CX184" s="99"/>
      <c r="CY184" s="99"/>
      <c r="CZ184" s="99"/>
      <c r="DA184" s="99"/>
      <c r="DB184" s="99"/>
      <c r="DC184" s="99"/>
      <c r="DD184" s="99"/>
      <c r="DE184" s="99"/>
      <c r="DF184" s="99"/>
      <c r="DG184" s="99"/>
      <c r="DH184" s="99"/>
      <c r="DI184" s="99"/>
      <c r="DJ184" s="99"/>
      <c r="DK184" s="99"/>
      <c r="DL184" s="99"/>
      <c r="DM184" s="99"/>
      <c r="DN184" s="99"/>
      <c r="DO184" s="99"/>
      <c r="DP184" s="99"/>
      <c r="DQ184" s="99"/>
      <c r="DR184" s="99"/>
      <c r="DS184" s="99"/>
      <c r="DT184" s="99"/>
      <c r="DU184" s="99"/>
      <c r="DV184" s="99"/>
      <c r="DW184" s="99"/>
      <c r="DX184" s="99"/>
      <c r="DY184" s="99"/>
      <c r="DZ184" s="99"/>
      <c r="EA184" s="99"/>
      <c r="EB184" s="99"/>
      <c r="EC184" s="99"/>
      <c r="ED184" s="99"/>
      <c r="EE184" s="99"/>
      <c r="EF184" s="99"/>
      <c r="EG184" s="99"/>
      <c r="EH184" s="99"/>
      <c r="EI184" s="99"/>
      <c r="EJ184" s="99"/>
      <c r="EK184" s="99"/>
      <c r="EL184" s="99"/>
      <c r="EM184" s="99"/>
      <c r="EN184" s="99"/>
      <c r="EO184" s="99"/>
      <c r="EP184" s="99"/>
      <c r="EQ184" s="99"/>
      <c r="ER184" s="99"/>
      <c r="ES184" s="99"/>
      <c r="ET184" s="99"/>
      <c r="EU184" s="99"/>
      <c r="EV184" s="99"/>
      <c r="EW184" s="99"/>
      <c r="EX184" s="99"/>
      <c r="EY184" s="99"/>
      <c r="EZ184" s="99"/>
      <c r="FA184" s="99"/>
      <c r="FB184" s="99"/>
      <c r="FC184" s="99"/>
      <c r="FD184" s="99"/>
      <c r="FE184" s="99"/>
      <c r="FF184" s="99"/>
      <c r="FG184" s="99"/>
      <c r="FH184" s="99"/>
      <c r="FI184" s="99"/>
      <c r="FJ184" s="99"/>
      <c r="FK184" s="99"/>
      <c r="FL184" s="99"/>
      <c r="FM184" s="99"/>
      <c r="FN184" s="99"/>
      <c r="FO184" s="99"/>
      <c r="FP184" s="99"/>
      <c r="FQ184" s="99"/>
      <c r="FR184" s="99"/>
      <c r="FS184" s="99"/>
      <c r="FT184" s="99"/>
      <c r="FU184" s="99"/>
      <c r="FV184" s="99"/>
      <c r="FW184" s="99"/>
      <c r="FX184" s="99"/>
      <c r="FY184" s="99"/>
      <c r="FZ184" s="99"/>
      <c r="GA184" s="99"/>
      <c r="GB184" s="99"/>
      <c r="GC184" s="99"/>
      <c r="GD184" s="99"/>
      <c r="GE184" s="99"/>
      <c r="GF184" s="99"/>
      <c r="GG184" s="99"/>
      <c r="GH184" s="99"/>
      <c r="GI184" s="99"/>
      <c r="GJ184" s="99"/>
      <c r="GK184" s="99"/>
      <c r="GL184" s="99"/>
      <c r="GM184" s="99"/>
      <c r="GN184" s="99"/>
      <c r="GO184" s="99"/>
      <c r="GP184" s="99"/>
      <c r="GQ184" s="99"/>
      <c r="GR184" s="99"/>
      <c r="GS184" s="99"/>
      <c r="GT184" s="99"/>
      <c r="GU184" s="99"/>
      <c r="GV184" s="99"/>
      <c r="GW184" s="99"/>
      <c r="GX184" s="99"/>
      <c r="GY184" s="99"/>
      <c r="GZ184" s="99"/>
      <c r="HA184" s="99"/>
      <c r="HB184" s="99"/>
      <c r="HC184" s="99"/>
      <c r="HD184" s="99"/>
      <c r="HE184" s="99"/>
      <c r="HF184" s="99"/>
      <c r="HG184" s="99"/>
      <c r="HH184" s="99"/>
      <c r="HI184" s="99"/>
      <c r="HJ184" s="99"/>
      <c r="HK184" s="99"/>
      <c r="HL184" s="99"/>
      <c r="HM184" s="99"/>
      <c r="HN184" s="99"/>
      <c r="HO184" s="99"/>
      <c r="HP184" s="99"/>
      <c r="HQ184" s="99"/>
      <c r="HR184" s="99"/>
      <c r="HS184" s="99"/>
      <c r="HT184" s="99"/>
      <c r="HU184" s="99"/>
      <c r="HV184" s="99"/>
      <c r="HW184" s="99"/>
      <c r="HX184" s="99"/>
      <c r="HY184" s="99"/>
      <c r="HZ184" s="99"/>
      <c r="IA184" s="99"/>
      <c r="IB184" s="99"/>
      <c r="IC184" s="99"/>
      <c r="ID184" s="99"/>
      <c r="IE184" s="99"/>
      <c r="IF184" s="99"/>
      <c r="IG184" s="99"/>
      <c r="IH184" s="99"/>
      <c r="II184" s="99"/>
      <c r="IJ184" s="99"/>
      <c r="IK184" s="99"/>
      <c r="IL184" s="99"/>
      <c r="IM184" s="99"/>
      <c r="IN184" s="99"/>
      <c r="IO184" s="99"/>
      <c r="IP184" s="99"/>
      <c r="IQ184" s="99"/>
      <c r="IR184" s="99"/>
      <c r="IS184" s="99"/>
      <c r="IT184" s="99"/>
      <c r="IU184" s="99"/>
      <c r="IV184" s="99"/>
    </row>
    <row r="185" spans="1:256" x14ac:dyDescent="0.2">
      <c r="A185" s="134">
        <f>'Alloc Amt'!B185</f>
        <v>0</v>
      </c>
      <c r="B185" s="157">
        <f>'Alloc Amt'!C185</f>
        <v>0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  <c r="GS185" s="99"/>
      <c r="GT185" s="99"/>
      <c r="GU185" s="99"/>
      <c r="GV185" s="99"/>
      <c r="GW185" s="99"/>
      <c r="GX185" s="99"/>
      <c r="GY185" s="99"/>
      <c r="GZ185" s="99"/>
      <c r="HA185" s="99"/>
      <c r="HB185" s="99"/>
      <c r="HC185" s="99"/>
      <c r="HD185" s="99"/>
      <c r="HE185" s="99"/>
      <c r="HF185" s="99"/>
      <c r="HG185" s="99"/>
      <c r="HH185" s="99"/>
      <c r="HI185" s="99"/>
      <c r="HJ185" s="99"/>
      <c r="HK185" s="99"/>
      <c r="HL185" s="99"/>
      <c r="HM185" s="99"/>
      <c r="HN185" s="99"/>
      <c r="HO185" s="99"/>
      <c r="HP185" s="99"/>
      <c r="HQ185" s="99"/>
      <c r="HR185" s="99"/>
      <c r="HS185" s="99"/>
      <c r="HT185" s="99"/>
      <c r="HU185" s="99"/>
      <c r="HV185" s="99"/>
      <c r="HW185" s="99"/>
      <c r="HX185" s="99"/>
      <c r="HY185" s="99"/>
      <c r="HZ185" s="99"/>
      <c r="IA185" s="99"/>
      <c r="IB185" s="99"/>
      <c r="IC185" s="99"/>
      <c r="ID185" s="99"/>
      <c r="IE185" s="99"/>
      <c r="IF185" s="99"/>
      <c r="IG185" s="99"/>
      <c r="IH185" s="99"/>
      <c r="II185" s="99"/>
      <c r="IJ185" s="99"/>
      <c r="IK185" s="99"/>
      <c r="IL185" s="99"/>
      <c r="IM185" s="99"/>
      <c r="IN185" s="99"/>
      <c r="IO185" s="99"/>
      <c r="IP185" s="99"/>
      <c r="IQ185" s="99"/>
      <c r="IR185" s="99"/>
      <c r="IS185" s="99"/>
      <c r="IT185" s="99"/>
      <c r="IU185" s="99"/>
      <c r="IV185" s="99"/>
    </row>
    <row r="186" spans="1:256" x14ac:dyDescent="0.2">
      <c r="A186" s="134">
        <f>'Alloc Amt'!B186</f>
        <v>0</v>
      </c>
      <c r="B186" s="157">
        <f>'Alloc Amt'!C186</f>
        <v>0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  <c r="AL186" s="99"/>
      <c r="AM186" s="99"/>
      <c r="AN186" s="99"/>
      <c r="AO186" s="99"/>
      <c r="AP186" s="99"/>
      <c r="AQ186" s="99"/>
      <c r="AR186" s="99"/>
      <c r="AS186" s="99"/>
      <c r="AT186" s="99"/>
      <c r="AU186" s="99"/>
      <c r="AV186" s="99"/>
      <c r="AW186" s="99"/>
      <c r="AX186" s="99"/>
      <c r="AY186" s="99"/>
      <c r="AZ186" s="99"/>
      <c r="BA186" s="99"/>
      <c r="BB186" s="99"/>
      <c r="BC186" s="99"/>
      <c r="BD186" s="99"/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99"/>
      <c r="BP186" s="99"/>
      <c r="BQ186" s="99"/>
      <c r="BR186" s="99"/>
      <c r="BS186" s="99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99"/>
      <c r="CV186" s="99"/>
      <c r="CW186" s="99"/>
      <c r="CX186" s="99"/>
      <c r="CY186" s="99"/>
      <c r="CZ186" s="99"/>
      <c r="DA186" s="99"/>
      <c r="DB186" s="99"/>
      <c r="DC186" s="99"/>
      <c r="DD186" s="99"/>
      <c r="DE186" s="99"/>
      <c r="DF186" s="99"/>
      <c r="DG186" s="99"/>
      <c r="DH186" s="99"/>
      <c r="DI186" s="99"/>
      <c r="DJ186" s="99"/>
      <c r="DK186" s="99"/>
      <c r="DL186" s="99"/>
      <c r="DM186" s="99"/>
      <c r="DN186" s="99"/>
      <c r="DO186" s="99"/>
      <c r="DP186" s="99"/>
      <c r="DQ186" s="99"/>
      <c r="DR186" s="99"/>
      <c r="DS186" s="99"/>
      <c r="DT186" s="99"/>
      <c r="DU186" s="99"/>
      <c r="DV186" s="99"/>
      <c r="DW186" s="99"/>
      <c r="DX186" s="99"/>
      <c r="DY186" s="99"/>
      <c r="DZ186" s="99"/>
      <c r="EA186" s="99"/>
      <c r="EB186" s="99"/>
      <c r="EC186" s="99"/>
      <c r="ED186" s="99"/>
      <c r="EE186" s="99"/>
      <c r="EF186" s="99"/>
      <c r="EG186" s="99"/>
      <c r="EH186" s="99"/>
      <c r="EI186" s="99"/>
      <c r="EJ186" s="99"/>
      <c r="EK186" s="99"/>
      <c r="EL186" s="99"/>
      <c r="EM186" s="99"/>
      <c r="EN186" s="99"/>
      <c r="EO186" s="99"/>
      <c r="EP186" s="99"/>
      <c r="EQ186" s="99"/>
      <c r="ER186" s="99"/>
      <c r="ES186" s="99"/>
      <c r="ET186" s="99"/>
      <c r="EU186" s="99"/>
      <c r="EV186" s="99"/>
      <c r="EW186" s="99"/>
      <c r="EX186" s="99"/>
      <c r="EY186" s="99"/>
      <c r="EZ186" s="99"/>
      <c r="FA186" s="99"/>
      <c r="FB186" s="99"/>
      <c r="FC186" s="99"/>
      <c r="FD186" s="99"/>
      <c r="FE186" s="99"/>
      <c r="FF186" s="99"/>
      <c r="FG186" s="99"/>
      <c r="FH186" s="99"/>
      <c r="FI186" s="99"/>
      <c r="FJ186" s="99"/>
      <c r="FK186" s="99"/>
      <c r="FL186" s="99"/>
      <c r="FM186" s="99"/>
      <c r="FN186" s="99"/>
      <c r="FO186" s="99"/>
      <c r="FP186" s="99"/>
      <c r="FQ186" s="99"/>
      <c r="FR186" s="99"/>
      <c r="FS186" s="99"/>
      <c r="FT186" s="99"/>
      <c r="FU186" s="99"/>
      <c r="FV186" s="99"/>
      <c r="FW186" s="99"/>
      <c r="FX186" s="99"/>
      <c r="FY186" s="99"/>
      <c r="FZ186" s="99"/>
      <c r="GA186" s="99"/>
      <c r="GB186" s="99"/>
      <c r="GC186" s="99"/>
      <c r="GD186" s="99"/>
      <c r="GE186" s="99"/>
      <c r="GF186" s="99"/>
      <c r="GG186" s="99"/>
      <c r="GH186" s="99"/>
      <c r="GI186" s="99"/>
      <c r="GJ186" s="99"/>
      <c r="GK186" s="99"/>
      <c r="GL186" s="99"/>
      <c r="GM186" s="99"/>
      <c r="GN186" s="99"/>
      <c r="GO186" s="99"/>
      <c r="GP186" s="99"/>
      <c r="GQ186" s="99"/>
      <c r="GR186" s="99"/>
      <c r="GS186" s="99"/>
      <c r="GT186" s="99"/>
      <c r="GU186" s="99"/>
      <c r="GV186" s="99"/>
      <c r="GW186" s="99"/>
      <c r="GX186" s="99"/>
      <c r="GY186" s="99"/>
      <c r="GZ186" s="99"/>
      <c r="HA186" s="99"/>
      <c r="HB186" s="99"/>
      <c r="HC186" s="99"/>
      <c r="HD186" s="99"/>
      <c r="HE186" s="99"/>
      <c r="HF186" s="99"/>
      <c r="HG186" s="99"/>
      <c r="HH186" s="99"/>
      <c r="HI186" s="99"/>
      <c r="HJ186" s="99"/>
      <c r="HK186" s="99"/>
      <c r="HL186" s="99"/>
      <c r="HM186" s="99"/>
      <c r="HN186" s="99"/>
      <c r="HO186" s="99"/>
      <c r="HP186" s="99"/>
      <c r="HQ186" s="99"/>
      <c r="HR186" s="99"/>
      <c r="HS186" s="99"/>
      <c r="HT186" s="99"/>
      <c r="HU186" s="99"/>
      <c r="HV186" s="99"/>
      <c r="HW186" s="99"/>
      <c r="HX186" s="99"/>
      <c r="HY186" s="99"/>
      <c r="HZ186" s="99"/>
      <c r="IA186" s="99"/>
      <c r="IB186" s="99"/>
      <c r="IC186" s="99"/>
      <c r="ID186" s="99"/>
      <c r="IE186" s="99"/>
      <c r="IF186" s="99"/>
      <c r="IG186" s="99"/>
      <c r="IH186" s="99"/>
      <c r="II186" s="99"/>
      <c r="IJ186" s="99"/>
      <c r="IK186" s="99"/>
      <c r="IL186" s="99"/>
      <c r="IM186" s="99"/>
      <c r="IN186" s="99"/>
      <c r="IO186" s="99"/>
      <c r="IP186" s="99"/>
      <c r="IQ186" s="99"/>
      <c r="IR186" s="99"/>
      <c r="IS186" s="99"/>
      <c r="IT186" s="99"/>
      <c r="IU186" s="99"/>
      <c r="IV186" s="99"/>
    </row>
    <row r="187" spans="1:256" x14ac:dyDescent="0.2">
      <c r="A187" s="134">
        <f>'Alloc Amt'!B187</f>
        <v>0</v>
      </c>
      <c r="B187" s="157">
        <f>'Alloc Amt'!C187</f>
        <v>0</v>
      </c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99"/>
      <c r="BP187" s="99"/>
      <c r="BQ187" s="99"/>
      <c r="BR187" s="99"/>
      <c r="BS187" s="99"/>
      <c r="BT187" s="99"/>
      <c r="BU187" s="99"/>
      <c r="BV187" s="99"/>
      <c r="BW187" s="99"/>
      <c r="BX187" s="99"/>
      <c r="BY187" s="99"/>
      <c r="BZ187" s="99"/>
      <c r="CA187" s="99"/>
      <c r="CB187" s="99"/>
      <c r="CC187" s="99"/>
      <c r="CD187" s="99"/>
      <c r="CE187" s="99"/>
      <c r="CF187" s="99"/>
      <c r="CG187" s="99"/>
      <c r="CH187" s="99"/>
      <c r="CI187" s="99"/>
      <c r="CJ187" s="99"/>
      <c r="CK187" s="99"/>
      <c r="CL187" s="99"/>
      <c r="CM187" s="99"/>
      <c r="CN187" s="99"/>
      <c r="CO187" s="99"/>
      <c r="CP187" s="99"/>
      <c r="CQ187" s="99"/>
      <c r="CR187" s="99"/>
      <c r="CS187" s="99"/>
      <c r="CT187" s="99"/>
      <c r="CU187" s="99"/>
      <c r="CV187" s="99"/>
      <c r="CW187" s="99"/>
      <c r="CX187" s="99"/>
      <c r="CY187" s="99"/>
      <c r="CZ187" s="99"/>
      <c r="DA187" s="99"/>
      <c r="DB187" s="99"/>
      <c r="DC187" s="99"/>
      <c r="DD187" s="99"/>
      <c r="DE187" s="99"/>
      <c r="DF187" s="99"/>
      <c r="DG187" s="99"/>
      <c r="DH187" s="99"/>
      <c r="DI187" s="99"/>
      <c r="DJ187" s="99"/>
      <c r="DK187" s="99"/>
      <c r="DL187" s="99"/>
      <c r="DM187" s="99"/>
      <c r="DN187" s="99"/>
      <c r="DO187" s="99"/>
      <c r="DP187" s="99"/>
      <c r="DQ187" s="99"/>
      <c r="DR187" s="99"/>
      <c r="DS187" s="99"/>
      <c r="DT187" s="99"/>
      <c r="DU187" s="99"/>
      <c r="DV187" s="99"/>
      <c r="DW187" s="99"/>
      <c r="DX187" s="99"/>
      <c r="DY187" s="99"/>
      <c r="DZ187" s="99"/>
      <c r="EA187" s="99"/>
      <c r="EB187" s="99"/>
      <c r="EC187" s="99"/>
      <c r="ED187" s="99"/>
      <c r="EE187" s="99"/>
      <c r="EF187" s="99"/>
      <c r="EG187" s="99"/>
      <c r="EH187" s="99"/>
      <c r="EI187" s="99"/>
      <c r="EJ187" s="99"/>
      <c r="EK187" s="99"/>
      <c r="EL187" s="99"/>
      <c r="EM187" s="99"/>
      <c r="EN187" s="99"/>
      <c r="EO187" s="99"/>
      <c r="EP187" s="99"/>
      <c r="EQ187" s="99"/>
      <c r="ER187" s="99"/>
      <c r="ES187" s="99"/>
      <c r="ET187" s="99"/>
      <c r="EU187" s="99"/>
      <c r="EV187" s="99"/>
      <c r="EW187" s="99"/>
      <c r="EX187" s="99"/>
      <c r="EY187" s="99"/>
      <c r="EZ187" s="99"/>
      <c r="FA187" s="99"/>
      <c r="FB187" s="99"/>
      <c r="FC187" s="99"/>
      <c r="FD187" s="99"/>
      <c r="FE187" s="99"/>
      <c r="FF187" s="99"/>
      <c r="FG187" s="99"/>
      <c r="FH187" s="99"/>
      <c r="FI187" s="99"/>
      <c r="FJ187" s="99"/>
      <c r="FK187" s="99"/>
      <c r="FL187" s="99"/>
      <c r="FM187" s="99"/>
      <c r="FN187" s="99"/>
      <c r="FO187" s="99"/>
      <c r="FP187" s="99"/>
      <c r="FQ187" s="99"/>
      <c r="FR187" s="99"/>
      <c r="FS187" s="99"/>
      <c r="FT187" s="99"/>
      <c r="FU187" s="99"/>
      <c r="FV187" s="99"/>
      <c r="FW187" s="99"/>
      <c r="FX187" s="99"/>
      <c r="FY187" s="99"/>
      <c r="FZ187" s="99"/>
      <c r="GA187" s="99"/>
      <c r="GB187" s="99"/>
      <c r="GC187" s="99"/>
      <c r="GD187" s="99"/>
      <c r="GE187" s="99"/>
      <c r="GF187" s="99"/>
      <c r="GG187" s="99"/>
      <c r="GH187" s="99"/>
      <c r="GI187" s="99"/>
      <c r="GJ187" s="99"/>
      <c r="GK187" s="99"/>
      <c r="GL187" s="99"/>
      <c r="GM187" s="99"/>
      <c r="GN187" s="99"/>
      <c r="GO187" s="99"/>
      <c r="GP187" s="99"/>
      <c r="GQ187" s="99"/>
      <c r="GR187" s="99"/>
      <c r="GS187" s="99"/>
      <c r="GT187" s="99"/>
      <c r="GU187" s="99"/>
      <c r="GV187" s="99"/>
      <c r="GW187" s="99"/>
      <c r="GX187" s="99"/>
      <c r="GY187" s="99"/>
      <c r="GZ187" s="99"/>
      <c r="HA187" s="99"/>
      <c r="HB187" s="99"/>
      <c r="HC187" s="99"/>
      <c r="HD187" s="99"/>
      <c r="HE187" s="99"/>
      <c r="HF187" s="99"/>
      <c r="HG187" s="99"/>
      <c r="HH187" s="99"/>
      <c r="HI187" s="99"/>
      <c r="HJ187" s="99"/>
      <c r="HK187" s="99"/>
      <c r="HL187" s="99"/>
      <c r="HM187" s="99"/>
      <c r="HN187" s="99"/>
      <c r="HO187" s="99"/>
      <c r="HP187" s="99"/>
      <c r="HQ187" s="99"/>
      <c r="HR187" s="99"/>
      <c r="HS187" s="99"/>
      <c r="HT187" s="99"/>
      <c r="HU187" s="99"/>
      <c r="HV187" s="99"/>
      <c r="HW187" s="99"/>
      <c r="HX187" s="99"/>
      <c r="HY187" s="99"/>
      <c r="HZ187" s="99"/>
      <c r="IA187" s="99"/>
      <c r="IB187" s="99"/>
      <c r="IC187" s="99"/>
      <c r="ID187" s="99"/>
      <c r="IE187" s="99"/>
      <c r="IF187" s="99"/>
      <c r="IG187" s="99"/>
      <c r="IH187" s="99"/>
      <c r="II187" s="99"/>
      <c r="IJ187" s="99"/>
      <c r="IK187" s="99"/>
      <c r="IL187" s="99"/>
      <c r="IM187" s="99"/>
      <c r="IN187" s="99"/>
      <c r="IO187" s="99"/>
      <c r="IP187" s="99"/>
      <c r="IQ187" s="99"/>
      <c r="IR187" s="99"/>
      <c r="IS187" s="99"/>
      <c r="IT187" s="99"/>
      <c r="IU187" s="99"/>
      <c r="IV187" s="99"/>
    </row>
    <row r="188" spans="1:256" x14ac:dyDescent="0.2">
      <c r="A188" s="134">
        <f>'Alloc Amt'!B188</f>
        <v>0</v>
      </c>
      <c r="B188" s="157">
        <f>'Alloc Amt'!C188</f>
        <v>0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99"/>
      <c r="CJ188" s="99"/>
      <c r="CK188" s="99"/>
      <c r="CL188" s="99"/>
      <c r="CM188" s="99"/>
      <c r="CN188" s="99"/>
      <c r="CO188" s="99"/>
      <c r="CP188" s="99"/>
      <c r="CQ188" s="99"/>
      <c r="CR188" s="99"/>
      <c r="CS188" s="99"/>
      <c r="CT188" s="99"/>
      <c r="CU188" s="99"/>
      <c r="CV188" s="99"/>
      <c r="CW188" s="99"/>
      <c r="CX188" s="99"/>
      <c r="CY188" s="99"/>
      <c r="CZ188" s="99"/>
      <c r="DA188" s="99"/>
      <c r="DB188" s="99"/>
      <c r="DC188" s="99"/>
      <c r="DD188" s="99"/>
      <c r="DE188" s="99"/>
      <c r="DF188" s="99"/>
      <c r="DG188" s="99"/>
      <c r="DH188" s="99"/>
      <c r="DI188" s="99"/>
      <c r="DJ188" s="99"/>
      <c r="DK188" s="99"/>
      <c r="DL188" s="99"/>
      <c r="DM188" s="99"/>
      <c r="DN188" s="99"/>
      <c r="DO188" s="99"/>
      <c r="DP188" s="99"/>
      <c r="DQ188" s="99"/>
      <c r="DR188" s="99"/>
      <c r="DS188" s="99"/>
      <c r="DT188" s="99"/>
      <c r="DU188" s="99"/>
      <c r="DV188" s="99"/>
      <c r="DW188" s="99"/>
      <c r="DX188" s="99"/>
      <c r="DY188" s="99"/>
      <c r="DZ188" s="99"/>
      <c r="EA188" s="99"/>
      <c r="EB188" s="99"/>
      <c r="EC188" s="99"/>
      <c r="ED188" s="99"/>
      <c r="EE188" s="99"/>
      <c r="EF188" s="99"/>
      <c r="EG188" s="99"/>
      <c r="EH188" s="99"/>
      <c r="EI188" s="99"/>
      <c r="EJ188" s="99"/>
      <c r="EK188" s="99"/>
      <c r="EL188" s="99"/>
      <c r="EM188" s="99"/>
      <c r="EN188" s="99"/>
      <c r="EO188" s="99"/>
      <c r="EP188" s="99"/>
      <c r="EQ188" s="99"/>
      <c r="ER188" s="99"/>
      <c r="ES188" s="99"/>
      <c r="ET188" s="99"/>
      <c r="EU188" s="99"/>
      <c r="EV188" s="99"/>
      <c r="EW188" s="99"/>
      <c r="EX188" s="99"/>
      <c r="EY188" s="99"/>
      <c r="EZ188" s="99"/>
      <c r="FA188" s="99"/>
      <c r="FB188" s="99"/>
      <c r="FC188" s="99"/>
      <c r="FD188" s="99"/>
      <c r="FE188" s="99"/>
      <c r="FF188" s="99"/>
      <c r="FG188" s="99"/>
      <c r="FH188" s="99"/>
      <c r="FI188" s="99"/>
      <c r="FJ188" s="99"/>
      <c r="FK188" s="99"/>
      <c r="FL188" s="99"/>
      <c r="FM188" s="99"/>
      <c r="FN188" s="99"/>
      <c r="FO188" s="99"/>
      <c r="FP188" s="99"/>
      <c r="FQ188" s="99"/>
      <c r="FR188" s="99"/>
      <c r="FS188" s="99"/>
      <c r="FT188" s="99"/>
      <c r="FU188" s="99"/>
      <c r="FV188" s="99"/>
      <c r="FW188" s="99"/>
      <c r="FX188" s="99"/>
      <c r="FY188" s="99"/>
      <c r="FZ188" s="99"/>
      <c r="GA188" s="99"/>
      <c r="GB188" s="99"/>
      <c r="GC188" s="99"/>
      <c r="GD188" s="99"/>
      <c r="GE188" s="99"/>
      <c r="GF188" s="99"/>
      <c r="GG188" s="99"/>
      <c r="GH188" s="99"/>
      <c r="GI188" s="99"/>
      <c r="GJ188" s="99"/>
      <c r="GK188" s="99"/>
      <c r="GL188" s="99"/>
      <c r="GM188" s="99"/>
      <c r="GN188" s="99"/>
      <c r="GO188" s="99"/>
      <c r="GP188" s="99"/>
      <c r="GQ188" s="99"/>
      <c r="GR188" s="99"/>
      <c r="GS188" s="99"/>
      <c r="GT188" s="99"/>
      <c r="GU188" s="99"/>
      <c r="GV188" s="99"/>
      <c r="GW188" s="99"/>
      <c r="GX188" s="99"/>
      <c r="GY188" s="99"/>
      <c r="GZ188" s="99"/>
      <c r="HA188" s="99"/>
      <c r="HB188" s="99"/>
      <c r="HC188" s="99"/>
      <c r="HD188" s="99"/>
      <c r="HE188" s="99"/>
      <c r="HF188" s="99"/>
      <c r="HG188" s="99"/>
      <c r="HH188" s="99"/>
      <c r="HI188" s="99"/>
      <c r="HJ188" s="99"/>
      <c r="HK188" s="99"/>
      <c r="HL188" s="99"/>
      <c r="HM188" s="99"/>
      <c r="HN188" s="99"/>
      <c r="HO188" s="99"/>
      <c r="HP188" s="99"/>
      <c r="HQ188" s="99"/>
      <c r="HR188" s="99"/>
      <c r="HS188" s="99"/>
      <c r="HT188" s="99"/>
      <c r="HU188" s="99"/>
      <c r="HV188" s="99"/>
      <c r="HW188" s="99"/>
      <c r="HX188" s="99"/>
      <c r="HY188" s="99"/>
      <c r="HZ188" s="99"/>
      <c r="IA188" s="99"/>
      <c r="IB188" s="99"/>
      <c r="IC188" s="99"/>
      <c r="ID188" s="99"/>
      <c r="IE188" s="99"/>
      <c r="IF188" s="99"/>
      <c r="IG188" s="99"/>
      <c r="IH188" s="99"/>
      <c r="II188" s="99"/>
      <c r="IJ188" s="99"/>
      <c r="IK188" s="99"/>
      <c r="IL188" s="99"/>
      <c r="IM188" s="99"/>
      <c r="IN188" s="99"/>
      <c r="IO188" s="99"/>
      <c r="IP188" s="99"/>
      <c r="IQ188" s="99"/>
      <c r="IR188" s="99"/>
      <c r="IS188" s="99"/>
      <c r="IT188" s="99"/>
      <c r="IU188" s="99"/>
      <c r="IV188" s="99"/>
    </row>
    <row r="189" spans="1:256" x14ac:dyDescent="0.2">
      <c r="A189" s="134">
        <f>'Alloc Amt'!B189</f>
        <v>0</v>
      </c>
      <c r="B189" s="134">
        <f>'Alloc Amt'!C189</f>
        <v>0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  <c r="AL189" s="99"/>
      <c r="AM189" s="99"/>
      <c r="AN189" s="99"/>
      <c r="AO189" s="99"/>
      <c r="AP189" s="99"/>
      <c r="AQ189" s="99"/>
      <c r="AR189" s="99"/>
      <c r="AS189" s="99"/>
      <c r="AT189" s="99"/>
      <c r="AU189" s="99"/>
      <c r="AV189" s="99"/>
      <c r="AW189" s="99"/>
      <c r="AX189" s="99"/>
      <c r="AY189" s="99"/>
      <c r="AZ189" s="99"/>
      <c r="BA189" s="99"/>
      <c r="BB189" s="99"/>
      <c r="BC189" s="99"/>
      <c r="BD189" s="99"/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99"/>
      <c r="BP189" s="99"/>
      <c r="BQ189" s="99"/>
      <c r="BR189" s="99"/>
      <c r="BS189" s="99"/>
      <c r="BT189" s="99"/>
      <c r="BU189" s="99"/>
      <c r="BV189" s="99"/>
      <c r="BW189" s="99"/>
      <c r="BX189" s="99"/>
      <c r="BY189" s="99"/>
      <c r="BZ189" s="99"/>
      <c r="CA189" s="99"/>
      <c r="CB189" s="99"/>
      <c r="CC189" s="99"/>
      <c r="CD189" s="99"/>
      <c r="CE189" s="99"/>
      <c r="CF189" s="99"/>
      <c r="CG189" s="99"/>
      <c r="CH189" s="99"/>
      <c r="CI189" s="99"/>
      <c r="CJ189" s="99"/>
      <c r="CK189" s="99"/>
      <c r="CL189" s="99"/>
      <c r="CM189" s="99"/>
      <c r="CN189" s="99"/>
      <c r="CO189" s="99"/>
      <c r="CP189" s="99"/>
      <c r="CQ189" s="99"/>
      <c r="CR189" s="99"/>
      <c r="CS189" s="99"/>
      <c r="CT189" s="99"/>
      <c r="CU189" s="99"/>
      <c r="CV189" s="99"/>
      <c r="CW189" s="99"/>
      <c r="CX189" s="99"/>
      <c r="CY189" s="99"/>
      <c r="CZ189" s="99"/>
      <c r="DA189" s="99"/>
      <c r="DB189" s="99"/>
      <c r="DC189" s="99"/>
      <c r="DD189" s="99"/>
      <c r="DE189" s="99"/>
      <c r="DF189" s="99"/>
      <c r="DG189" s="99"/>
      <c r="DH189" s="99"/>
      <c r="DI189" s="99"/>
      <c r="DJ189" s="99"/>
      <c r="DK189" s="99"/>
      <c r="DL189" s="99"/>
      <c r="DM189" s="99"/>
      <c r="DN189" s="99"/>
      <c r="DO189" s="99"/>
      <c r="DP189" s="99"/>
      <c r="DQ189" s="99"/>
      <c r="DR189" s="99"/>
      <c r="DS189" s="99"/>
      <c r="DT189" s="99"/>
      <c r="DU189" s="99"/>
      <c r="DV189" s="99"/>
      <c r="DW189" s="99"/>
      <c r="DX189" s="99"/>
      <c r="DY189" s="99"/>
      <c r="DZ189" s="99"/>
      <c r="EA189" s="99"/>
      <c r="EB189" s="99"/>
      <c r="EC189" s="99"/>
      <c r="ED189" s="99"/>
      <c r="EE189" s="99"/>
      <c r="EF189" s="99"/>
      <c r="EG189" s="99"/>
      <c r="EH189" s="99"/>
      <c r="EI189" s="99"/>
      <c r="EJ189" s="99"/>
      <c r="EK189" s="99"/>
      <c r="EL189" s="99"/>
      <c r="EM189" s="99"/>
      <c r="EN189" s="99"/>
      <c r="EO189" s="99"/>
      <c r="EP189" s="99"/>
      <c r="EQ189" s="99"/>
      <c r="ER189" s="99"/>
      <c r="ES189" s="99"/>
      <c r="ET189" s="99"/>
      <c r="EU189" s="99"/>
      <c r="EV189" s="99"/>
      <c r="EW189" s="99"/>
      <c r="EX189" s="99"/>
      <c r="EY189" s="99"/>
      <c r="EZ189" s="99"/>
      <c r="FA189" s="99"/>
      <c r="FB189" s="99"/>
      <c r="FC189" s="99"/>
      <c r="FD189" s="99"/>
      <c r="FE189" s="99"/>
      <c r="FF189" s="99"/>
      <c r="FG189" s="99"/>
      <c r="FH189" s="99"/>
      <c r="FI189" s="99"/>
      <c r="FJ189" s="99"/>
      <c r="FK189" s="99"/>
      <c r="FL189" s="99"/>
      <c r="FM189" s="99"/>
      <c r="FN189" s="99"/>
      <c r="FO189" s="99"/>
      <c r="FP189" s="99"/>
      <c r="FQ189" s="99"/>
      <c r="FR189" s="99"/>
      <c r="FS189" s="99"/>
      <c r="FT189" s="99"/>
      <c r="FU189" s="99"/>
      <c r="FV189" s="99"/>
      <c r="FW189" s="99"/>
      <c r="FX189" s="99"/>
      <c r="FY189" s="99"/>
      <c r="FZ189" s="99"/>
      <c r="GA189" s="99"/>
      <c r="GB189" s="99"/>
      <c r="GC189" s="99"/>
      <c r="GD189" s="99"/>
      <c r="GE189" s="99"/>
      <c r="GF189" s="99"/>
      <c r="GG189" s="99"/>
      <c r="GH189" s="99"/>
      <c r="GI189" s="99"/>
      <c r="GJ189" s="99"/>
      <c r="GK189" s="99"/>
      <c r="GL189" s="99"/>
      <c r="GM189" s="99"/>
      <c r="GN189" s="99"/>
      <c r="GO189" s="99"/>
      <c r="GP189" s="99"/>
      <c r="GQ189" s="99"/>
      <c r="GR189" s="99"/>
      <c r="GS189" s="99"/>
      <c r="GT189" s="99"/>
      <c r="GU189" s="99"/>
      <c r="GV189" s="99"/>
      <c r="GW189" s="99"/>
      <c r="GX189" s="99"/>
      <c r="GY189" s="99"/>
      <c r="GZ189" s="99"/>
      <c r="HA189" s="99"/>
      <c r="HB189" s="99"/>
      <c r="HC189" s="99"/>
      <c r="HD189" s="99"/>
      <c r="HE189" s="99"/>
      <c r="HF189" s="99"/>
      <c r="HG189" s="99"/>
      <c r="HH189" s="99"/>
      <c r="HI189" s="99"/>
      <c r="HJ189" s="99"/>
      <c r="HK189" s="99"/>
      <c r="HL189" s="99"/>
      <c r="HM189" s="99"/>
      <c r="HN189" s="99"/>
      <c r="HO189" s="99"/>
      <c r="HP189" s="99"/>
      <c r="HQ189" s="99"/>
      <c r="HR189" s="99"/>
      <c r="HS189" s="99"/>
      <c r="HT189" s="99"/>
      <c r="HU189" s="99"/>
      <c r="HV189" s="99"/>
      <c r="HW189" s="99"/>
      <c r="HX189" s="99"/>
      <c r="HY189" s="99"/>
      <c r="HZ189" s="99"/>
      <c r="IA189" s="99"/>
      <c r="IB189" s="99"/>
      <c r="IC189" s="99"/>
      <c r="ID189" s="99"/>
      <c r="IE189" s="99"/>
      <c r="IF189" s="99"/>
      <c r="IG189" s="99"/>
      <c r="IH189" s="99"/>
      <c r="II189" s="99"/>
      <c r="IJ189" s="99"/>
      <c r="IK189" s="99"/>
      <c r="IL189" s="99"/>
      <c r="IM189" s="99"/>
      <c r="IN189" s="99"/>
      <c r="IO189" s="99"/>
      <c r="IP189" s="99"/>
      <c r="IQ189" s="99"/>
      <c r="IR189" s="99"/>
      <c r="IS189" s="99"/>
      <c r="IT189" s="99"/>
      <c r="IU189" s="99"/>
      <c r="IV189" s="99"/>
    </row>
    <row r="190" spans="1:256" x14ac:dyDescent="0.2">
      <c r="A190" s="134">
        <f>'Alloc Amt'!B190</f>
        <v>0</v>
      </c>
      <c r="B190" s="134">
        <f>'Alloc Amt'!C190</f>
        <v>0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99"/>
      <c r="AQ190" s="99"/>
      <c r="AR190" s="99"/>
      <c r="AS190" s="99"/>
      <c r="AT190" s="99"/>
      <c r="AU190" s="99"/>
      <c r="AV190" s="99"/>
      <c r="AW190" s="99"/>
      <c r="AX190" s="99"/>
      <c r="AY190" s="99"/>
      <c r="AZ190" s="99"/>
      <c r="BA190" s="99"/>
      <c r="BB190" s="99"/>
      <c r="BC190" s="99"/>
      <c r="BD190" s="99"/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99"/>
      <c r="BP190" s="99"/>
      <c r="BQ190" s="99"/>
      <c r="BR190" s="99"/>
      <c r="BS190" s="99"/>
      <c r="BT190" s="99"/>
      <c r="BU190" s="99"/>
      <c r="BV190" s="99"/>
      <c r="BW190" s="99"/>
      <c r="BX190" s="99"/>
      <c r="BY190" s="99"/>
      <c r="BZ190" s="99"/>
      <c r="CA190" s="99"/>
      <c r="CB190" s="99"/>
      <c r="CC190" s="99"/>
      <c r="CD190" s="99"/>
      <c r="CE190" s="99"/>
      <c r="CF190" s="99"/>
      <c r="CG190" s="99"/>
      <c r="CH190" s="99"/>
      <c r="CI190" s="99"/>
      <c r="CJ190" s="99"/>
      <c r="CK190" s="99"/>
      <c r="CL190" s="99"/>
      <c r="CM190" s="99"/>
      <c r="CN190" s="99"/>
      <c r="CO190" s="99"/>
      <c r="CP190" s="99"/>
      <c r="CQ190" s="99"/>
      <c r="CR190" s="99"/>
      <c r="CS190" s="99"/>
      <c r="CT190" s="99"/>
      <c r="CU190" s="99"/>
      <c r="CV190" s="99"/>
      <c r="CW190" s="99"/>
      <c r="CX190" s="99"/>
      <c r="CY190" s="99"/>
      <c r="CZ190" s="99"/>
      <c r="DA190" s="99"/>
      <c r="DB190" s="99"/>
      <c r="DC190" s="99"/>
      <c r="DD190" s="99"/>
      <c r="DE190" s="99"/>
      <c r="DF190" s="99"/>
      <c r="DG190" s="99"/>
      <c r="DH190" s="99"/>
      <c r="DI190" s="99"/>
      <c r="DJ190" s="99"/>
      <c r="DK190" s="99"/>
      <c r="DL190" s="99"/>
      <c r="DM190" s="99"/>
      <c r="DN190" s="99"/>
      <c r="DO190" s="99"/>
      <c r="DP190" s="99"/>
      <c r="DQ190" s="99"/>
      <c r="DR190" s="99"/>
      <c r="DS190" s="99"/>
      <c r="DT190" s="99"/>
      <c r="DU190" s="99"/>
      <c r="DV190" s="99"/>
      <c r="DW190" s="99"/>
      <c r="DX190" s="99"/>
      <c r="DY190" s="99"/>
      <c r="DZ190" s="99"/>
      <c r="EA190" s="99"/>
      <c r="EB190" s="99"/>
      <c r="EC190" s="99"/>
      <c r="ED190" s="99"/>
      <c r="EE190" s="99"/>
      <c r="EF190" s="99"/>
      <c r="EG190" s="99"/>
      <c r="EH190" s="99"/>
      <c r="EI190" s="99"/>
      <c r="EJ190" s="99"/>
      <c r="EK190" s="99"/>
      <c r="EL190" s="99"/>
      <c r="EM190" s="99"/>
      <c r="EN190" s="99"/>
      <c r="EO190" s="99"/>
      <c r="EP190" s="99"/>
      <c r="EQ190" s="99"/>
      <c r="ER190" s="99"/>
      <c r="ES190" s="99"/>
      <c r="ET190" s="99"/>
      <c r="EU190" s="99"/>
      <c r="EV190" s="99"/>
      <c r="EW190" s="99"/>
      <c r="EX190" s="99"/>
      <c r="EY190" s="99"/>
      <c r="EZ190" s="99"/>
      <c r="FA190" s="99"/>
      <c r="FB190" s="99"/>
      <c r="FC190" s="99"/>
      <c r="FD190" s="99"/>
      <c r="FE190" s="99"/>
      <c r="FF190" s="99"/>
      <c r="FG190" s="99"/>
      <c r="FH190" s="99"/>
      <c r="FI190" s="99"/>
      <c r="FJ190" s="99"/>
      <c r="FK190" s="99"/>
      <c r="FL190" s="99"/>
      <c r="FM190" s="99"/>
      <c r="FN190" s="99"/>
      <c r="FO190" s="99"/>
      <c r="FP190" s="99"/>
      <c r="FQ190" s="99"/>
      <c r="FR190" s="99"/>
      <c r="FS190" s="99"/>
      <c r="FT190" s="99"/>
      <c r="FU190" s="99"/>
      <c r="FV190" s="99"/>
      <c r="FW190" s="99"/>
      <c r="FX190" s="99"/>
      <c r="FY190" s="99"/>
      <c r="FZ190" s="99"/>
      <c r="GA190" s="99"/>
      <c r="GB190" s="99"/>
      <c r="GC190" s="99"/>
      <c r="GD190" s="99"/>
      <c r="GE190" s="99"/>
      <c r="GF190" s="99"/>
      <c r="GG190" s="99"/>
      <c r="GH190" s="99"/>
      <c r="GI190" s="99"/>
      <c r="GJ190" s="99"/>
      <c r="GK190" s="99"/>
      <c r="GL190" s="99"/>
      <c r="GM190" s="99"/>
      <c r="GN190" s="99"/>
      <c r="GO190" s="99"/>
      <c r="GP190" s="99"/>
      <c r="GQ190" s="99"/>
      <c r="GR190" s="99"/>
      <c r="GS190" s="99"/>
      <c r="GT190" s="99"/>
      <c r="GU190" s="99"/>
      <c r="GV190" s="99"/>
      <c r="GW190" s="99"/>
      <c r="GX190" s="99"/>
      <c r="GY190" s="99"/>
      <c r="GZ190" s="99"/>
      <c r="HA190" s="99"/>
      <c r="HB190" s="99"/>
      <c r="HC190" s="99"/>
      <c r="HD190" s="99"/>
      <c r="HE190" s="99"/>
      <c r="HF190" s="99"/>
      <c r="HG190" s="99"/>
      <c r="HH190" s="99"/>
      <c r="HI190" s="99"/>
      <c r="HJ190" s="99"/>
      <c r="HK190" s="99"/>
      <c r="HL190" s="99"/>
      <c r="HM190" s="99"/>
      <c r="HN190" s="99"/>
      <c r="HO190" s="99"/>
      <c r="HP190" s="99"/>
      <c r="HQ190" s="99"/>
      <c r="HR190" s="99"/>
      <c r="HS190" s="99"/>
      <c r="HT190" s="99"/>
      <c r="HU190" s="99"/>
      <c r="HV190" s="99"/>
      <c r="HW190" s="99"/>
      <c r="HX190" s="99"/>
      <c r="HY190" s="99"/>
      <c r="HZ190" s="99"/>
      <c r="IA190" s="99"/>
      <c r="IB190" s="99"/>
      <c r="IC190" s="99"/>
      <c r="ID190" s="99"/>
      <c r="IE190" s="99"/>
      <c r="IF190" s="99"/>
      <c r="IG190" s="99"/>
      <c r="IH190" s="99"/>
      <c r="II190" s="99"/>
      <c r="IJ190" s="99"/>
      <c r="IK190" s="99"/>
      <c r="IL190" s="99"/>
      <c r="IM190" s="99"/>
      <c r="IN190" s="99"/>
      <c r="IO190" s="99"/>
      <c r="IP190" s="99"/>
      <c r="IQ190" s="99"/>
      <c r="IR190" s="99"/>
      <c r="IS190" s="99"/>
      <c r="IT190" s="99"/>
      <c r="IU190" s="99"/>
      <c r="IV190" s="99"/>
    </row>
    <row r="191" spans="1:256" x14ac:dyDescent="0.2">
      <c r="A191" s="134">
        <f>'Alloc Amt'!B191</f>
        <v>0</v>
      </c>
      <c r="B191" s="134">
        <f>'Alloc Amt'!C191</f>
        <v>0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99"/>
      <c r="AY191" s="99"/>
      <c r="AZ191" s="99"/>
      <c r="BA191" s="99"/>
      <c r="BB191" s="99"/>
      <c r="BC191" s="99"/>
      <c r="BD191" s="99"/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99"/>
      <c r="BP191" s="99"/>
      <c r="BQ191" s="99"/>
      <c r="BR191" s="99"/>
      <c r="BS191" s="99"/>
      <c r="BT191" s="99"/>
      <c r="BU191" s="99"/>
      <c r="BV191" s="99"/>
      <c r="BW191" s="99"/>
      <c r="BX191" s="99"/>
      <c r="BY191" s="99"/>
      <c r="BZ191" s="99"/>
      <c r="CA191" s="99"/>
      <c r="CB191" s="99"/>
      <c r="CC191" s="99"/>
      <c r="CD191" s="99"/>
      <c r="CE191" s="99"/>
      <c r="CF191" s="99"/>
      <c r="CG191" s="99"/>
      <c r="CH191" s="99"/>
      <c r="CI191" s="99"/>
      <c r="CJ191" s="99"/>
      <c r="CK191" s="99"/>
      <c r="CL191" s="99"/>
      <c r="CM191" s="99"/>
      <c r="CN191" s="99"/>
      <c r="CO191" s="99"/>
      <c r="CP191" s="99"/>
      <c r="CQ191" s="99"/>
      <c r="CR191" s="99"/>
      <c r="CS191" s="99"/>
      <c r="CT191" s="99"/>
      <c r="CU191" s="99"/>
      <c r="CV191" s="99"/>
      <c r="CW191" s="99"/>
      <c r="CX191" s="99"/>
      <c r="CY191" s="99"/>
      <c r="CZ191" s="99"/>
      <c r="DA191" s="99"/>
      <c r="DB191" s="99"/>
      <c r="DC191" s="99"/>
      <c r="DD191" s="99"/>
      <c r="DE191" s="99"/>
      <c r="DF191" s="99"/>
      <c r="DG191" s="99"/>
      <c r="DH191" s="99"/>
      <c r="DI191" s="99"/>
      <c r="DJ191" s="99"/>
      <c r="DK191" s="99"/>
      <c r="DL191" s="99"/>
      <c r="DM191" s="99"/>
      <c r="DN191" s="99"/>
      <c r="DO191" s="99"/>
      <c r="DP191" s="99"/>
      <c r="DQ191" s="99"/>
      <c r="DR191" s="99"/>
      <c r="DS191" s="99"/>
      <c r="DT191" s="99"/>
      <c r="DU191" s="99"/>
      <c r="DV191" s="99"/>
      <c r="DW191" s="99"/>
      <c r="DX191" s="99"/>
      <c r="DY191" s="99"/>
      <c r="DZ191" s="99"/>
      <c r="EA191" s="99"/>
      <c r="EB191" s="99"/>
      <c r="EC191" s="99"/>
      <c r="ED191" s="99"/>
      <c r="EE191" s="99"/>
      <c r="EF191" s="99"/>
      <c r="EG191" s="99"/>
      <c r="EH191" s="99"/>
      <c r="EI191" s="99"/>
      <c r="EJ191" s="99"/>
      <c r="EK191" s="99"/>
      <c r="EL191" s="99"/>
      <c r="EM191" s="99"/>
      <c r="EN191" s="99"/>
      <c r="EO191" s="99"/>
      <c r="EP191" s="99"/>
      <c r="EQ191" s="99"/>
      <c r="ER191" s="99"/>
      <c r="ES191" s="99"/>
      <c r="ET191" s="99"/>
      <c r="EU191" s="99"/>
      <c r="EV191" s="99"/>
      <c r="EW191" s="99"/>
      <c r="EX191" s="99"/>
      <c r="EY191" s="99"/>
      <c r="EZ191" s="99"/>
      <c r="FA191" s="99"/>
      <c r="FB191" s="99"/>
      <c r="FC191" s="99"/>
      <c r="FD191" s="99"/>
      <c r="FE191" s="99"/>
      <c r="FF191" s="99"/>
      <c r="FG191" s="99"/>
      <c r="FH191" s="99"/>
      <c r="FI191" s="99"/>
      <c r="FJ191" s="99"/>
      <c r="FK191" s="99"/>
      <c r="FL191" s="99"/>
      <c r="FM191" s="99"/>
      <c r="FN191" s="99"/>
      <c r="FO191" s="99"/>
      <c r="FP191" s="99"/>
      <c r="FQ191" s="99"/>
      <c r="FR191" s="99"/>
      <c r="FS191" s="99"/>
      <c r="FT191" s="99"/>
      <c r="FU191" s="99"/>
      <c r="FV191" s="99"/>
      <c r="FW191" s="99"/>
      <c r="FX191" s="99"/>
      <c r="FY191" s="99"/>
      <c r="FZ191" s="99"/>
      <c r="GA191" s="99"/>
      <c r="GB191" s="99"/>
      <c r="GC191" s="99"/>
      <c r="GD191" s="99"/>
      <c r="GE191" s="99"/>
      <c r="GF191" s="99"/>
      <c r="GG191" s="99"/>
      <c r="GH191" s="99"/>
      <c r="GI191" s="99"/>
      <c r="GJ191" s="99"/>
      <c r="GK191" s="99"/>
      <c r="GL191" s="99"/>
      <c r="GM191" s="99"/>
      <c r="GN191" s="99"/>
      <c r="GO191" s="99"/>
      <c r="GP191" s="99"/>
      <c r="GQ191" s="99"/>
      <c r="GR191" s="99"/>
      <c r="GS191" s="99"/>
      <c r="GT191" s="99"/>
      <c r="GU191" s="99"/>
      <c r="GV191" s="99"/>
      <c r="GW191" s="99"/>
      <c r="GX191" s="99"/>
      <c r="GY191" s="99"/>
      <c r="GZ191" s="99"/>
      <c r="HA191" s="99"/>
      <c r="HB191" s="99"/>
      <c r="HC191" s="99"/>
      <c r="HD191" s="99"/>
      <c r="HE191" s="99"/>
      <c r="HF191" s="99"/>
      <c r="HG191" s="99"/>
      <c r="HH191" s="99"/>
      <c r="HI191" s="99"/>
      <c r="HJ191" s="99"/>
      <c r="HK191" s="99"/>
      <c r="HL191" s="99"/>
      <c r="HM191" s="99"/>
      <c r="HN191" s="99"/>
      <c r="HO191" s="99"/>
      <c r="HP191" s="99"/>
      <c r="HQ191" s="99"/>
      <c r="HR191" s="99"/>
      <c r="HS191" s="99"/>
      <c r="HT191" s="99"/>
      <c r="HU191" s="99"/>
      <c r="HV191" s="99"/>
      <c r="HW191" s="99"/>
      <c r="HX191" s="99"/>
      <c r="HY191" s="99"/>
      <c r="HZ191" s="99"/>
      <c r="IA191" s="99"/>
      <c r="IB191" s="99"/>
      <c r="IC191" s="99"/>
      <c r="ID191" s="99"/>
      <c r="IE191" s="99"/>
      <c r="IF191" s="99"/>
      <c r="IG191" s="99"/>
      <c r="IH191" s="99"/>
      <c r="II191" s="99"/>
      <c r="IJ191" s="99"/>
      <c r="IK191" s="99"/>
      <c r="IL191" s="99"/>
      <c r="IM191" s="99"/>
      <c r="IN191" s="99"/>
      <c r="IO191" s="99"/>
      <c r="IP191" s="99"/>
      <c r="IQ191" s="99"/>
      <c r="IR191" s="99"/>
      <c r="IS191" s="99"/>
      <c r="IT191" s="99"/>
      <c r="IU191" s="99"/>
      <c r="IV191" s="99"/>
    </row>
    <row r="192" spans="1:256" x14ac:dyDescent="0.2">
      <c r="A192" s="134">
        <f>'Alloc Amt'!B192</f>
        <v>0</v>
      </c>
      <c r="B192" s="134">
        <f>'Alloc Amt'!C192</f>
        <v>0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  <c r="AL192" s="99"/>
      <c r="AM192" s="99"/>
      <c r="AN192" s="99"/>
      <c r="AO192" s="99"/>
      <c r="AP192" s="99"/>
      <c r="AQ192" s="99"/>
      <c r="AR192" s="99"/>
      <c r="AS192" s="99"/>
      <c r="AT192" s="99"/>
      <c r="AU192" s="99"/>
      <c r="AV192" s="99"/>
      <c r="AW192" s="99"/>
      <c r="AX192" s="99"/>
      <c r="AY192" s="99"/>
      <c r="AZ192" s="99"/>
      <c r="BA192" s="99"/>
      <c r="BB192" s="99"/>
      <c r="BC192" s="99"/>
      <c r="BD192" s="99"/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99"/>
      <c r="BP192" s="99"/>
      <c r="BQ192" s="99"/>
      <c r="BR192" s="99"/>
      <c r="BS192" s="99"/>
      <c r="BT192" s="99"/>
      <c r="BU192" s="99"/>
      <c r="BV192" s="99"/>
      <c r="BW192" s="99"/>
      <c r="BX192" s="99"/>
      <c r="BY192" s="99"/>
      <c r="BZ192" s="99"/>
      <c r="CA192" s="99"/>
      <c r="CB192" s="99"/>
      <c r="CC192" s="99"/>
      <c r="CD192" s="99"/>
      <c r="CE192" s="99"/>
      <c r="CF192" s="99"/>
      <c r="CG192" s="99"/>
      <c r="CH192" s="99"/>
      <c r="CI192" s="99"/>
      <c r="CJ192" s="99"/>
      <c r="CK192" s="99"/>
      <c r="CL192" s="99"/>
      <c r="CM192" s="99"/>
      <c r="CN192" s="99"/>
      <c r="CO192" s="99"/>
      <c r="CP192" s="99"/>
      <c r="CQ192" s="99"/>
      <c r="CR192" s="99"/>
      <c r="CS192" s="99"/>
      <c r="CT192" s="99"/>
      <c r="CU192" s="99"/>
      <c r="CV192" s="99"/>
      <c r="CW192" s="99"/>
      <c r="CX192" s="99"/>
      <c r="CY192" s="99"/>
      <c r="CZ192" s="99"/>
      <c r="DA192" s="99"/>
      <c r="DB192" s="99"/>
      <c r="DC192" s="99"/>
      <c r="DD192" s="99"/>
      <c r="DE192" s="99"/>
      <c r="DF192" s="99"/>
      <c r="DG192" s="99"/>
      <c r="DH192" s="99"/>
      <c r="DI192" s="99"/>
      <c r="DJ192" s="99"/>
      <c r="DK192" s="99"/>
      <c r="DL192" s="99"/>
      <c r="DM192" s="99"/>
      <c r="DN192" s="99"/>
      <c r="DO192" s="99"/>
      <c r="DP192" s="99"/>
      <c r="DQ192" s="99"/>
      <c r="DR192" s="99"/>
      <c r="DS192" s="99"/>
      <c r="DT192" s="99"/>
      <c r="DU192" s="99"/>
      <c r="DV192" s="99"/>
      <c r="DW192" s="99"/>
      <c r="DX192" s="99"/>
      <c r="DY192" s="99"/>
      <c r="DZ192" s="99"/>
      <c r="EA192" s="99"/>
      <c r="EB192" s="99"/>
      <c r="EC192" s="99"/>
      <c r="ED192" s="99"/>
      <c r="EE192" s="99"/>
      <c r="EF192" s="99"/>
      <c r="EG192" s="99"/>
      <c r="EH192" s="99"/>
      <c r="EI192" s="99"/>
      <c r="EJ192" s="99"/>
      <c r="EK192" s="99"/>
      <c r="EL192" s="99"/>
      <c r="EM192" s="99"/>
      <c r="EN192" s="99"/>
      <c r="EO192" s="99"/>
      <c r="EP192" s="99"/>
      <c r="EQ192" s="99"/>
      <c r="ER192" s="99"/>
      <c r="ES192" s="99"/>
      <c r="ET192" s="99"/>
      <c r="EU192" s="99"/>
      <c r="EV192" s="99"/>
      <c r="EW192" s="99"/>
      <c r="EX192" s="99"/>
      <c r="EY192" s="99"/>
      <c r="EZ192" s="99"/>
      <c r="FA192" s="99"/>
      <c r="FB192" s="99"/>
      <c r="FC192" s="99"/>
      <c r="FD192" s="99"/>
      <c r="FE192" s="99"/>
      <c r="FF192" s="99"/>
      <c r="FG192" s="99"/>
      <c r="FH192" s="99"/>
      <c r="FI192" s="99"/>
      <c r="FJ192" s="99"/>
      <c r="FK192" s="99"/>
      <c r="FL192" s="99"/>
      <c r="FM192" s="99"/>
      <c r="FN192" s="99"/>
      <c r="FO192" s="99"/>
      <c r="FP192" s="99"/>
      <c r="FQ192" s="99"/>
      <c r="FR192" s="99"/>
      <c r="FS192" s="99"/>
      <c r="FT192" s="99"/>
      <c r="FU192" s="99"/>
      <c r="FV192" s="99"/>
      <c r="FW192" s="99"/>
      <c r="FX192" s="99"/>
      <c r="FY192" s="99"/>
      <c r="FZ192" s="99"/>
      <c r="GA192" s="99"/>
      <c r="GB192" s="99"/>
      <c r="GC192" s="99"/>
      <c r="GD192" s="99"/>
      <c r="GE192" s="99"/>
      <c r="GF192" s="99"/>
      <c r="GG192" s="99"/>
      <c r="GH192" s="99"/>
      <c r="GI192" s="99"/>
      <c r="GJ192" s="99"/>
      <c r="GK192" s="99"/>
      <c r="GL192" s="99"/>
      <c r="GM192" s="99"/>
      <c r="GN192" s="99"/>
      <c r="GO192" s="99"/>
      <c r="GP192" s="99"/>
      <c r="GQ192" s="99"/>
      <c r="GR192" s="99"/>
      <c r="GS192" s="99"/>
      <c r="GT192" s="99"/>
      <c r="GU192" s="99"/>
      <c r="GV192" s="99"/>
      <c r="GW192" s="99"/>
      <c r="GX192" s="99"/>
      <c r="GY192" s="99"/>
      <c r="GZ192" s="99"/>
      <c r="HA192" s="99"/>
      <c r="HB192" s="99"/>
      <c r="HC192" s="99"/>
      <c r="HD192" s="99"/>
      <c r="HE192" s="99"/>
      <c r="HF192" s="99"/>
      <c r="HG192" s="99"/>
      <c r="HH192" s="99"/>
      <c r="HI192" s="99"/>
      <c r="HJ192" s="99"/>
      <c r="HK192" s="99"/>
      <c r="HL192" s="99"/>
      <c r="HM192" s="99"/>
      <c r="HN192" s="99"/>
      <c r="HO192" s="99"/>
      <c r="HP192" s="99"/>
      <c r="HQ192" s="99"/>
      <c r="HR192" s="99"/>
      <c r="HS192" s="99"/>
      <c r="HT192" s="99"/>
      <c r="HU192" s="99"/>
      <c r="HV192" s="99"/>
      <c r="HW192" s="99"/>
      <c r="HX192" s="99"/>
      <c r="HY192" s="99"/>
      <c r="HZ192" s="99"/>
      <c r="IA192" s="99"/>
      <c r="IB192" s="99"/>
      <c r="IC192" s="99"/>
      <c r="ID192" s="99"/>
      <c r="IE192" s="99"/>
      <c r="IF192" s="99"/>
      <c r="IG192" s="99"/>
      <c r="IH192" s="99"/>
      <c r="II192" s="99"/>
      <c r="IJ192" s="99"/>
      <c r="IK192" s="99"/>
      <c r="IL192" s="99"/>
      <c r="IM192" s="99"/>
      <c r="IN192" s="99"/>
      <c r="IO192" s="99"/>
      <c r="IP192" s="99"/>
      <c r="IQ192" s="99"/>
      <c r="IR192" s="99"/>
      <c r="IS192" s="99"/>
      <c r="IT192" s="99"/>
      <c r="IU192" s="99"/>
      <c r="IV192" s="99"/>
    </row>
    <row r="193" s="99" customFormat="1" ht="12.75" x14ac:dyDescent="0.2"/>
    <row r="194" s="99" customFormat="1" ht="12.75" x14ac:dyDescent="0.2"/>
    <row r="195" s="99" customFormat="1" ht="12.75" x14ac:dyDescent="0.2"/>
    <row r="196" s="99" customFormat="1" ht="12.75" x14ac:dyDescent="0.2"/>
    <row r="197" s="99" customFormat="1" ht="12.75" x14ac:dyDescent="0.2"/>
    <row r="198" s="99" customFormat="1" ht="12.75" x14ac:dyDescent="0.2"/>
    <row r="199" s="99" customFormat="1" ht="12.75" x14ac:dyDescent="0.2"/>
    <row r="200" s="99" customFormat="1" ht="12.75" x14ac:dyDescent="0.2"/>
    <row r="201" s="99" customFormat="1" ht="12.75" x14ac:dyDescent="0.2"/>
    <row r="202" s="99" customFormat="1" ht="12.75" x14ac:dyDescent="0.2"/>
    <row r="203" s="99" customFormat="1" ht="12.75" x14ac:dyDescent="0.2"/>
    <row r="204" s="99" customFormat="1" ht="12.75" x14ac:dyDescent="0.2"/>
    <row r="205" s="99" customFormat="1" ht="12.75" x14ac:dyDescent="0.2"/>
    <row r="206" s="99" customFormat="1" ht="12.75" x14ac:dyDescent="0.2"/>
    <row r="207" s="99" customFormat="1" ht="12.75" x14ac:dyDescent="0.2"/>
    <row r="208" s="99" customFormat="1" ht="12.75" x14ac:dyDescent="0.2"/>
    <row r="209" s="99" customFormat="1" ht="12.75" x14ac:dyDescent="0.2"/>
    <row r="210" s="99" customFormat="1" ht="12.75" x14ac:dyDescent="0.2"/>
    <row r="211" s="99" customFormat="1" ht="12.75" x14ac:dyDescent="0.2"/>
    <row r="212" s="99" customFormat="1" ht="12.75" x14ac:dyDescent="0.2"/>
    <row r="213" s="99" customFormat="1" ht="12.75" x14ac:dyDescent="0.2"/>
    <row r="214" s="99" customFormat="1" ht="12.75" x14ac:dyDescent="0.2"/>
    <row r="215" s="99" customFormat="1" ht="12.75" x14ac:dyDescent="0.2"/>
    <row r="216" s="99" customFormat="1" ht="12.75" x14ac:dyDescent="0.2"/>
    <row r="217" s="99" customFormat="1" ht="12.75" x14ac:dyDescent="0.2"/>
    <row r="218" s="99" customFormat="1" ht="12.75" x14ac:dyDescent="0.2"/>
    <row r="219" s="99" customFormat="1" ht="12.75" x14ac:dyDescent="0.2"/>
    <row r="220" s="99" customFormat="1" ht="12.75" x14ac:dyDescent="0.2"/>
    <row r="221" s="99" customFormat="1" ht="12.75" x14ac:dyDescent="0.2"/>
    <row r="222" s="99" customFormat="1" ht="12.75" x14ac:dyDescent="0.2"/>
    <row r="223" s="99" customFormat="1" ht="12.75" x14ac:dyDescent="0.2"/>
    <row r="224" s="99" customFormat="1" ht="12.75" x14ac:dyDescent="0.2"/>
    <row r="225" s="99" customFormat="1" ht="12.75" x14ac:dyDescent="0.2"/>
    <row r="226" s="99" customFormat="1" ht="12.75" x14ac:dyDescent="0.2"/>
    <row r="227" s="99" customFormat="1" ht="12.75" x14ac:dyDescent="0.2"/>
    <row r="228" s="99" customFormat="1" ht="12.75" x14ac:dyDescent="0.2"/>
    <row r="229" s="99" customFormat="1" ht="12.75" x14ac:dyDescent="0.2"/>
    <row r="230" s="99" customFormat="1" ht="12.75" x14ac:dyDescent="0.2"/>
    <row r="231" s="99" customFormat="1" ht="12.75" x14ac:dyDescent="0.2"/>
    <row r="232" s="99" customFormat="1" ht="12.75" x14ac:dyDescent="0.2"/>
    <row r="233" s="99" customFormat="1" ht="12.75" x14ac:dyDescent="0.2"/>
    <row r="234" s="99" customFormat="1" ht="12.75" x14ac:dyDescent="0.2"/>
    <row r="235" s="99" customFormat="1" ht="12.75" x14ac:dyDescent="0.2"/>
    <row r="236" s="99" customFormat="1" ht="12.75" x14ac:dyDescent="0.2"/>
    <row r="237" s="99" customFormat="1" ht="12.75" x14ac:dyDescent="0.2"/>
    <row r="238" s="99" customFormat="1" ht="12.75" x14ac:dyDescent="0.2"/>
    <row r="239" s="99" customFormat="1" ht="12.75" x14ac:dyDescent="0.2"/>
    <row r="240" s="99" customFormat="1" ht="12.75" x14ac:dyDescent="0.2"/>
    <row r="241" s="99" customFormat="1" ht="12.75" x14ac:dyDescent="0.2"/>
    <row r="242" s="99" customFormat="1" ht="12.75" x14ac:dyDescent="0.2"/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opLeftCell="A16" zoomScale="87" zoomScaleNormal="87" workbookViewId="0"/>
  </sheetViews>
  <sheetFormatPr defaultRowHeight="15" x14ac:dyDescent="0.2"/>
  <cols>
    <col min="1" max="7" width="9.6640625" style="160" customWidth="1"/>
    <col min="8" max="10" width="3.6640625" style="160" customWidth="1"/>
    <col min="11" max="11" width="12.6640625" style="160" customWidth="1"/>
    <col min="12" max="12" width="11.6640625" style="160" customWidth="1"/>
    <col min="13" max="13" width="10.6640625" style="160" customWidth="1"/>
    <col min="14" max="16" width="9.6640625" style="160" customWidth="1"/>
    <col min="17" max="17" width="10.6640625" style="160" customWidth="1"/>
    <col min="18" max="18" width="9.6640625" style="160" customWidth="1"/>
    <col min="19" max="19" width="10.6640625" style="160" customWidth="1"/>
    <col min="20" max="256" width="9.6640625" style="160" customWidth="1"/>
  </cols>
  <sheetData>
    <row r="1" spans="1:19" ht="15.75" x14ac:dyDescent="0.25">
      <c r="A1" s="161"/>
      <c r="B1" s="161"/>
      <c r="C1" s="161"/>
      <c r="D1" s="161"/>
      <c r="E1" s="161"/>
      <c r="F1" s="162"/>
      <c r="G1" s="161"/>
      <c r="H1" s="162"/>
      <c r="I1" s="162"/>
      <c r="J1" s="162"/>
      <c r="K1" s="162"/>
      <c r="L1" s="161" t="s">
        <v>519</v>
      </c>
      <c r="M1" s="162"/>
      <c r="N1" s="162"/>
      <c r="O1" s="162"/>
    </row>
    <row r="2" spans="1:19" ht="15.75" x14ac:dyDescent="0.25">
      <c r="A2" s="161"/>
      <c r="B2" s="161"/>
      <c r="C2" s="161"/>
      <c r="D2" s="161"/>
      <c r="E2" s="161"/>
      <c r="F2" s="161"/>
      <c r="G2" s="161"/>
      <c r="O2" s="162"/>
    </row>
    <row r="3" spans="1:19" ht="15.75" x14ac:dyDescent="0.25">
      <c r="A3" s="103" t="s">
        <v>16</v>
      </c>
      <c r="B3" s="103"/>
      <c r="C3" s="103"/>
      <c r="D3" s="103"/>
      <c r="E3" s="103"/>
      <c r="F3" s="103"/>
      <c r="G3" s="103"/>
      <c r="O3" s="162"/>
    </row>
    <row r="4" spans="1:19" ht="15.75" x14ac:dyDescent="0.25">
      <c r="A4" s="103" t="s">
        <v>489</v>
      </c>
      <c r="B4" s="103"/>
      <c r="C4" s="103"/>
      <c r="D4" s="103"/>
      <c r="E4" s="103"/>
      <c r="F4" s="103"/>
      <c r="G4" s="103"/>
      <c r="O4" s="162"/>
    </row>
    <row r="5" spans="1:19" x14ac:dyDescent="0.2">
      <c r="A5" s="163"/>
      <c r="B5" s="163"/>
      <c r="C5" s="163"/>
      <c r="D5" s="163"/>
      <c r="E5" s="163"/>
      <c r="F5" s="163"/>
      <c r="G5" s="163"/>
      <c r="O5" s="162"/>
    </row>
    <row r="6" spans="1:19" x14ac:dyDescent="0.2">
      <c r="A6" s="162"/>
      <c r="G6" s="44" t="s">
        <v>511</v>
      </c>
      <c r="O6" s="162"/>
    </row>
    <row r="7" spans="1:19" x14ac:dyDescent="0.2">
      <c r="A7" s="162"/>
      <c r="G7" s="44" t="s">
        <v>512</v>
      </c>
      <c r="H7" s="116"/>
      <c r="O7" s="162"/>
    </row>
    <row r="8" spans="1:19" x14ac:dyDescent="0.2">
      <c r="A8" s="163" t="s">
        <v>490</v>
      </c>
      <c r="B8" s="163"/>
      <c r="C8" s="163"/>
      <c r="D8" s="163"/>
      <c r="E8" s="163"/>
      <c r="F8" s="163"/>
      <c r="G8" s="163"/>
      <c r="O8" s="162"/>
    </row>
    <row r="9" spans="1:19" x14ac:dyDescent="0.2">
      <c r="A9" s="162"/>
      <c r="B9" s="116" t="s">
        <v>498</v>
      </c>
      <c r="O9" s="162"/>
    </row>
    <row r="10" spans="1:19" x14ac:dyDescent="0.2">
      <c r="A10" s="162"/>
      <c r="B10" s="160" t="s">
        <v>499</v>
      </c>
      <c r="G10" s="164">
        <f>'Rate Base'!G70</f>
        <v>23403452.171422482</v>
      </c>
      <c r="H10" s="164"/>
      <c r="O10" s="162"/>
    </row>
    <row r="11" spans="1:19" x14ac:dyDescent="0.2">
      <c r="A11" s="162"/>
      <c r="B11" s="160" t="s">
        <v>500</v>
      </c>
      <c r="G11" s="165">
        <f>'Rate Base'!G71</f>
        <v>26683502.179084383</v>
      </c>
      <c r="H11" s="164"/>
      <c r="O11" s="162"/>
    </row>
    <row r="12" spans="1:19" x14ac:dyDescent="0.2">
      <c r="A12" s="162"/>
      <c r="C12" s="160" t="s">
        <v>81</v>
      </c>
      <c r="G12" s="164">
        <f>G11+G10</f>
        <v>50086954.350506864</v>
      </c>
      <c r="H12" s="164"/>
      <c r="O12" s="162"/>
    </row>
    <row r="13" spans="1:19" x14ac:dyDescent="0.2">
      <c r="A13" s="162"/>
      <c r="O13" s="162"/>
    </row>
    <row r="14" spans="1:19" x14ac:dyDescent="0.2">
      <c r="A14" s="162"/>
      <c r="B14" s="160" t="s">
        <v>501</v>
      </c>
      <c r="G14" s="164"/>
      <c r="O14" s="162"/>
    </row>
    <row r="15" spans="1:19" x14ac:dyDescent="0.2">
      <c r="A15" s="162"/>
      <c r="B15" s="160" t="s">
        <v>499</v>
      </c>
      <c r="G15" s="164">
        <f>S15</f>
        <v>17266223.329569701</v>
      </c>
      <c r="H15" s="164" t="s">
        <v>513</v>
      </c>
      <c r="O15" s="162"/>
      <c r="Q15" s="166">
        <f>(1211657+19661579)</f>
        <v>20873236</v>
      </c>
      <c r="R15" s="167">
        <f>'Alloc Pct'!G37</f>
        <v>0.82719437127859341</v>
      </c>
      <c r="S15" s="166">
        <f>R15*Q15</f>
        <v>17266223.329569701</v>
      </c>
    </row>
    <row r="16" spans="1:19" x14ac:dyDescent="0.2">
      <c r="A16" s="162"/>
      <c r="B16" s="160" t="s">
        <v>500</v>
      </c>
      <c r="G16" s="165">
        <f>S16</f>
        <v>14184447.413783902</v>
      </c>
      <c r="H16" s="164" t="s">
        <v>513</v>
      </c>
      <c r="O16" s="162"/>
      <c r="Q16" s="166">
        <v>20266671</v>
      </c>
      <c r="R16" s="167">
        <f>'Alloc Pct'!G36</f>
        <v>0.69989034774304582</v>
      </c>
      <c r="S16" s="166">
        <f>R16*Q16</f>
        <v>14184447.413783902</v>
      </c>
    </row>
    <row r="17" spans="1:15" x14ac:dyDescent="0.2">
      <c r="A17" s="162"/>
      <c r="C17" s="160" t="s">
        <v>81</v>
      </c>
      <c r="G17" s="164">
        <f>G16+G15</f>
        <v>31450670.743353605</v>
      </c>
      <c r="H17" s="164"/>
      <c r="O17" s="162"/>
    </row>
    <row r="18" spans="1:15" x14ac:dyDescent="0.2">
      <c r="A18" s="162"/>
      <c r="O18" s="162"/>
    </row>
    <row r="19" spans="1:15" x14ac:dyDescent="0.2">
      <c r="A19" s="168"/>
      <c r="B19" s="169" t="s">
        <v>502</v>
      </c>
      <c r="C19" s="168"/>
      <c r="D19" s="168"/>
      <c r="E19" s="168"/>
      <c r="F19" s="168"/>
      <c r="G19" s="170">
        <f>G12-G17</f>
        <v>18636283.607153259</v>
      </c>
      <c r="H19" s="164"/>
      <c r="O19" s="162"/>
    </row>
    <row r="20" spans="1:15" x14ac:dyDescent="0.2">
      <c r="A20" s="162"/>
      <c r="O20" s="162"/>
    </row>
    <row r="21" spans="1:15" x14ac:dyDescent="0.2">
      <c r="A21" s="162"/>
      <c r="O21" s="162"/>
    </row>
    <row r="22" spans="1:15" x14ac:dyDescent="0.2">
      <c r="A22" s="162" t="s">
        <v>491</v>
      </c>
      <c r="L22" s="44"/>
      <c r="M22" s="44"/>
      <c r="N22" s="44" t="s">
        <v>524</v>
      </c>
      <c r="O22" s="162"/>
    </row>
    <row r="23" spans="1:15" x14ac:dyDescent="0.2">
      <c r="A23" s="162"/>
      <c r="B23" s="116" t="s">
        <v>503</v>
      </c>
      <c r="G23" s="164">
        <f>Expenses!G93</f>
        <v>4348074.384476454</v>
      </c>
      <c r="H23" s="164"/>
      <c r="L23" s="44" t="s">
        <v>520</v>
      </c>
      <c r="M23" s="44" t="s">
        <v>523</v>
      </c>
      <c r="N23" s="44" t="s">
        <v>523</v>
      </c>
      <c r="O23" s="162"/>
    </row>
    <row r="24" spans="1:15" x14ac:dyDescent="0.2">
      <c r="A24" s="162"/>
      <c r="B24" s="160" t="s">
        <v>504</v>
      </c>
      <c r="G24" s="164">
        <f>Expenses!G106</f>
        <v>0</v>
      </c>
      <c r="H24" s="164"/>
      <c r="K24" s="171" t="s">
        <v>515</v>
      </c>
      <c r="L24" s="172">
        <v>0.5</v>
      </c>
      <c r="M24" s="163">
        <v>3.8100000000000002E-2</v>
      </c>
      <c r="N24" s="172">
        <f>M24*L24</f>
        <v>1.9050000000000001E-2</v>
      </c>
      <c r="O24" s="162"/>
    </row>
    <row r="25" spans="1:15" x14ac:dyDescent="0.2">
      <c r="A25" s="162"/>
      <c r="B25" s="160" t="s">
        <v>505</v>
      </c>
      <c r="G25" s="164">
        <f>Expenses!G112</f>
        <v>1614704.1515359124</v>
      </c>
      <c r="H25" s="164"/>
      <c r="K25" s="173" t="s">
        <v>516</v>
      </c>
      <c r="L25" s="174">
        <v>0.5</v>
      </c>
      <c r="M25" s="175">
        <v>8.5000000000000006E-2</v>
      </c>
      <c r="N25" s="174">
        <f>M25*L25</f>
        <v>4.2500000000000003E-2</v>
      </c>
      <c r="O25" s="162"/>
    </row>
    <row r="26" spans="1:15" x14ac:dyDescent="0.2">
      <c r="A26" s="162"/>
      <c r="B26" s="160" t="s">
        <v>506</v>
      </c>
      <c r="G26" s="164">
        <f>Expenses!G113</f>
        <v>3984146.7791649397</v>
      </c>
      <c r="H26" s="164"/>
      <c r="K26" s="160" t="s">
        <v>81</v>
      </c>
      <c r="L26" s="175">
        <f>L25+L24</f>
        <v>1</v>
      </c>
      <c r="N26" s="175">
        <f>N25+N24</f>
        <v>6.1550000000000007E-2</v>
      </c>
      <c r="O26" s="162"/>
    </row>
    <row r="27" spans="1:15" x14ac:dyDescent="0.2">
      <c r="A27" s="162"/>
      <c r="B27" s="160" t="s">
        <v>507</v>
      </c>
      <c r="G27" s="165">
        <f>Expenses!G115</f>
        <v>330100.42662992707</v>
      </c>
      <c r="H27" s="164"/>
      <c r="O27" s="162"/>
    </row>
    <row r="28" spans="1:15" x14ac:dyDescent="0.2">
      <c r="A28" s="162"/>
      <c r="C28" s="160" t="s">
        <v>81</v>
      </c>
      <c r="G28" s="164">
        <f>SUM(G23:G27)</f>
        <v>10277025.741807234</v>
      </c>
      <c r="H28" s="164"/>
      <c r="O28" s="162"/>
    </row>
    <row r="29" spans="1:15" x14ac:dyDescent="0.2">
      <c r="A29" s="162"/>
      <c r="O29" s="162"/>
    </row>
    <row r="30" spans="1:15" x14ac:dyDescent="0.2">
      <c r="A30" s="162" t="s">
        <v>207</v>
      </c>
      <c r="O30" s="162"/>
    </row>
    <row r="31" spans="1:15" x14ac:dyDescent="0.2">
      <c r="A31" s="162"/>
      <c r="B31" s="160" t="s">
        <v>499</v>
      </c>
      <c r="G31" s="164">
        <f>G10*0.0353</f>
        <v>826141.86165121361</v>
      </c>
      <c r="H31" s="164" t="s">
        <v>514</v>
      </c>
      <c r="O31" s="162"/>
    </row>
    <row r="32" spans="1:15" x14ac:dyDescent="0.2">
      <c r="A32" s="162"/>
      <c r="B32" s="160" t="s">
        <v>500</v>
      </c>
      <c r="G32" s="165">
        <f>G11*0.0292</f>
        <v>779158.26362926397</v>
      </c>
      <c r="H32" s="164" t="s">
        <v>514</v>
      </c>
      <c r="O32" s="162"/>
    </row>
    <row r="33" spans="1:15" x14ac:dyDescent="0.2">
      <c r="A33" s="162"/>
      <c r="C33" s="160" t="s">
        <v>81</v>
      </c>
      <c r="G33" s="164">
        <f>G32+G31</f>
        <v>1605300.1252804776</v>
      </c>
      <c r="H33" s="164"/>
      <c r="K33" s="116" t="s">
        <v>517</v>
      </c>
      <c r="O33" s="162"/>
    </row>
    <row r="34" spans="1:15" x14ac:dyDescent="0.2">
      <c r="A34" s="162"/>
      <c r="O34" s="162"/>
    </row>
    <row r="35" spans="1:15" ht="15.75" x14ac:dyDescent="0.25">
      <c r="A35" s="161" t="s">
        <v>492</v>
      </c>
      <c r="L35" s="160" t="s">
        <v>521</v>
      </c>
      <c r="O35" s="162"/>
    </row>
    <row r="36" spans="1:15" x14ac:dyDescent="0.2">
      <c r="A36" s="162"/>
      <c r="B36" s="160" t="s">
        <v>226</v>
      </c>
      <c r="G36" s="164">
        <f>G19*N24</f>
        <v>355021.20271626959</v>
      </c>
      <c r="H36" s="164"/>
      <c r="K36" s="160" t="s">
        <v>518</v>
      </c>
      <c r="L36" s="160" t="s">
        <v>522</v>
      </c>
      <c r="O36" s="162"/>
    </row>
    <row r="37" spans="1:15" x14ac:dyDescent="0.2">
      <c r="A37" s="162"/>
      <c r="B37" s="160" t="s">
        <v>508</v>
      </c>
      <c r="G37" s="164">
        <f>G19*N25</f>
        <v>792042.05330401356</v>
      </c>
      <c r="K37" s="166">
        <f>Expenses!F206</f>
        <v>51825304</v>
      </c>
      <c r="L37" s="166">
        <f>Expenses!F204</f>
        <v>139148414</v>
      </c>
      <c r="M37" s="175">
        <f>K37/L37</f>
        <v>0.37244624290148215</v>
      </c>
      <c r="O37" s="162"/>
    </row>
    <row r="38" spans="1:15" x14ac:dyDescent="0.2">
      <c r="A38" s="162"/>
      <c r="B38" s="116" t="s">
        <v>509</v>
      </c>
      <c r="G38" s="165">
        <f>(+M37/(1-M37))*G37</f>
        <v>470068.23500977806</v>
      </c>
      <c r="O38" s="164"/>
    </row>
    <row r="39" spans="1:15" x14ac:dyDescent="0.2">
      <c r="A39" s="162"/>
      <c r="C39" s="160" t="s">
        <v>510</v>
      </c>
      <c r="G39" s="164">
        <f>G38+G37+G36</f>
        <v>1617131.4910300612</v>
      </c>
      <c r="O39" s="162"/>
    </row>
    <row r="40" spans="1:15" x14ac:dyDescent="0.2">
      <c r="A40" s="162"/>
      <c r="O40" s="162"/>
    </row>
    <row r="41" spans="1:15" x14ac:dyDescent="0.2">
      <c r="A41" s="168" t="s">
        <v>493</v>
      </c>
      <c r="B41" s="168"/>
      <c r="C41" s="168"/>
      <c r="D41" s="168"/>
      <c r="E41" s="168"/>
      <c r="F41" s="168"/>
      <c r="G41" s="170">
        <f>G28+G33+G39</f>
        <v>13499457.358117772</v>
      </c>
      <c r="O41" s="162"/>
    </row>
    <row r="42" spans="1:15" x14ac:dyDescent="0.2">
      <c r="A42" s="162"/>
      <c r="O42" s="162"/>
    </row>
    <row r="43" spans="1:15" x14ac:dyDescent="0.2">
      <c r="A43" s="162" t="s">
        <v>494</v>
      </c>
      <c r="G43" s="164">
        <f>'Alloc Amt'!G13</f>
        <v>4173228</v>
      </c>
      <c r="O43" s="162"/>
    </row>
    <row r="44" spans="1:15" x14ac:dyDescent="0.2">
      <c r="A44" s="162"/>
      <c r="O44" s="162"/>
    </row>
    <row r="45" spans="1:15" ht="15.75" x14ac:dyDescent="0.25">
      <c r="A45" s="161" t="s">
        <v>495</v>
      </c>
      <c r="B45" s="161"/>
      <c r="C45" s="161"/>
      <c r="D45" s="161"/>
      <c r="E45" s="161"/>
      <c r="F45" s="161"/>
      <c r="G45" s="176">
        <f>G41/G43</f>
        <v>3.2347758996435787</v>
      </c>
      <c r="O45" s="162"/>
    </row>
    <row r="46" spans="1:15" x14ac:dyDescent="0.2">
      <c r="A46" s="162"/>
      <c r="O46" s="162"/>
    </row>
    <row r="47" spans="1:15" x14ac:dyDescent="0.2">
      <c r="A47" s="162"/>
      <c r="O47" s="162"/>
    </row>
    <row r="48" spans="1:15" x14ac:dyDescent="0.2">
      <c r="A48" s="162" t="s">
        <v>496</v>
      </c>
      <c r="O48" s="162"/>
    </row>
    <row r="49" spans="1:15" x14ac:dyDescent="0.2">
      <c r="A49" s="116" t="s">
        <v>497</v>
      </c>
      <c r="O49" s="162"/>
    </row>
  </sheetData>
  <printOptions horizontalCentered="1"/>
  <pageMargins left="0.5" right="0.5" top="0.5" bottom="0.5" header="0" footer="0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Conroy Rebuttal 5</vt:lpstr>
      <vt:lpstr>Rate Base</vt:lpstr>
      <vt:lpstr>Expenses</vt:lpstr>
      <vt:lpstr>Labor</vt:lpstr>
      <vt:lpstr>Revenues</vt:lpstr>
      <vt:lpstr>Alloc Amt</vt:lpstr>
      <vt:lpstr>Alloc Pct</vt:lpstr>
      <vt:lpstr>Cust Cost</vt:lpstr>
      <vt:lpstr>ALLOC</vt:lpstr>
      <vt:lpstr>'Conroy Rebuttal 5'!Print_Area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2012-11-05T18:34:42Z</dcterms:created>
  <dcterms:modified xsi:type="dcterms:W3CDTF">2012-11-05T18:34:59Z</dcterms:modified>
</cp:coreProperties>
</file>