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1970" windowHeight="3525" tabRatio="917" activeTab="0"/>
  </bookViews>
  <sheets>
    <sheet name="Br Summary" sheetId="1" r:id="rId1"/>
    <sheet name="Ash Pond" sheetId="2" r:id="rId2"/>
    <sheet name="Radiation Sources" sheetId="3" r:id="rId3"/>
    <sheet name=" B1 Transformers " sheetId="4" r:id="rId4"/>
    <sheet name="B2 Trans" sheetId="5" r:id="rId5"/>
    <sheet name="B3 Trans" sheetId="6" r:id="rId6"/>
    <sheet name="Transf CT5" sheetId="7" r:id="rId7"/>
    <sheet name="Transf CT6" sheetId="8" r:id="rId8"/>
    <sheet name="Transf CT7" sheetId="9" r:id="rId9"/>
    <sheet name="Transf CT8" sheetId="10" r:id="rId10"/>
    <sheet name="Transf CT9" sheetId="11" r:id="rId11"/>
    <sheet name="Transf CT10" sheetId="12" r:id="rId12"/>
    <sheet name="Transf CT11" sheetId="13" r:id="rId13"/>
    <sheet name="Fuel oil Piping" sheetId="14" r:id="rId14"/>
    <sheet name="Storage Tanks" sheetId="15" r:id="rId15"/>
    <sheet name="Ct Storage tanks" sheetId="16" r:id="rId16"/>
    <sheet name="CT FOP" sheetId="17" r:id="rId17"/>
    <sheet name="Lab" sheetId="18" r:id="rId18"/>
    <sheet name="Sewage Plant" sheetId="19" r:id="rId19"/>
    <sheet name="Coal" sheetId="20" r:id="rId20"/>
    <sheet name="Coal Pond" sheetId="21" r:id="rId21"/>
  </sheets>
  <externalReferences>
    <externalReference r:id="rId24"/>
  </externalReferences>
  <definedNames>
    <definedName name="_xlnm.Print_Titles" localSheetId="3">' B1 Transformers '!$1:$6</definedName>
    <definedName name="_xlnm.Print_Titles" localSheetId="1">'Ash Pond'!$1:$6</definedName>
    <definedName name="_xlnm.Print_Titles" localSheetId="4">'B2 Trans'!$1:$6</definedName>
    <definedName name="_xlnm.Print_Titles" localSheetId="5">'B3 Trans'!$1:$6</definedName>
    <definedName name="_xlnm.Print_Titles" localSheetId="0">'Br Summary'!$1:$5</definedName>
    <definedName name="_xlnm.Print_Titles" localSheetId="19">'Coal'!$1:$6</definedName>
    <definedName name="_xlnm.Print_Titles" localSheetId="20">'Coal Pond'!$1:$6</definedName>
    <definedName name="_xlnm.Print_Titles" localSheetId="16">'CT FOP'!$1:$6</definedName>
    <definedName name="_xlnm.Print_Titles" localSheetId="15">'Ct Storage tanks'!$1:$6</definedName>
    <definedName name="_xlnm.Print_Titles" localSheetId="13">'Fuel oil Piping'!$1:$6</definedName>
    <definedName name="_xlnm.Print_Titles" localSheetId="17">'Lab'!$1:$6</definedName>
    <definedName name="_xlnm.Print_Titles" localSheetId="2">'Radiation Sources'!$1:$6</definedName>
    <definedName name="_xlnm.Print_Titles" localSheetId="18">'Sewage Plant'!$1:$6</definedName>
    <definedName name="_xlnm.Print_Titles" localSheetId="14">'Storage Tanks'!$1:$6</definedName>
    <definedName name="_xlnm.Print_Titles" localSheetId="11">'Transf CT10'!$1:$6</definedName>
    <definedName name="_xlnm.Print_Titles" localSheetId="12">'Transf CT11'!$1:$6</definedName>
    <definedName name="_xlnm.Print_Titles" localSheetId="6">'Transf CT5'!$1:$6</definedName>
    <definedName name="_xlnm.Print_Titles" localSheetId="7">'Transf CT6'!$1:$6</definedName>
    <definedName name="_xlnm.Print_Titles" localSheetId="8">'Transf CT7'!$1:$6</definedName>
    <definedName name="_xlnm.Print_Titles" localSheetId="9">'Transf CT8'!$1:$6</definedName>
    <definedName name="_xlnm.Print_Titles" localSheetId="10">'Transf CT9'!$1:$6</definedName>
  </definedNames>
  <calcPr fullCalcOnLoad="1"/>
</workbook>
</file>

<file path=xl/sharedStrings.xml><?xml version="1.0" encoding="utf-8"?>
<sst xmlns="http://schemas.openxmlformats.org/spreadsheetml/2006/main" count="1143" uniqueCount="101">
  <si>
    <t xml:space="preserve">Asset Life </t>
  </si>
  <si>
    <t>Cr</t>
  </si>
  <si>
    <t>Dr</t>
  </si>
  <si>
    <t>Cal Year</t>
  </si>
  <si>
    <t>Age at 12/2002</t>
  </si>
  <si>
    <t>Retirement Date</t>
  </si>
  <si>
    <t>Year Installed</t>
  </si>
  <si>
    <t>Inflation Rate</t>
  </si>
  <si>
    <t>Disc Rate</t>
  </si>
  <si>
    <t>ARO current $</t>
  </si>
  <si>
    <t>Inflation Adjusted ARO</t>
  </si>
  <si>
    <t>Rem Life at 12/2002</t>
  </si>
  <si>
    <t>Inflation Factor</t>
  </si>
  <si>
    <t>Accretion</t>
  </si>
  <si>
    <t>Liability Balance</t>
  </si>
  <si>
    <t>Year</t>
  </si>
  <si>
    <t>ARO Asset</t>
  </si>
  <si>
    <t>Asset</t>
  </si>
  <si>
    <t>Asset Original cost</t>
  </si>
  <si>
    <t>Journal Entries @ 01/01/03</t>
  </si>
  <si>
    <t xml:space="preserve">     ARO Liability</t>
  </si>
  <si>
    <t>Depreciation</t>
  </si>
  <si>
    <t>Annual</t>
  </si>
  <si>
    <t xml:space="preserve">Income Statement </t>
  </si>
  <si>
    <t>Effect</t>
  </si>
  <si>
    <t xml:space="preserve">CALCULATION OF  FASB 143 ASSET RETIREMENT OBLIGATION  </t>
  </si>
  <si>
    <t>and Transition entries at 01/01/2003</t>
  </si>
  <si>
    <t>($000's)</t>
  </si>
  <si>
    <t>Accretion Expense</t>
  </si>
  <si>
    <t>Depreciation Expense</t>
  </si>
  <si>
    <t>Annual Accretion</t>
  </si>
  <si>
    <t xml:space="preserve">Annual Depreciation </t>
  </si>
  <si>
    <t>Transition Journal Entries @ 01/01/03</t>
  </si>
  <si>
    <t>PV @ IS Year</t>
  </si>
  <si>
    <t>Location</t>
  </si>
  <si>
    <t>Ash Pond</t>
  </si>
  <si>
    <t>Estimated Settlement Cost Current $</t>
  </si>
  <si>
    <t>Reg Depr Rate</t>
  </si>
  <si>
    <t>GAAP Depr. Rate</t>
  </si>
  <si>
    <t>Removal Cost</t>
  </si>
  <si>
    <t>Salvage Rate</t>
  </si>
  <si>
    <t>Total</t>
  </si>
  <si>
    <t>Regulatory</t>
  </si>
  <si>
    <t>GAAP</t>
  </si>
  <si>
    <t xml:space="preserve">Regulatory </t>
  </si>
  <si>
    <t>(Asset)/Liability</t>
  </si>
  <si>
    <t>Transition Entry</t>
  </si>
  <si>
    <t>Asset Number</t>
  </si>
  <si>
    <t>Radiation Sources</t>
  </si>
  <si>
    <t>Kentucky Utilities Company</t>
  </si>
  <si>
    <t>Brown Generating Station</t>
  </si>
  <si>
    <t xml:space="preserve"> B1 GSU Transformer</t>
  </si>
  <si>
    <t>Station Fuel Oil Piping</t>
  </si>
  <si>
    <t xml:space="preserve">Lab </t>
  </si>
  <si>
    <t>Coal Pile Retention Pond</t>
  </si>
  <si>
    <t xml:space="preserve"> B3 GSU Transformer</t>
  </si>
  <si>
    <t>CT Fuel Oil Piping</t>
  </si>
  <si>
    <t xml:space="preserve"> B2 GSU Transformer</t>
  </si>
  <si>
    <t>058941</t>
  </si>
  <si>
    <t>059009</t>
  </si>
  <si>
    <t>062433</t>
  </si>
  <si>
    <t>na</t>
  </si>
  <si>
    <t>CT5 GSU Transformer</t>
  </si>
  <si>
    <t>CT6 GSU Transformer</t>
  </si>
  <si>
    <t>CT7 GSU Transformer</t>
  </si>
  <si>
    <t>CT8 GSU Transformer</t>
  </si>
  <si>
    <t>CT9 GSU Transformer</t>
  </si>
  <si>
    <t>CT10 GSU Transformer</t>
  </si>
  <si>
    <t>CT11 GSU Transformer</t>
  </si>
  <si>
    <t>BR 3 Fuel Oil Tanks</t>
  </si>
  <si>
    <t>Ct9 Fuel Oil Tanks</t>
  </si>
  <si>
    <t>BR3 Sewage Treatment Plant</t>
  </si>
  <si>
    <t>Br 1 Coal Storage</t>
  </si>
  <si>
    <t>Total Depr./Accret,</t>
  </si>
  <si>
    <t>Reg Asset/(Reg Liability)</t>
  </si>
  <si>
    <t>ARO Asset-317</t>
  </si>
  <si>
    <t>Regulatory Asset-182.3</t>
  </si>
  <si>
    <t>Reg Credits-407.4</t>
  </si>
  <si>
    <t>Ex. Deductions-435</t>
  </si>
  <si>
    <t xml:space="preserve">     Reg Liability-254</t>
  </si>
  <si>
    <t xml:space="preserve">     Acc Depreciation-108</t>
  </si>
  <si>
    <t xml:space="preserve">     ARO Liability-230</t>
  </si>
  <si>
    <t xml:space="preserve">2003 Post Implementation Journal Entries </t>
  </si>
  <si>
    <t>Reg Asset</t>
  </si>
  <si>
    <t xml:space="preserve">   Reg Credits</t>
  </si>
  <si>
    <t>Extr. Deductions</t>
  </si>
  <si>
    <t xml:space="preserve">     Reg Liabilities</t>
  </si>
  <si>
    <t>Accretion Exp</t>
  </si>
  <si>
    <t>Reg Assets</t>
  </si>
  <si>
    <t>ACC Depreciation</t>
  </si>
  <si>
    <t xml:space="preserve">   ARO Liability</t>
  </si>
  <si>
    <t xml:space="preserve">     Acc Depreciation</t>
  </si>
  <si>
    <t>Brown 1</t>
  </si>
  <si>
    <t>Brown Generating Station Unit 3</t>
  </si>
  <si>
    <t>Not related to specific asset #</t>
  </si>
  <si>
    <t>Brown Generating Station 3</t>
  </si>
  <si>
    <t>Brown Generating Station CT 11</t>
  </si>
  <si>
    <t xml:space="preserve">FV Estimated Settlement Cost at </t>
  </si>
  <si>
    <t>Inflation</t>
  </si>
  <si>
    <t>PV Settlement Cost at</t>
  </si>
  <si>
    <t>Discount Rate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</si>
</sst>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%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0000000"/>
    <numFmt numFmtId="177" formatCode="0.000000000"/>
    <numFmt numFmtId="178" formatCode="0.0000000000"/>
    <numFmt numFmtId="179" formatCode="0.0"/>
    <numFmt numFmtId="180" formatCode="0.000%"/>
    <numFmt numFmtId="181" formatCode="0.0000%"/>
    <numFmt numFmtId="182" formatCode="mm/dd/yy"/>
    <numFmt numFmtId="183" formatCode="dd\-mmm\-yy"/>
    <numFmt numFmtId="184" formatCode="_(* #,##0.000_);_(* \(#,##0.000\);_(* &quot;-&quot;???_);_(@_)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_(* #,##0.0_);_(* \(#,##0.0\);_(* &quot;-&quot;?_);_(@_)"/>
  </numFmts>
  <fonts count="9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172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0" fontId="0" fillId="2" borderId="1" xfId="19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1" fontId="0" fillId="2" borderId="1" xfId="19" applyNumberFormat="1" applyFill="1" applyBorder="1" applyAlignment="1" applyProtection="1">
      <alignment/>
      <protection locked="0"/>
    </xf>
    <xf numFmtId="16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10" fontId="3" fillId="2" borderId="1" xfId="19" applyNumberFormat="1" applyFont="1" applyFill="1" applyBorder="1" applyAlignment="1">
      <alignment/>
    </xf>
    <xf numFmtId="172" fontId="0" fillId="0" borderId="2" xfId="0" applyNumberFormat="1" applyBorder="1" applyAlignment="1">
      <alignment/>
    </xf>
    <xf numFmtId="43" fontId="0" fillId="0" borderId="2" xfId="15" applyBorder="1" applyAlignment="1">
      <alignment/>
    </xf>
    <xf numFmtId="0" fontId="0" fillId="0" borderId="0" xfId="0" applyFont="1" applyAlignment="1" quotePrefix="1">
      <alignment horizontal="left"/>
    </xf>
    <xf numFmtId="2" fontId="0" fillId="0" borderId="1" xfId="17" applyNumberFormat="1" applyBorder="1" applyAlignment="1">
      <alignment/>
    </xf>
    <xf numFmtId="43" fontId="0" fillId="0" borderId="0" xfId="15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183" fontId="1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43" fontId="6" fillId="0" borderId="0" xfId="15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187" fontId="6" fillId="0" borderId="0" xfId="15" applyNumberFormat="1" applyFont="1" applyAlignment="1">
      <alignment horizontal="right"/>
    </xf>
    <xf numFmtId="10" fontId="0" fillId="0" borderId="1" xfId="19" applyNumberFormat="1" applyBorder="1" applyAlignment="1">
      <alignment/>
    </xf>
    <xf numFmtId="187" fontId="0" fillId="0" borderId="1" xfId="15" applyNumberFormat="1" applyBorder="1" applyAlignment="1">
      <alignment/>
    </xf>
    <xf numFmtId="4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15" applyNumberFormat="1" applyAlignment="1">
      <alignment/>
    </xf>
    <xf numFmtId="0" fontId="6" fillId="0" borderId="0" xfId="0" applyFont="1" applyAlignment="1">
      <alignment horizontal="left"/>
    </xf>
    <xf numFmtId="186" fontId="6" fillId="0" borderId="0" xfId="0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2" xfId="0" applyNumberFormat="1" applyBorder="1" applyAlignment="1">
      <alignment/>
    </xf>
    <xf numFmtId="0" fontId="0" fillId="2" borderId="0" xfId="0" applyFill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186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0" fillId="0" borderId="0" xfId="0" applyNumberFormat="1" applyAlignment="1">
      <alignment/>
    </xf>
    <xf numFmtId="10" fontId="5" fillId="0" borderId="0" xfId="19" applyNumberFormat="1" applyFont="1" applyAlignment="1">
      <alignment horizontal="center"/>
    </xf>
    <xf numFmtId="0" fontId="5" fillId="0" borderId="0" xfId="0" applyFont="1" applyAlignment="1">
      <alignment horizontal="center"/>
    </xf>
    <xf numFmtId="187" fontId="6" fillId="0" borderId="0" xfId="15" applyNumberFormat="1" applyFont="1" applyAlignment="1">
      <alignment horizontal="right"/>
    </xf>
    <xf numFmtId="0" fontId="5" fillId="0" borderId="0" xfId="0" applyFont="1" applyAlignment="1" quotePrefix="1">
      <alignment horizontal="center"/>
    </xf>
    <xf numFmtId="172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ount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0.0661</v>
          </cell>
        </row>
        <row r="7">
          <cell r="E7">
            <v>0.021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view="pageBreakPreview" zoomScaleSheetLayoutView="100" workbookViewId="0" topLeftCell="G1">
      <selection activeCell="N16" sqref="N16"/>
    </sheetView>
  </sheetViews>
  <sheetFormatPr defaultColWidth="9.140625" defaultRowHeight="12.75"/>
  <cols>
    <col min="2" max="2" width="30.421875" style="0" customWidth="1"/>
    <col min="3" max="3" width="11.140625" style="0" customWidth="1"/>
    <col min="4" max="5" width="11.7109375" style="0" bestFit="1" customWidth="1"/>
    <col min="6" max="9" width="9.28125" style="0" bestFit="1" customWidth="1"/>
    <col min="10" max="10" width="11.00390625" style="0" customWidth="1"/>
    <col min="11" max="12" width="11.7109375" style="0" bestFit="1" customWidth="1"/>
    <col min="13" max="16" width="9.28125" style="0" bestFit="1" customWidth="1"/>
    <col min="17" max="18" width="9.7109375" style="0" bestFit="1" customWidth="1"/>
    <col min="19" max="19" width="9.8515625" style="0" bestFit="1" customWidth="1"/>
    <col min="20" max="20" width="10.140625" style="0" bestFit="1" customWidth="1"/>
    <col min="21" max="21" width="10.57421875" style="0" bestFit="1" customWidth="1"/>
    <col min="22" max="22" width="10.00390625" style="0" customWidth="1"/>
    <col min="23" max="23" width="10.28125" style="0" customWidth="1"/>
    <col min="24" max="24" width="10.57421875" style="0" customWidth="1"/>
    <col min="25" max="25" width="9.28125" style="0" bestFit="1" customWidth="1"/>
  </cols>
  <sheetData>
    <row r="1" spans="1:25" ht="15.75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33" customFormat="1" ht="15.7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33" customFormat="1" ht="15.75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s="33" customFormat="1" ht="15.75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ht="15.75">
      <c r="A5" s="42" t="s">
        <v>50</v>
      </c>
    </row>
    <row r="7" spans="2:18" ht="15.75">
      <c r="B7" s="36" t="s">
        <v>36</v>
      </c>
      <c r="F7" s="69">
        <f>SUM('Ash Pond:Coal Pond'!C20)</f>
        <v>10266</v>
      </c>
      <c r="G7" s="69"/>
      <c r="I7" s="43" t="s">
        <v>32</v>
      </c>
      <c r="J7" s="33"/>
      <c r="K7" s="33"/>
      <c r="L7" s="33"/>
      <c r="O7" s="43" t="s">
        <v>82</v>
      </c>
      <c r="P7" s="33"/>
      <c r="Q7" s="33"/>
      <c r="R7" s="33"/>
    </row>
    <row r="8" spans="2:18" ht="15.75">
      <c r="B8" s="36" t="s">
        <v>97</v>
      </c>
      <c r="D8" s="67">
        <f>'[1]Sheet1'!$E$7</f>
        <v>0.021</v>
      </c>
      <c r="E8" s="36" t="s">
        <v>98</v>
      </c>
      <c r="F8" s="69">
        <f>SUM('Ash Pond:Coal Pond'!C21)</f>
        <v>14387.83429842401</v>
      </c>
      <c r="G8" s="69"/>
      <c r="I8" s="33"/>
      <c r="J8" s="33"/>
      <c r="K8" s="37" t="s">
        <v>2</v>
      </c>
      <c r="L8" s="37" t="s">
        <v>1</v>
      </c>
      <c r="O8" s="33"/>
      <c r="P8" s="33"/>
      <c r="Q8" s="37" t="s">
        <v>2</v>
      </c>
      <c r="R8" s="37" t="s">
        <v>1</v>
      </c>
    </row>
    <row r="9" spans="2:18" ht="15.75">
      <c r="B9" s="43" t="s">
        <v>99</v>
      </c>
      <c r="C9" s="67">
        <f>'[1]Sheet1'!$E$6</f>
        <v>0.0661</v>
      </c>
      <c r="D9" s="36" t="s">
        <v>100</v>
      </c>
      <c r="F9" s="69">
        <f>SUM('Ash Pond:Coal Pond'!C22)</f>
        <v>3135.21776920192</v>
      </c>
      <c r="G9" s="69"/>
      <c r="I9" s="33" t="s">
        <v>16</v>
      </c>
      <c r="J9" s="33"/>
      <c r="K9" s="53">
        <f>SUM('Ash Pond:Coal Pond'!G12)</f>
        <v>3135.21776920192</v>
      </c>
      <c r="L9" s="53">
        <f>SUM('Ash Pond:Coal Pond'!H12)</f>
        <v>0</v>
      </c>
      <c r="O9" s="33" t="s">
        <v>87</v>
      </c>
      <c r="P9" s="33"/>
      <c r="Q9" s="53">
        <f>C42</f>
        <v>336.7915032761986</v>
      </c>
      <c r="R9" s="53">
        <f>SUM('Ash Pond:Coal Pond'!N12)</f>
        <v>0</v>
      </c>
    </row>
    <row r="10" spans="9:18" ht="15">
      <c r="I10" s="52" t="s">
        <v>83</v>
      </c>
      <c r="J10" s="33"/>
      <c r="K10" s="53">
        <f>SUM('Ash Pond:Coal Pond'!G13)</f>
        <v>1851.4322836338283</v>
      </c>
      <c r="L10" s="53">
        <f>SUM('Ash Pond:Coal Pond'!H13)</f>
        <v>0</v>
      </c>
      <c r="O10" s="52" t="s">
        <v>21</v>
      </c>
      <c r="P10" s="33"/>
      <c r="Q10" s="53">
        <f>C69</f>
        <v>71.55519203358664</v>
      </c>
      <c r="R10" s="53">
        <f>SUM('Ash Pond:Coal Pond'!N13)</f>
        <v>0</v>
      </c>
    </row>
    <row r="11" spans="9:18" ht="15">
      <c r="I11" s="62" t="s">
        <v>84</v>
      </c>
      <c r="K11" s="53">
        <f>SUM('Ash Pond:Coal Pond'!G14)</f>
        <v>0</v>
      </c>
      <c r="L11" s="53">
        <f>SUM('Ash Pond:Coal Pond'!H14)</f>
        <v>1851.4322836338283</v>
      </c>
      <c r="O11" s="52" t="s">
        <v>88</v>
      </c>
      <c r="P11" s="33"/>
      <c r="Q11" s="53">
        <f>Q9+Q10</f>
        <v>408.3466953097853</v>
      </c>
      <c r="R11" s="53">
        <f>SUM('Ash Pond:Coal Pond'!N14)</f>
        <v>0</v>
      </c>
    </row>
    <row r="12" spans="8:18" ht="15.75">
      <c r="H12" s="43"/>
      <c r="I12" s="33" t="s">
        <v>85</v>
      </c>
      <c r="K12" s="53">
        <f>SUM('Ash Pond:Coal Pond'!G15)</f>
        <v>1851.4322836338283</v>
      </c>
      <c r="L12" s="53">
        <f>SUM('Ash Pond:Coal Pond'!H15)</f>
        <v>0</v>
      </c>
      <c r="N12" s="46"/>
      <c r="O12" s="52" t="s">
        <v>89</v>
      </c>
      <c r="P12" s="33"/>
      <c r="Q12" s="53">
        <f>SUM('Ash Pond:Coal Pond'!M15)</f>
        <v>0</v>
      </c>
      <c r="R12" s="53">
        <f>Q10</f>
        <v>71.55519203358664</v>
      </c>
    </row>
    <row r="13" spans="9:18" ht="15">
      <c r="I13" s="38" t="s">
        <v>86</v>
      </c>
      <c r="K13" s="53">
        <f>SUM('Ash Pond:Coal Pond'!G16)</f>
        <v>0</v>
      </c>
      <c r="L13" s="53">
        <f>SUM('Ash Pond:Coal Pond'!H16)</f>
        <v>224.69973405962438</v>
      </c>
      <c r="O13" s="62" t="s">
        <v>90</v>
      </c>
      <c r="P13" s="33"/>
      <c r="Q13" s="64"/>
      <c r="R13" s="65">
        <f>Q9</f>
        <v>336.7915032761986</v>
      </c>
    </row>
    <row r="14" spans="9:18" ht="15">
      <c r="I14" s="38" t="s">
        <v>91</v>
      </c>
      <c r="J14" s="33"/>
      <c r="K14" s="53">
        <f>SUM('Ash Pond:Coal Pond'!G17)</f>
        <v>851.3965</v>
      </c>
      <c r="L14" s="53">
        <f>SUM('Ash Pond:Coal Pond'!H17)</f>
        <v>518.1652260953598</v>
      </c>
      <c r="O14" s="62" t="s">
        <v>84</v>
      </c>
      <c r="P14" s="33"/>
      <c r="R14" s="66">
        <f>Q11</f>
        <v>408.3466953097853</v>
      </c>
    </row>
    <row r="15" spans="9:18" ht="15">
      <c r="I15" s="38" t="s">
        <v>20</v>
      </c>
      <c r="J15" s="33"/>
      <c r="K15" s="63">
        <f>SUM('Ash Pond:Coal Pond'!G18)</f>
        <v>0</v>
      </c>
      <c r="L15" s="63">
        <f>SUM('Ash Pond:Coal Pond'!H18)</f>
        <v>5095.181592680765</v>
      </c>
      <c r="Q15" s="31"/>
      <c r="R15" s="31"/>
    </row>
    <row r="16" spans="9:18" ht="15.75">
      <c r="I16" s="36"/>
      <c r="J16" s="33"/>
      <c r="K16" s="39">
        <f>SUM(K9:K15)</f>
        <v>7689.478836469577</v>
      </c>
      <c r="L16" s="40">
        <f>SUM(L9:L15)</f>
        <v>7689.478836469578</v>
      </c>
      <c r="Q16" s="39">
        <f>SUM(Q9:Q12)</f>
        <v>816.6933906195706</v>
      </c>
      <c r="R16" s="40">
        <f>SUM(R9:R15)</f>
        <v>816.6933906195706</v>
      </c>
    </row>
    <row r="18" ht="12.75">
      <c r="B18" s="34"/>
    </row>
    <row r="20" spans="2:25" ht="15.75">
      <c r="B20" s="41" t="s">
        <v>28</v>
      </c>
      <c r="C20">
        <v>2003</v>
      </c>
      <c r="D20">
        <f aca="true" t="shared" si="0" ref="D20:Y20">C20+1</f>
        <v>2004</v>
      </c>
      <c r="E20">
        <f t="shared" si="0"/>
        <v>2005</v>
      </c>
      <c r="F20">
        <f t="shared" si="0"/>
        <v>2006</v>
      </c>
      <c r="G20">
        <f t="shared" si="0"/>
        <v>2007</v>
      </c>
      <c r="H20">
        <f t="shared" si="0"/>
        <v>2008</v>
      </c>
      <c r="I20">
        <f t="shared" si="0"/>
        <v>2009</v>
      </c>
      <c r="J20">
        <f t="shared" si="0"/>
        <v>2010</v>
      </c>
      <c r="K20">
        <f t="shared" si="0"/>
        <v>2011</v>
      </c>
      <c r="L20">
        <f t="shared" si="0"/>
        <v>2012</v>
      </c>
      <c r="M20">
        <f t="shared" si="0"/>
        <v>2013</v>
      </c>
      <c r="N20">
        <f t="shared" si="0"/>
        <v>2014</v>
      </c>
      <c r="O20">
        <f t="shared" si="0"/>
        <v>2015</v>
      </c>
      <c r="P20">
        <f t="shared" si="0"/>
        <v>2016</v>
      </c>
      <c r="Q20">
        <f t="shared" si="0"/>
        <v>2017</v>
      </c>
      <c r="R20">
        <f t="shared" si="0"/>
        <v>2018</v>
      </c>
      <c r="S20">
        <f t="shared" si="0"/>
        <v>2019</v>
      </c>
      <c r="T20">
        <f t="shared" si="0"/>
        <v>2020</v>
      </c>
      <c r="U20">
        <f t="shared" si="0"/>
        <v>2021</v>
      </c>
      <c r="V20">
        <f t="shared" si="0"/>
        <v>2022</v>
      </c>
      <c r="W20">
        <f t="shared" si="0"/>
        <v>2023</v>
      </c>
      <c r="X20">
        <f t="shared" si="0"/>
        <v>2024</v>
      </c>
      <c r="Y20">
        <f t="shared" si="0"/>
        <v>2025</v>
      </c>
    </row>
    <row r="22" spans="2:25" ht="12.75">
      <c r="B22" s="35" t="str">
        <f>'Ash Pond'!C5</f>
        <v>Ash Pond</v>
      </c>
      <c r="C22" s="28">
        <f>VLOOKUP(C$20,'Ash Pond'!$A25:$G95,5)</f>
        <v>314.66181923374734</v>
      </c>
      <c r="D22" s="28">
        <f>VLOOKUP(D$20,'Ash Pond'!$A25:$G95,5)</f>
        <v>335.46096548509803</v>
      </c>
      <c r="E22" s="28">
        <f>VLOOKUP(E$20,'Ash Pond'!$A25:$G95,5)</f>
        <v>357.63493530366304</v>
      </c>
      <c r="F22" s="28">
        <f>VLOOKUP(F$20,'Ash Pond'!$A25:$G95,5)</f>
        <v>381.27460452723517</v>
      </c>
      <c r="G22" s="28">
        <f>VLOOKUP(G$20,'Ash Pond'!$A25:$G95,5)</f>
        <v>406.47685588648545</v>
      </c>
      <c r="H22" s="28">
        <f>VLOOKUP(H$20,'Ash Pond'!$A25:$G95,5)</f>
        <v>433.3449760605821</v>
      </c>
      <c r="I22" s="28">
        <f>VLOOKUP(I$20,'Ash Pond'!$A25:$G95,5)</f>
        <v>461.9890789781866</v>
      </c>
      <c r="J22" s="28">
        <f>VLOOKUP(J$20,'Ash Pond'!$A25:$G95,5)</f>
        <v>492.5265570986448</v>
      </c>
      <c r="K22" s="28">
        <f>VLOOKUP(K$20,'Ash Pond'!$A25:$G95,5)</f>
        <v>525.0825625228651</v>
      </c>
      <c r="L22" s="28">
        <f>VLOOKUP(L$20,'Ash Pond'!$A25:$G95,5)</f>
        <v>559.7905199056266</v>
      </c>
      <c r="M22" s="28">
        <f>VLOOKUP(M$20,'Ash Pond'!$A25:$G95,5)</f>
        <v>596.7926732713886</v>
      </c>
      <c r="N22" s="28">
        <f>VLOOKUP(N$20,'Ash Pond'!$A25:$G95,5)</f>
        <v>636.2406689746274</v>
      </c>
      <c r="O22" s="28">
        <f>VLOOKUP(O$20,'Ash Pond'!$A25:$G95,5)</f>
        <v>678.2961771938503</v>
      </c>
      <c r="P22" s="28">
        <f>VLOOKUP(P$20,'Ash Pond'!$A25:$G95,5)</f>
        <v>723.1315545063638</v>
      </c>
      <c r="Q22" s="28">
        <f>VLOOKUP(Q$20,'Ash Pond'!$A25:$G95,5)</f>
        <v>770.9305502592345</v>
      </c>
      <c r="R22" s="28">
        <f>VLOOKUP(R$20,'Ash Pond'!$A25:$G95,5)</f>
        <v>821.8890596313698</v>
      </c>
      <c r="S22" s="28">
        <f>VLOOKUP(S$20,'Ash Pond'!$A25:$G95,5)</f>
        <v>0</v>
      </c>
      <c r="T22" s="28">
        <f>VLOOKUP(T$20,'Ash Pond'!$A25:$G95,5)</f>
        <v>0</v>
      </c>
      <c r="U22" s="28">
        <f>VLOOKUP(U$20,'Ash Pond'!$A25:$G95,5)</f>
        <v>0</v>
      </c>
      <c r="V22" s="28">
        <f>VLOOKUP(V$20,'Ash Pond'!$A25:$G95,5)</f>
        <v>0</v>
      </c>
      <c r="W22" s="28">
        <f>VLOOKUP(W$20,'Ash Pond'!$A25:$G95,5)</f>
        <v>0</v>
      </c>
      <c r="X22" s="28">
        <f>VLOOKUP(X$20,'Ash Pond'!$A25:$G95,5)</f>
        <v>0</v>
      </c>
      <c r="Y22" s="28">
        <f>VLOOKUP(Y$20,'Ash Pond'!$A25:$G95,5)</f>
        <v>0</v>
      </c>
    </row>
    <row r="23" spans="2:25" ht="12.75">
      <c r="B23" s="35" t="str">
        <f>'Radiation Sources'!C5</f>
        <v>Radiation Sources</v>
      </c>
      <c r="C23" s="28">
        <f>VLOOKUP(C20,'Radiation Sources'!$A$25:$G$95,5)</f>
        <v>0.5072172565128671</v>
      </c>
      <c r="D23" s="28">
        <f>VLOOKUP(D20,'Radiation Sources'!$A$25:$G$95,5)</f>
        <v>0.5407443171683676</v>
      </c>
      <c r="E23" s="28">
        <f>VLOOKUP(E20,'Radiation Sources'!$A$25:$G$95,5)</f>
        <v>0.5764875165331967</v>
      </c>
      <c r="F23" s="28">
        <f>VLOOKUP(F20,'Radiation Sources'!$A$25:$G$95,5)</f>
        <v>0.614593341376041</v>
      </c>
      <c r="G23" s="28">
        <f>VLOOKUP(G20,'Radiation Sources'!$A$25:$G$95,5)</f>
        <v>0.6552179612409974</v>
      </c>
      <c r="H23" s="28">
        <f>VLOOKUP(H20,'Radiation Sources'!$A$25:$G$95,5)</f>
        <v>0.6985278684790274</v>
      </c>
      <c r="I23" s="28">
        <f>VLOOKUP(I20,'Radiation Sources'!$A$25:$G$95,5)</f>
        <v>0.7447005605854911</v>
      </c>
      <c r="J23" s="28">
        <f>VLOOKUP(J20,'Radiation Sources'!$A$25:$G$95,5)</f>
        <v>0.793925267640192</v>
      </c>
      <c r="K23" s="28">
        <f>VLOOKUP(K20,'Radiation Sources'!$A$25:$G$95,5)</f>
        <v>0.8464037278312088</v>
      </c>
      <c r="L23" s="28">
        <f>VLOOKUP(L20,'Radiation Sources'!$A$25:$G$95,5)</f>
        <v>0.9023510142408517</v>
      </c>
      <c r="M23" s="28">
        <f>VLOOKUP(M20,'Radiation Sources'!$A$25:$G$95,5)</f>
        <v>0.961996416282172</v>
      </c>
      <c r="N23" s="28">
        <f>VLOOKUP(N20,'Radiation Sources'!$A$25:$G$95,5)</f>
        <v>1.0255843793984236</v>
      </c>
      <c r="O23" s="28">
        <f>VLOOKUP(O20,'Radiation Sources'!$A$25:$G$95,5)</f>
        <v>1.0933755068766595</v>
      </c>
      <c r="P23" s="28">
        <f>VLOOKUP(P20,'Radiation Sources'!$A$25:$G$95,5)</f>
        <v>1.165647627881207</v>
      </c>
      <c r="Q23" s="28">
        <f>VLOOKUP(Q20,'Radiation Sources'!$A$25:$G$95,5)</f>
        <v>1.2426969360841547</v>
      </c>
      <c r="R23" s="28">
        <f>VLOOKUP(R20,'Radiation Sources'!$A$25:$G$95,5)</f>
        <v>1.3248392035593173</v>
      </c>
      <c r="S23" s="28">
        <f>VLOOKUP(S20,'Radiation Sources'!$A$25:$G$95,5)</f>
        <v>1.4124110749145882</v>
      </c>
      <c r="T23" s="28">
        <f>VLOOKUP(T20,'Radiation Sources'!$A$25:$G$95,5)</f>
        <v>0</v>
      </c>
      <c r="U23" s="28">
        <f>VLOOKUP(U20,'Radiation Sources'!$A$25:$G$95,5)</f>
        <v>0</v>
      </c>
      <c r="V23" s="28">
        <f>VLOOKUP(V20,'Radiation Sources'!$A$25:$G$95,5)</f>
        <v>0</v>
      </c>
      <c r="W23" s="28">
        <f>VLOOKUP(W20,'Radiation Sources'!$A$25:$G$95,5)</f>
        <v>0</v>
      </c>
      <c r="X23" s="28">
        <f>VLOOKUP(X20,'Radiation Sources'!$A$25:$G$95,5)</f>
        <v>0</v>
      </c>
      <c r="Y23" s="28">
        <f>VLOOKUP(Y20,'Radiation Sources'!$A$25:$G$95,5)</f>
        <v>0</v>
      </c>
    </row>
    <row r="24" spans="2:25" ht="12.75">
      <c r="B24" s="35" t="str">
        <f>' B1 Transformers '!C5</f>
        <v> B1 GSU Transformer</v>
      </c>
      <c r="C24" s="28">
        <f>VLOOKUP(C20,' B1 Transformers '!$A$25:$G$95,5)</f>
        <v>0</v>
      </c>
      <c r="D24" s="28">
        <f>VLOOKUP(D20,' B1 Transformers '!$A$25:$G$95,5)</f>
        <v>0</v>
      </c>
      <c r="E24" s="28">
        <f>VLOOKUP(E20,' B1 Transformers '!$A$25:$G$95,5)</f>
        <v>0</v>
      </c>
      <c r="F24" s="28">
        <f>VLOOKUP(F20,' B1 Transformers '!$A$25:$G$95,5)</f>
        <v>0</v>
      </c>
      <c r="G24" s="28">
        <f>VLOOKUP(G20,' B1 Transformers '!$A$25:$G$95,5)</f>
        <v>0</v>
      </c>
      <c r="H24" s="28">
        <f>VLOOKUP(H20,' B1 Transformers '!$A$25:$G$95,5)</f>
        <v>0</v>
      </c>
      <c r="I24" s="28">
        <f>VLOOKUP(I20,' B1 Transformers '!$A$25:$G$95,5)</f>
        <v>0</v>
      </c>
      <c r="J24" s="28">
        <f>VLOOKUP(J20,' B1 Transformers '!$A$25:$G$95,5)</f>
        <v>0</v>
      </c>
      <c r="K24" s="28">
        <f>VLOOKUP(K20,' B1 Transformers '!$A$25:$G$95,5)</f>
        <v>0</v>
      </c>
      <c r="L24" s="28">
        <f>VLOOKUP(L20,' B1 Transformers '!$A$25:$G$95,5)</f>
        <v>0</v>
      </c>
      <c r="M24" s="28">
        <f>VLOOKUP(M20,' B1 Transformers '!$A$25:$G$95,5)</f>
        <v>0</v>
      </c>
      <c r="N24" s="28">
        <f>VLOOKUP(N20,' B1 Transformers '!$A$25:$G$95,5)</f>
        <v>0</v>
      </c>
      <c r="O24" s="28">
        <f>VLOOKUP(O20,' B1 Transformers '!$A$25:$G$95,5)</f>
        <v>0</v>
      </c>
      <c r="P24" s="28">
        <f>VLOOKUP(P20,' B1 Transformers '!$A$25:$G$95,5)</f>
        <v>0</v>
      </c>
      <c r="Q24" s="28">
        <f>VLOOKUP(Q20,' B1 Transformers '!$A$25:$G$95,5)</f>
        <v>0</v>
      </c>
      <c r="R24" s="28">
        <f>VLOOKUP(R20,' B1 Transformers '!$A$25:$G$95,5)</f>
        <v>0</v>
      </c>
      <c r="S24" s="28">
        <f>VLOOKUP(S20,' B1 Transformers '!$A$25:$G$95,5)</f>
        <v>0</v>
      </c>
      <c r="T24" s="28">
        <f>VLOOKUP(T20,' B1 Transformers '!$A$25:$G$95,5)</f>
        <v>0</v>
      </c>
      <c r="U24" s="28">
        <f>VLOOKUP(U20,' B1 Transformers '!$A$25:$G$95,5)</f>
        <v>0</v>
      </c>
      <c r="V24" s="28">
        <f>VLOOKUP(V20,' B1 Transformers '!$A$25:$G$95,5)</f>
        <v>0</v>
      </c>
      <c r="W24" s="28">
        <f>VLOOKUP(W20,' B1 Transformers '!$A$25:$G$95,5)</f>
        <v>0</v>
      </c>
      <c r="X24" s="28">
        <f>VLOOKUP(X20,' B1 Transformers '!$A$25:$G$95,5)</f>
        <v>0</v>
      </c>
      <c r="Y24" s="28">
        <f>VLOOKUP(Y20,' B1 Transformers '!$A$25:$G$95,5)</f>
        <v>0</v>
      </c>
    </row>
    <row r="25" spans="2:25" ht="12.75">
      <c r="B25" t="str">
        <f>'B2 Trans'!C5</f>
        <v> B2 GSU Transformer</v>
      </c>
      <c r="C25" s="28">
        <f>VLOOKUP(C$20,'B2 Trans'!$A31:$G101,5)</f>
        <v>0</v>
      </c>
      <c r="D25" s="28">
        <f>VLOOKUP(D$20,'B2 Trans'!$A31:$G101,5)</f>
        <v>0</v>
      </c>
      <c r="E25" s="28">
        <f>VLOOKUP(E$20,'B2 Trans'!$A31:$G101,5)</f>
        <v>0</v>
      </c>
      <c r="F25" s="28">
        <f>VLOOKUP(F$20,'B2 Trans'!$A31:$G101,5)</f>
        <v>0</v>
      </c>
      <c r="G25" s="28">
        <f>VLOOKUP(G$20,'B2 Trans'!$A31:$G101,5)</f>
        <v>0</v>
      </c>
      <c r="H25" s="28">
        <f>VLOOKUP(H$20,'B2 Trans'!$A31:$G101,5)</f>
        <v>0</v>
      </c>
      <c r="I25" s="28">
        <f>VLOOKUP(I$20,'B2 Trans'!$A31:$G101,5)</f>
        <v>0</v>
      </c>
      <c r="J25" s="28">
        <f>VLOOKUP(J$20,'B2 Trans'!$A31:$G101,5)</f>
        <v>0</v>
      </c>
      <c r="K25" s="28">
        <f>VLOOKUP(K$20,'B2 Trans'!$A31:$G101,5)</f>
        <v>0</v>
      </c>
      <c r="L25" s="28">
        <f>VLOOKUP(L$20,'B2 Trans'!$A31:$G101,5)</f>
        <v>0</v>
      </c>
      <c r="M25" s="28">
        <f>VLOOKUP(M$20,'B2 Trans'!$A31:$G101,5)</f>
        <v>0</v>
      </c>
      <c r="N25" s="28">
        <f>VLOOKUP(N$20,'B2 Trans'!$A31:$G101,5)</f>
        <v>0</v>
      </c>
      <c r="O25" s="28">
        <f>VLOOKUP(O$20,'B2 Trans'!$A31:$G101,5)</f>
        <v>0</v>
      </c>
      <c r="P25" s="28">
        <f>VLOOKUP(P$20,'B2 Trans'!$A31:$G101,5)</f>
        <v>0</v>
      </c>
      <c r="Q25" s="28">
        <f>VLOOKUP(Q$20,'B2 Trans'!$A31:$G101,5)</f>
        <v>0</v>
      </c>
      <c r="R25" s="28">
        <f>VLOOKUP(R$20,'B2 Trans'!$A31:$G101,5)</f>
        <v>0</v>
      </c>
      <c r="S25" s="28">
        <f>VLOOKUP(S$20,'B2 Trans'!$A31:$G101,5)</f>
        <v>0</v>
      </c>
      <c r="T25" s="28">
        <f>VLOOKUP(T$20,'B2 Trans'!$A31:$G101,5)</f>
        <v>0</v>
      </c>
      <c r="U25" s="28">
        <f>VLOOKUP(U$20,'B2 Trans'!$A31:$G101,5)</f>
        <v>0</v>
      </c>
      <c r="V25" s="28">
        <f>VLOOKUP(V$20,'B2 Trans'!$A31:$G101,5)</f>
        <v>0</v>
      </c>
      <c r="W25" s="28">
        <f>VLOOKUP(W$20,'B2 Trans'!$A31:$G101,5)</f>
        <v>0</v>
      </c>
      <c r="X25" s="28">
        <f>VLOOKUP(X$20,'B2 Trans'!$A31:$G101,5)</f>
        <v>0</v>
      </c>
      <c r="Y25" s="28">
        <f>VLOOKUP(Y$20,'B2 Trans'!$A31:$G101,5)</f>
        <v>0</v>
      </c>
    </row>
    <row r="26" spans="2:25" ht="12.75">
      <c r="B26" t="str">
        <f>'B3 Trans'!C5</f>
        <v> B3 GSU Transformer</v>
      </c>
      <c r="C26" s="28">
        <f>VLOOKUP(C$20,'B3 Trans'!$A32:$G102,5)</f>
        <v>0</v>
      </c>
      <c r="D26" s="28">
        <f>VLOOKUP(D$20,'B3 Trans'!$A32:$G102,5)</f>
        <v>0</v>
      </c>
      <c r="E26" s="28">
        <f>VLOOKUP(E$20,'B3 Trans'!$A32:$G102,5)</f>
        <v>0</v>
      </c>
      <c r="F26" s="28">
        <f>VLOOKUP(F$20,'B3 Trans'!$A32:$G102,5)</f>
        <v>0</v>
      </c>
      <c r="G26" s="28">
        <f>VLOOKUP(G$20,'B3 Trans'!$A32:$G102,5)</f>
        <v>0</v>
      </c>
      <c r="H26" s="28">
        <f>VLOOKUP(H$20,'B3 Trans'!$A32:$G102,5)</f>
        <v>0</v>
      </c>
      <c r="I26" s="28">
        <f>VLOOKUP(I$20,'B3 Trans'!$A32:$G102,5)</f>
        <v>0</v>
      </c>
      <c r="J26" s="28">
        <f>VLOOKUP(J$20,'B3 Trans'!$A32:$G102,5)</f>
        <v>0</v>
      </c>
      <c r="K26" s="28">
        <f>VLOOKUP(K$20,'B3 Trans'!$A32:$G102,5)</f>
        <v>0</v>
      </c>
      <c r="L26" s="28">
        <f>VLOOKUP(L$20,'B3 Trans'!$A32:$G102,5)</f>
        <v>0</v>
      </c>
      <c r="M26" s="28">
        <f>VLOOKUP(M$20,'B3 Trans'!$A32:$G102,5)</f>
        <v>0</v>
      </c>
      <c r="N26" s="28">
        <f>VLOOKUP(N$20,'B3 Trans'!$A32:$G102,5)</f>
        <v>0</v>
      </c>
      <c r="O26" s="28">
        <f>VLOOKUP(O$20,'B3 Trans'!$A32:$G102,5)</f>
        <v>0</v>
      </c>
      <c r="P26" s="28">
        <f>VLOOKUP(P$20,'B3 Trans'!$A32:$G102,5)</f>
        <v>0</v>
      </c>
      <c r="Q26" s="28">
        <f>VLOOKUP(Q$20,'B3 Trans'!$A32:$G102,5)</f>
        <v>0</v>
      </c>
      <c r="R26" s="28">
        <f>VLOOKUP(R$20,'B3 Trans'!$A32:$G102,5)</f>
        <v>0</v>
      </c>
      <c r="S26" s="28">
        <f>VLOOKUP(S$20,'B3 Trans'!$A32:$G102,5)</f>
        <v>0</v>
      </c>
      <c r="T26" s="28">
        <f>VLOOKUP(T$20,'B3 Trans'!$A32:$G102,5)</f>
        <v>0</v>
      </c>
      <c r="U26" s="28">
        <f>VLOOKUP(U$20,'B3 Trans'!$A32:$G102,5)</f>
        <v>0</v>
      </c>
      <c r="V26" s="28">
        <f>VLOOKUP(V$20,'B3 Trans'!$A32:$G102,5)</f>
        <v>0</v>
      </c>
      <c r="W26" s="28">
        <f>VLOOKUP(W$20,'B3 Trans'!$A32:$G102,5)</f>
        <v>0</v>
      </c>
      <c r="X26" s="28">
        <f>VLOOKUP(X$20,'B3 Trans'!$A32:$G102,5)</f>
        <v>0</v>
      </c>
      <c r="Y26" s="28">
        <f>VLOOKUP(Y$20,'B3 Trans'!$A32:$G102,5)</f>
        <v>0</v>
      </c>
    </row>
    <row r="27" spans="2:25" ht="12.75">
      <c r="B27" t="str">
        <f>'Transf CT5'!C$5</f>
        <v>CT5 GSU Transformer</v>
      </c>
      <c r="C27" s="28">
        <f>VLOOKUP(C$20,'Transf CT5'!$A$27:$G$103,5)</f>
        <v>0</v>
      </c>
      <c r="D27" s="28">
        <f>VLOOKUP(D$20,'Transf CT5'!$A$27:$G$103,5)</f>
        <v>0</v>
      </c>
      <c r="E27" s="28">
        <f>VLOOKUP(E$20,'Transf CT5'!$A$27:$G$103,5)</f>
        <v>0</v>
      </c>
      <c r="F27" s="28">
        <f>VLOOKUP(F$20,'Transf CT5'!$A$27:$G$103,5)</f>
        <v>0</v>
      </c>
      <c r="G27" s="28">
        <f>VLOOKUP(G$20,'Transf CT5'!$A$27:$G$103,5)</f>
        <v>0</v>
      </c>
      <c r="H27" s="28">
        <f>VLOOKUP(H$20,'Transf CT5'!$A$27:$G$103,5)</f>
        <v>0</v>
      </c>
      <c r="I27" s="28">
        <f>VLOOKUP(I$20,'Transf CT5'!$A$27:$G$103,5)</f>
        <v>0</v>
      </c>
      <c r="J27" s="28">
        <f>VLOOKUP(J$20,'Transf CT5'!$A$27:$G$103,5)</f>
        <v>0</v>
      </c>
      <c r="K27" s="28">
        <f>VLOOKUP(K$20,'Transf CT5'!$A$27:$G$103,5)</f>
        <v>0</v>
      </c>
      <c r="L27" s="28">
        <f>VLOOKUP(L$20,'Transf CT5'!$A$27:$G$103,5)</f>
        <v>0</v>
      </c>
      <c r="M27" s="28">
        <f>VLOOKUP(M$20,'Transf CT5'!$A$27:$G$103,5)</f>
        <v>0</v>
      </c>
      <c r="N27" s="28">
        <f>VLOOKUP(N$20,'Transf CT5'!$A$27:$G$103,5)</f>
        <v>0</v>
      </c>
      <c r="O27" s="28">
        <f>VLOOKUP(O$20,'Transf CT5'!$A$27:$G$103,5)</f>
        <v>0</v>
      </c>
      <c r="P27" s="28">
        <f>VLOOKUP(P$20,'Transf CT5'!$A$27:$G$103,5)</f>
        <v>0</v>
      </c>
      <c r="Q27" s="28">
        <f>VLOOKUP(Q$20,'Transf CT5'!$A$27:$G$103,5)</f>
        <v>0</v>
      </c>
      <c r="R27" s="28">
        <f>VLOOKUP(R$20,'Transf CT5'!$A$27:$G$103,5)</f>
        <v>0</v>
      </c>
      <c r="S27" s="28">
        <f>VLOOKUP(S$20,'Transf CT5'!$A$27:$G$103,5)</f>
        <v>0</v>
      </c>
      <c r="T27" s="28">
        <f>VLOOKUP(T$20,'Transf CT5'!$A$27:$G$103,5)</f>
        <v>0</v>
      </c>
      <c r="U27" s="28">
        <f>VLOOKUP(U$20,'Transf CT5'!$A$27:$G$103,5)</f>
        <v>0</v>
      </c>
      <c r="V27" s="28">
        <f>VLOOKUP(V$20,'Transf CT5'!$A$27:$G$103,5)</f>
        <v>0</v>
      </c>
      <c r="W27" s="28">
        <f>VLOOKUP(W$20,'Transf CT5'!$A$27:$G$103,5)</f>
        <v>0</v>
      </c>
      <c r="X27" s="28">
        <f>VLOOKUP(X$20,'Transf CT5'!$A$27:$G$103,5)</f>
        <v>0</v>
      </c>
      <c r="Y27" s="28">
        <f>VLOOKUP(Y$20,'Transf CT5'!$A$27:$G$103,5)</f>
        <v>0</v>
      </c>
    </row>
    <row r="28" spans="2:25" ht="12.75">
      <c r="B28" t="str">
        <f>'Transf CT6'!C$5</f>
        <v>CT6 GSU Transformer</v>
      </c>
      <c r="C28" s="28">
        <f>VLOOKUP(C$20,'Transf CT6'!$A$27:$G$103,5)</f>
        <v>0</v>
      </c>
      <c r="D28" s="28">
        <f>VLOOKUP(D$20,'Transf CT6'!$A$27:$G$103,5)</f>
        <v>0</v>
      </c>
      <c r="E28" s="28">
        <f>VLOOKUP(E$20,'Transf CT6'!$A$27:$G$103,5)</f>
        <v>0</v>
      </c>
      <c r="F28" s="28">
        <f>VLOOKUP(F$20,'Transf CT6'!$A$27:$G$103,5)</f>
        <v>0</v>
      </c>
      <c r="G28" s="28">
        <f>VLOOKUP(G$20,'Transf CT6'!$A$27:$G$103,5)</f>
        <v>0</v>
      </c>
      <c r="H28" s="28">
        <f>VLOOKUP(H$20,'Transf CT6'!$A$27:$G$103,5)</f>
        <v>0</v>
      </c>
      <c r="I28" s="28">
        <f>VLOOKUP(I$20,'Transf CT6'!$A$27:$G$103,5)</f>
        <v>0</v>
      </c>
      <c r="J28" s="28">
        <f>VLOOKUP(J$20,'Transf CT6'!$A$27:$G$103,5)</f>
        <v>0</v>
      </c>
      <c r="K28" s="28">
        <f>VLOOKUP(K$20,'Transf CT6'!$A$27:$G$103,5)</f>
        <v>0</v>
      </c>
      <c r="L28" s="28">
        <f>VLOOKUP(L$20,'Transf CT6'!$A$27:$G$103,5)</f>
        <v>0</v>
      </c>
      <c r="M28" s="28">
        <f>VLOOKUP(M$20,'Transf CT6'!$A$27:$G$103,5)</f>
        <v>0</v>
      </c>
      <c r="N28" s="28">
        <f>VLOOKUP(N$20,'Transf CT6'!$A$27:$G$103,5)</f>
        <v>0</v>
      </c>
      <c r="O28" s="28">
        <f>VLOOKUP(O$20,'Transf CT6'!$A$27:$G$103,5)</f>
        <v>0</v>
      </c>
      <c r="P28" s="28">
        <f>VLOOKUP(P$20,'Transf CT6'!$A$27:$G$103,5)</f>
        <v>0</v>
      </c>
      <c r="Q28" s="28">
        <f>VLOOKUP(Q$20,'Transf CT6'!$A$27:$G$103,5)</f>
        <v>0</v>
      </c>
      <c r="R28" s="28">
        <f>VLOOKUP(R$20,'Transf CT6'!$A$27:$G$103,5)</f>
        <v>0</v>
      </c>
      <c r="S28" s="28">
        <f>VLOOKUP(S$20,'Transf CT6'!$A$27:$G$103,5)</f>
        <v>0</v>
      </c>
      <c r="T28" s="28">
        <f>VLOOKUP(T$20,'Transf CT6'!$A$27:$G$103,5)</f>
        <v>0</v>
      </c>
      <c r="U28" s="28">
        <f>VLOOKUP(U$20,'Transf CT6'!$A$27:$G$103,5)</f>
        <v>0</v>
      </c>
      <c r="V28" s="28">
        <f>VLOOKUP(V$20,'Transf CT6'!$A$27:$G$103,5)</f>
        <v>0</v>
      </c>
      <c r="W28" s="28">
        <f>VLOOKUP(W$20,'Transf CT6'!$A$27:$G$103,5)</f>
        <v>0</v>
      </c>
      <c r="X28" s="28">
        <f>VLOOKUP(X$20,'Transf CT6'!$A$27:$G$103,5)</f>
        <v>0</v>
      </c>
      <c r="Y28" s="28">
        <f>VLOOKUP(Y$20,'Transf CT6'!$A$27:$G$103,5)</f>
        <v>0</v>
      </c>
    </row>
    <row r="29" spans="2:25" ht="12.75">
      <c r="B29" t="str">
        <f>'Transf CT7'!C$5</f>
        <v>CT7 GSU Transformer</v>
      </c>
      <c r="C29" s="28">
        <f>VLOOKUP(C$20,'Transf CT7'!$A$27:$G$103,5)</f>
        <v>0</v>
      </c>
      <c r="D29" s="28">
        <f>VLOOKUP(D$20,'Transf CT7'!$A$27:$G$103,5)</f>
        <v>0</v>
      </c>
      <c r="E29" s="28">
        <f>VLOOKUP(E$20,'Transf CT7'!$A$27:$G$103,5)</f>
        <v>0</v>
      </c>
      <c r="F29" s="28">
        <f>VLOOKUP(F$20,'Transf CT7'!$A$27:$G$103,5)</f>
        <v>0</v>
      </c>
      <c r="G29" s="28">
        <f>VLOOKUP(G$20,'Transf CT7'!$A$27:$G$103,5)</f>
        <v>0</v>
      </c>
      <c r="H29" s="28">
        <f>VLOOKUP(H$20,'Transf CT7'!$A$27:$G$103,5)</f>
        <v>0</v>
      </c>
      <c r="I29" s="28">
        <f>VLOOKUP(I$20,'Transf CT7'!$A$27:$G$103,5)</f>
        <v>0</v>
      </c>
      <c r="J29" s="28">
        <f>VLOOKUP(J$20,'Transf CT7'!$A$27:$G$103,5)</f>
        <v>0</v>
      </c>
      <c r="K29" s="28">
        <f>VLOOKUP(K$20,'Transf CT7'!$A$27:$G$103,5)</f>
        <v>0</v>
      </c>
      <c r="L29" s="28">
        <f>VLOOKUP(L$20,'Transf CT7'!$A$27:$G$103,5)</f>
        <v>0</v>
      </c>
      <c r="M29" s="28">
        <f>VLOOKUP(M$20,'Transf CT7'!$A$27:$G$103,5)</f>
        <v>0</v>
      </c>
      <c r="N29" s="28">
        <f>VLOOKUP(N$20,'Transf CT7'!$A$27:$G$103,5)</f>
        <v>0</v>
      </c>
      <c r="O29" s="28">
        <f>VLOOKUP(O$20,'Transf CT7'!$A$27:$G$103,5)</f>
        <v>0</v>
      </c>
      <c r="P29" s="28">
        <f>VLOOKUP(P$20,'Transf CT7'!$A$27:$G$103,5)</f>
        <v>0</v>
      </c>
      <c r="Q29" s="28">
        <f>VLOOKUP(Q$20,'Transf CT7'!$A$27:$G$103,5)</f>
        <v>0</v>
      </c>
      <c r="R29" s="28">
        <f>VLOOKUP(R$20,'Transf CT7'!$A$27:$G$103,5)</f>
        <v>0</v>
      </c>
      <c r="S29" s="28">
        <f>VLOOKUP(S$20,'Transf CT7'!$A$27:$G$103,5)</f>
        <v>0</v>
      </c>
      <c r="T29" s="28">
        <f>VLOOKUP(T$20,'Transf CT7'!$A$27:$G$103,5)</f>
        <v>0</v>
      </c>
      <c r="U29" s="28">
        <f>VLOOKUP(U$20,'Transf CT7'!$A$27:$G$103,5)</f>
        <v>0</v>
      </c>
      <c r="V29" s="28">
        <f>VLOOKUP(V$20,'Transf CT7'!$A$27:$G$103,5)</f>
        <v>0</v>
      </c>
      <c r="W29" s="28">
        <f>VLOOKUP(W$20,'Transf CT7'!$A$27:$G$103,5)</f>
        <v>0</v>
      </c>
      <c r="X29" s="28">
        <f>VLOOKUP(X$20,'Transf CT7'!$A$27:$G$103,5)</f>
        <v>0</v>
      </c>
      <c r="Y29" s="28">
        <f>VLOOKUP(Y$20,'Transf CT7'!$A$27:$G$103,5)</f>
        <v>0</v>
      </c>
    </row>
    <row r="30" spans="2:25" ht="12.75">
      <c r="B30" t="str">
        <f>'Transf CT8'!C$5</f>
        <v>CT8 GSU Transformer</v>
      </c>
      <c r="C30" s="28">
        <f>VLOOKUP(C$20,'Transf CT8'!$A$27:$G$103,5)</f>
        <v>0</v>
      </c>
      <c r="D30" s="28">
        <f>VLOOKUP(D$20,'Transf CT8'!$A$27:$G$103,5)</f>
        <v>0</v>
      </c>
      <c r="E30" s="28">
        <f>VLOOKUP(E$20,'Transf CT8'!$A$27:$G$103,5)</f>
        <v>0</v>
      </c>
      <c r="F30" s="28">
        <f>VLOOKUP(F$20,'Transf CT8'!$A$27:$G$103,5)</f>
        <v>0</v>
      </c>
      <c r="G30" s="28">
        <f>VLOOKUP(G$20,'Transf CT8'!$A$27:$G$103,5)</f>
        <v>0</v>
      </c>
      <c r="H30" s="28">
        <f>VLOOKUP(H$20,'Transf CT8'!$A$27:$G$103,5)</f>
        <v>0</v>
      </c>
      <c r="I30" s="28">
        <f>VLOOKUP(I$20,'Transf CT8'!$A$27:$G$103,5)</f>
        <v>0</v>
      </c>
      <c r="J30" s="28">
        <f>VLOOKUP(J$20,'Transf CT8'!$A$27:$G$103,5)</f>
        <v>0</v>
      </c>
      <c r="K30" s="28">
        <f>VLOOKUP(K$20,'Transf CT8'!$A$27:$G$103,5)</f>
        <v>0</v>
      </c>
      <c r="L30" s="28">
        <f>VLOOKUP(L$20,'Transf CT8'!$A$27:$G$103,5)</f>
        <v>0</v>
      </c>
      <c r="M30" s="28">
        <f>VLOOKUP(M$20,'Transf CT8'!$A$27:$G$103,5)</f>
        <v>0</v>
      </c>
      <c r="N30" s="28">
        <f>VLOOKUP(N$20,'Transf CT8'!$A$27:$G$103,5)</f>
        <v>0</v>
      </c>
      <c r="O30" s="28">
        <f>VLOOKUP(O$20,'Transf CT8'!$A$27:$G$103,5)</f>
        <v>0</v>
      </c>
      <c r="P30" s="28">
        <f>VLOOKUP(P$20,'Transf CT8'!$A$27:$G$103,5)</f>
        <v>0</v>
      </c>
      <c r="Q30" s="28">
        <f>VLOOKUP(Q$20,'Transf CT8'!$A$27:$G$103,5)</f>
        <v>0</v>
      </c>
      <c r="R30" s="28">
        <f>VLOOKUP(R$20,'Transf CT8'!$A$27:$G$103,5)</f>
        <v>0</v>
      </c>
      <c r="S30" s="28">
        <f>VLOOKUP(S$20,'Transf CT8'!$A$27:$G$103,5)</f>
        <v>0</v>
      </c>
      <c r="T30" s="28">
        <f>VLOOKUP(T$20,'Transf CT8'!$A$27:$G$103,5)</f>
        <v>0</v>
      </c>
      <c r="U30" s="28">
        <f>VLOOKUP(U$20,'Transf CT8'!$A$27:$G$103,5)</f>
        <v>0</v>
      </c>
      <c r="V30" s="28">
        <f>VLOOKUP(V$20,'Transf CT8'!$A$27:$G$103,5)</f>
        <v>0</v>
      </c>
      <c r="W30" s="28">
        <f>VLOOKUP(W$20,'Transf CT8'!$A$27:$G$103,5)</f>
        <v>0</v>
      </c>
      <c r="X30" s="28">
        <f>VLOOKUP(X$20,'Transf CT8'!$A$27:$G$103,5)</f>
        <v>0</v>
      </c>
      <c r="Y30" s="28">
        <f>VLOOKUP(Y$20,'Transf CT8'!$A$27:$G$103,5)</f>
        <v>0</v>
      </c>
    </row>
    <row r="31" spans="2:25" ht="12.75">
      <c r="B31" t="str">
        <f>'Transf CT9'!C$5</f>
        <v>CT9 GSU Transformer</v>
      </c>
      <c r="C31" s="28">
        <f>VLOOKUP(C$20,'Transf CT9'!$A$27:$G$103,5)</f>
        <v>0</v>
      </c>
      <c r="D31" s="28">
        <f>VLOOKUP(D$20,'Transf CT9'!$A$27:$G$103,5)</f>
        <v>0</v>
      </c>
      <c r="E31" s="28">
        <f>VLOOKUP(E$20,'Transf CT9'!$A$27:$G$103,5)</f>
        <v>0</v>
      </c>
      <c r="F31" s="28">
        <f>VLOOKUP(F$20,'Transf CT9'!$A$27:$G$103,5)</f>
        <v>0</v>
      </c>
      <c r="G31" s="28">
        <f>VLOOKUP(G$20,'Transf CT9'!$A$27:$G$103,5)</f>
        <v>0</v>
      </c>
      <c r="H31" s="28">
        <f>VLOOKUP(H$20,'Transf CT9'!$A$27:$G$103,5)</f>
        <v>0</v>
      </c>
      <c r="I31" s="28">
        <f>VLOOKUP(I$20,'Transf CT9'!$A$27:$G$103,5)</f>
        <v>0</v>
      </c>
      <c r="J31" s="28">
        <f>VLOOKUP(J$20,'Transf CT9'!$A$27:$G$103,5)</f>
        <v>0</v>
      </c>
      <c r="K31" s="28">
        <f>VLOOKUP(K$20,'Transf CT9'!$A$27:$G$103,5)</f>
        <v>0</v>
      </c>
      <c r="L31" s="28">
        <f>VLOOKUP(L$20,'Transf CT9'!$A$27:$G$103,5)</f>
        <v>0</v>
      </c>
      <c r="M31" s="28">
        <f>VLOOKUP(M$20,'Transf CT9'!$A$27:$G$103,5)</f>
        <v>0</v>
      </c>
      <c r="N31" s="28">
        <f>VLOOKUP(N$20,'Transf CT9'!$A$27:$G$103,5)</f>
        <v>0</v>
      </c>
      <c r="O31" s="28">
        <f>VLOOKUP(O$20,'Transf CT9'!$A$27:$G$103,5)</f>
        <v>0</v>
      </c>
      <c r="P31" s="28">
        <f>VLOOKUP(P$20,'Transf CT9'!$A$27:$G$103,5)</f>
        <v>0</v>
      </c>
      <c r="Q31" s="28">
        <f>VLOOKUP(Q$20,'Transf CT9'!$A$27:$G$103,5)</f>
        <v>0</v>
      </c>
      <c r="R31" s="28">
        <f>VLOOKUP(R$20,'Transf CT9'!$A$27:$G$103,5)</f>
        <v>0</v>
      </c>
      <c r="S31" s="28">
        <f>VLOOKUP(S$20,'Transf CT9'!$A$27:$G$103,5)</f>
        <v>0</v>
      </c>
      <c r="T31" s="28">
        <f>VLOOKUP(T$20,'Transf CT9'!$A$27:$G$103,5)</f>
        <v>0</v>
      </c>
      <c r="U31" s="28">
        <f>VLOOKUP(U$20,'Transf CT9'!$A$27:$G$103,5)</f>
        <v>0</v>
      </c>
      <c r="V31" s="28">
        <f>VLOOKUP(V$20,'Transf CT9'!$A$27:$G$103,5)</f>
        <v>0</v>
      </c>
      <c r="W31" s="28">
        <f>VLOOKUP(W$20,'Transf CT9'!$A$27:$G$103,5)</f>
        <v>0</v>
      </c>
      <c r="X31" s="28">
        <f>VLOOKUP(X$20,'Transf CT9'!$A$27:$G$103,5)</f>
        <v>0</v>
      </c>
      <c r="Y31" s="28">
        <f>VLOOKUP(Y$20,'Transf CT9'!$A$27:$G$103,5)</f>
        <v>0</v>
      </c>
    </row>
    <row r="32" spans="2:25" ht="12.75">
      <c r="B32" t="str">
        <f>'Transf CT10'!C$5</f>
        <v>CT10 GSU Transformer</v>
      </c>
      <c r="C32" s="28">
        <f>VLOOKUP(C$20,'Transf CT10'!$A$27:$G$103,5)</f>
        <v>0</v>
      </c>
      <c r="D32" s="28">
        <f>VLOOKUP(D$20,'Transf CT10'!$A$27:$G$103,5)</f>
        <v>0</v>
      </c>
      <c r="E32" s="28">
        <f>VLOOKUP(E$20,'Transf CT10'!$A$27:$G$103,5)</f>
        <v>0</v>
      </c>
      <c r="F32" s="28">
        <f>VLOOKUP(F$20,'Transf CT10'!$A$27:$G$103,5)</f>
        <v>0</v>
      </c>
      <c r="G32" s="28">
        <f>VLOOKUP(G$20,'Transf CT10'!$A$27:$G$103,5)</f>
        <v>0</v>
      </c>
      <c r="H32" s="28">
        <f>VLOOKUP(H$20,'Transf CT10'!$A$27:$G$103,5)</f>
        <v>0</v>
      </c>
      <c r="I32" s="28">
        <f>VLOOKUP(I$20,'Transf CT10'!$A$27:$G$103,5)</f>
        <v>0</v>
      </c>
      <c r="J32" s="28">
        <f>VLOOKUP(J$20,'Transf CT10'!$A$27:$G$103,5)</f>
        <v>0</v>
      </c>
      <c r="K32" s="28">
        <f>VLOOKUP(K$20,'Transf CT10'!$A$27:$G$103,5)</f>
        <v>0</v>
      </c>
      <c r="L32" s="28">
        <f>VLOOKUP(L$20,'Transf CT10'!$A$27:$G$103,5)</f>
        <v>0</v>
      </c>
      <c r="M32" s="28">
        <f>VLOOKUP(M$20,'Transf CT10'!$A$27:$G$103,5)</f>
        <v>0</v>
      </c>
      <c r="N32" s="28">
        <f>VLOOKUP(N$20,'Transf CT10'!$A$27:$G$103,5)</f>
        <v>0</v>
      </c>
      <c r="O32" s="28">
        <f>VLOOKUP(O$20,'Transf CT10'!$A$27:$G$103,5)</f>
        <v>0</v>
      </c>
      <c r="P32" s="28">
        <f>VLOOKUP(P$20,'Transf CT10'!$A$27:$G$103,5)</f>
        <v>0</v>
      </c>
      <c r="Q32" s="28">
        <f>VLOOKUP(Q$20,'Transf CT10'!$A$27:$G$103,5)</f>
        <v>0</v>
      </c>
      <c r="R32" s="28">
        <f>VLOOKUP(R$20,'Transf CT10'!$A$27:$G$103,5)</f>
        <v>0</v>
      </c>
      <c r="S32" s="28">
        <f>VLOOKUP(S$20,'Transf CT10'!$A$27:$G$103,5)</f>
        <v>0</v>
      </c>
      <c r="T32" s="28">
        <f>VLOOKUP(T$20,'Transf CT10'!$A$27:$G$103,5)</f>
        <v>0</v>
      </c>
      <c r="U32" s="28">
        <f>VLOOKUP(U$20,'Transf CT10'!$A$27:$G$103,5)</f>
        <v>0</v>
      </c>
      <c r="V32" s="28">
        <f>VLOOKUP(V$20,'Transf CT10'!$A$27:$G$103,5)</f>
        <v>0</v>
      </c>
      <c r="W32" s="28">
        <f>VLOOKUP(W$20,'Transf CT10'!$A$27:$G$103,5)</f>
        <v>0</v>
      </c>
      <c r="X32" s="28">
        <f>VLOOKUP(X$20,'Transf CT10'!$A$27:$G$103,5)</f>
        <v>0</v>
      </c>
      <c r="Y32" s="28">
        <f>VLOOKUP(Y$20,'Transf CT10'!$A$27:$G$103,5)</f>
        <v>0</v>
      </c>
    </row>
    <row r="33" spans="2:25" ht="12.75">
      <c r="B33" t="str">
        <f>'Transf CT11'!C$5</f>
        <v>CT11 GSU Transformer</v>
      </c>
      <c r="C33" s="28">
        <f>VLOOKUP(C$20,'Transf CT11'!$A$27:$G$103,5)</f>
        <v>0</v>
      </c>
      <c r="D33" s="28">
        <f>VLOOKUP(D$20,'Transf CT11'!$A$27:$G$103,5)</f>
        <v>0</v>
      </c>
      <c r="E33" s="28">
        <f>VLOOKUP(E$20,'Transf CT11'!$A$27:$G$103,5)</f>
        <v>0</v>
      </c>
      <c r="F33" s="28">
        <f>VLOOKUP(F$20,'Transf CT11'!$A$27:$G$103,5)</f>
        <v>0</v>
      </c>
      <c r="G33" s="28">
        <f>VLOOKUP(G$20,'Transf CT11'!$A$27:$G$103,5)</f>
        <v>0</v>
      </c>
      <c r="H33" s="28">
        <f>VLOOKUP(H$20,'Transf CT11'!$A$27:$G$103,5)</f>
        <v>0</v>
      </c>
      <c r="I33" s="28">
        <f>VLOOKUP(I$20,'Transf CT11'!$A$27:$G$103,5)</f>
        <v>0</v>
      </c>
      <c r="J33" s="28">
        <f>VLOOKUP(J$20,'Transf CT11'!$A$27:$G$103,5)</f>
        <v>0</v>
      </c>
      <c r="K33" s="28">
        <f>VLOOKUP(K$20,'Transf CT11'!$A$27:$G$103,5)</f>
        <v>0</v>
      </c>
      <c r="L33" s="28">
        <f>VLOOKUP(L$20,'Transf CT11'!$A$27:$G$103,5)</f>
        <v>0</v>
      </c>
      <c r="M33" s="28">
        <f>VLOOKUP(M$20,'Transf CT11'!$A$27:$G$103,5)</f>
        <v>0</v>
      </c>
      <c r="N33" s="28">
        <f>VLOOKUP(N$20,'Transf CT11'!$A$27:$G$103,5)</f>
        <v>0</v>
      </c>
      <c r="O33" s="28">
        <f>VLOOKUP(O$20,'Transf CT11'!$A$27:$G$103,5)</f>
        <v>0</v>
      </c>
      <c r="P33" s="28">
        <f>VLOOKUP(P$20,'Transf CT11'!$A$27:$G$103,5)</f>
        <v>0</v>
      </c>
      <c r="Q33" s="28">
        <f>VLOOKUP(Q$20,'Transf CT11'!$A$27:$G$103,5)</f>
        <v>0</v>
      </c>
      <c r="R33" s="28">
        <f>VLOOKUP(R$20,'Transf CT11'!$A$27:$G$103,5)</f>
        <v>0</v>
      </c>
      <c r="S33" s="28">
        <f>VLOOKUP(S$20,'Transf CT11'!$A$27:$G$103,5)</f>
        <v>0</v>
      </c>
      <c r="T33" s="28">
        <f>VLOOKUP(T$20,'Transf CT11'!$A$27:$G$103,5)</f>
        <v>0</v>
      </c>
      <c r="U33" s="28">
        <f>VLOOKUP(U$20,'Transf CT11'!$A$27:$G$103,5)</f>
        <v>0</v>
      </c>
      <c r="V33" s="28">
        <f>VLOOKUP(V$20,'Transf CT11'!$A$27:$G$103,5)</f>
        <v>0</v>
      </c>
      <c r="W33" s="28">
        <f>VLOOKUP(W$20,'Transf CT11'!$A$27:$G$103,5)</f>
        <v>0</v>
      </c>
      <c r="X33" s="28">
        <f>VLOOKUP(X$20,'Transf CT11'!$A$27:$G$103,5)</f>
        <v>0</v>
      </c>
      <c r="Y33" s="28">
        <f>VLOOKUP(Y$20,'Transf CT11'!$A$27:$G$103,5)</f>
        <v>0</v>
      </c>
    </row>
    <row r="34" spans="2:25" ht="12.75">
      <c r="B34" s="35" t="str">
        <f>'Storage Tanks'!C5</f>
        <v>BR 3 Fuel Oil Tanks</v>
      </c>
      <c r="C34" s="28">
        <f>VLOOKUP(C20,'Storage Tanks'!$A25:$G95,5)</f>
        <v>4.46985207301964</v>
      </c>
      <c r="D34" s="28">
        <f>VLOOKUP(D20,'Storage Tanks'!$A25:$G95,5)</f>
        <v>4.7653092950462375</v>
      </c>
      <c r="E34" s="28">
        <f>VLOOKUP(E20,'Storage Tanks'!$A25:$G95,5)</f>
        <v>5.080296239448794</v>
      </c>
      <c r="F34" s="28">
        <f>VLOOKUP(F20,'Storage Tanks'!$A25:$G95,5)</f>
        <v>5.416103820876359</v>
      </c>
      <c r="G34" s="28">
        <f>VLOOKUP(G20,'Storage Tanks'!$A25:$G95,5)</f>
        <v>5.774108283436287</v>
      </c>
      <c r="H34" s="28">
        <f>VLOOKUP(H20,'Storage Tanks'!$A25:$G95,5)</f>
        <v>6.155776840971426</v>
      </c>
      <c r="I34" s="28">
        <f>VLOOKUP(I20,'Storage Tanks'!$A25:$G95,5)</f>
        <v>6.562673690159637</v>
      </c>
      <c r="J34" s="28">
        <f>VLOOKUP(J20,'Storage Tanks'!$A25:$G95,5)</f>
        <v>6.996466421079189</v>
      </c>
      <c r="K34" s="28">
        <f>VLOOKUP(K20,'Storage Tanks'!$A25:$G95,5)</f>
        <v>7.458932851512524</v>
      </c>
      <c r="L34" s="28">
        <f>VLOOKUP(L20,'Storage Tanks'!$A25:$G95,5)</f>
        <v>7.9519683129975025</v>
      </c>
      <c r="M34" s="28">
        <f>VLOOKUP(M20,'Storage Tanks'!$A25:$G95,5)</f>
        <v>8.477593418486638</v>
      </c>
      <c r="N34" s="28">
        <f>VLOOKUP(N20,'Storage Tanks'!$A25:$G95,5)</f>
        <v>9.037962343448605</v>
      </c>
      <c r="O34" s="28">
        <f>VLOOKUP(O20,'Storage Tanks'!$A25:$G95,5)</f>
        <v>9.635371654350557</v>
      </c>
      <c r="P34" s="28">
        <f>VLOOKUP(P20,'Storage Tanks'!$A25:$G95,5)</f>
        <v>10.27226972070313</v>
      </c>
      <c r="Q34" s="28">
        <f>VLOOKUP(Q20,'Storage Tanks'!$A25:$G95,5)</f>
        <v>10.951266749241608</v>
      </c>
      <c r="R34" s="28">
        <f>VLOOKUP(R20,'Storage Tanks'!$A25:$G95,5)</f>
        <v>11.67514548136648</v>
      </c>
      <c r="S34" s="28">
        <f>VLOOKUP(S20,'Storage Tanks'!$A25:$G95,5)</f>
        <v>12.446872597684804</v>
      </c>
      <c r="T34" s="28">
        <f>VLOOKUP(T20,'Storage Tanks'!$A25:$G95,5)</f>
        <v>0</v>
      </c>
      <c r="U34" s="28">
        <f>VLOOKUP(U20,'Storage Tanks'!$A25:$G95,5)</f>
        <v>0</v>
      </c>
      <c r="V34" s="28">
        <f>VLOOKUP(V20,'Storage Tanks'!$A25:$G95,5)</f>
        <v>0</v>
      </c>
      <c r="W34" s="28">
        <f>VLOOKUP(W20,'Storage Tanks'!$A25:$G95,5)</f>
        <v>0</v>
      </c>
      <c r="X34" s="28">
        <f>VLOOKUP(X20,'Storage Tanks'!$A25:$G95,5)</f>
        <v>0</v>
      </c>
      <c r="Y34" s="28">
        <f>VLOOKUP(Y20,'Storage Tanks'!$A25:$G95,5)</f>
        <v>0</v>
      </c>
    </row>
    <row r="35" spans="2:25" ht="12.75">
      <c r="B35" s="35" t="str">
        <f>'Ct Storage tanks'!C5</f>
        <v>Ct9 Fuel Oil Tanks</v>
      </c>
      <c r="C35" s="28">
        <f>VLOOKUP(C20,'Ct Storage tanks'!$A25:$G95,5)</f>
        <v>7.1766100938168105</v>
      </c>
      <c r="D35" s="28">
        <f>VLOOKUP(D20,'Ct Storage tanks'!$A25:$G95,5)</f>
        <v>7.650984021018102</v>
      </c>
      <c r="E35" s="28">
        <f>VLOOKUP(E20,'Ct Storage tanks'!$A25:$G95,5)</f>
        <v>8.1567140648074</v>
      </c>
      <c r="F35" s="28">
        <f>VLOOKUP(F20,'Ct Storage tanks'!$A25:$G95,5)</f>
        <v>8.695872864491168</v>
      </c>
      <c r="G35" s="28">
        <f>VLOOKUP(G20,'Ct Storage tanks'!$A25:$G95,5)</f>
        <v>9.270670060834036</v>
      </c>
      <c r="H35" s="28">
        <f>VLOOKUP(H20,'Ct Storage tanks'!$A25:$G95,5)</f>
        <v>9.883461351855166</v>
      </c>
      <c r="I35" s="28">
        <f>VLOOKUP(I20,'Ct Storage tanks'!$A25:$G95,5)</f>
        <v>10.536758147212794</v>
      </c>
      <c r="J35" s="28">
        <f>VLOOKUP(J20,'Ct Storage tanks'!$A25:$G95,5)</f>
        <v>11.233237860743559</v>
      </c>
      <c r="K35" s="28">
        <f>VLOOKUP(K20,'Ct Storage tanks'!$A25:$G95,5)</f>
        <v>11.975754883338709</v>
      </c>
      <c r="L35" s="28">
        <f>VLOOKUP(L20,'Ct Storage tanks'!$A25:$G95,5)</f>
        <v>12.767352281127398</v>
      </c>
      <c r="M35" s="28">
        <f>VLOOKUP(M20,'Ct Storage tanks'!$A25:$G95,5)</f>
        <v>13.61127426690992</v>
      </c>
      <c r="N35" s="28">
        <f>VLOOKUP(N20,'Ct Storage tanks'!$A25:$G95,5)</f>
        <v>14.510979495952666</v>
      </c>
      <c r="O35" s="28">
        <f>VLOOKUP(O20,'Ct Storage tanks'!$A25:$G95,5)</f>
        <v>15.470155240635139</v>
      </c>
      <c r="P35" s="28">
        <f>VLOOKUP(P20,'Ct Storage tanks'!$A25:$G95,5)</f>
        <v>16.49273250204112</v>
      </c>
      <c r="Q35" s="28">
        <f>VLOOKUP(Q20,'Ct Storage tanks'!$A25:$G95,5)</f>
        <v>17.58290212042604</v>
      </c>
      <c r="R35" s="28">
        <f>VLOOKUP(R20,'Ct Storage tanks'!$A25:$G95,5)</f>
        <v>18.745131950586202</v>
      </c>
      <c r="S35" s="28">
        <f>VLOOKUP(S20,'Ct Storage tanks'!$A25:$G95,5)</f>
        <v>19.98418517251995</v>
      </c>
      <c r="T35" s="28">
        <f>VLOOKUP(T20,'Ct Storage tanks'!$A25:$G95,5)</f>
        <v>21.305139812423523</v>
      </c>
      <c r="U35" s="28">
        <f>VLOOKUP(U20,'Ct Storage tanks'!$A25:$G95,5)</f>
        <v>22.713409554024718</v>
      </c>
      <c r="V35" s="28">
        <f>VLOOKUP(V20,'Ct Storage tanks'!$A25:$G95,5)</f>
        <v>24.214765925545752</v>
      </c>
      <c r="W35" s="28">
        <f>VLOOKUP(W20,'Ct Storage tanks'!$A25:$G95,5)</f>
        <v>25.815361953224325</v>
      </c>
      <c r="X35" s="28">
        <f>VLOOKUP(X20,'Ct Storage tanks'!$A25:$G95,5)</f>
        <v>27.521757378332456</v>
      </c>
      <c r="Y35" s="28">
        <f>VLOOKUP(Y20,'Ct Storage tanks'!$A25:$G95,5)</f>
        <v>0</v>
      </c>
    </row>
    <row r="36" spans="2:25" ht="12.75">
      <c r="B36" s="35" t="str">
        <f>'Fuel oil Piping'!C5</f>
        <v>Station Fuel Oil Piping</v>
      </c>
      <c r="C36" s="28">
        <f>VLOOKUP(C20,'Fuel oil Piping'!$A$25:$G$95,5)</f>
        <v>0.5389183350449215</v>
      </c>
      <c r="D36" s="28">
        <f>VLOOKUP(D20,'Fuel oil Piping'!$A$25:$G$95,5)</f>
        <v>0.5745408369913908</v>
      </c>
      <c r="E36" s="28">
        <f>VLOOKUP(E20,'Fuel oil Piping'!$A$25:$G$95,5)</f>
        <v>0.6125179863165218</v>
      </c>
      <c r="F36" s="28">
        <f>VLOOKUP(F20,'Fuel oil Piping'!$A$25:$G$95,5)</f>
        <v>0.6530054252120439</v>
      </c>
      <c r="G36" s="28">
        <f>VLOOKUP(G20,'Fuel oil Piping'!$A$25:$G$95,5)</f>
        <v>0.69616908381856</v>
      </c>
      <c r="H36" s="28">
        <f>VLOOKUP(H20,'Fuel oil Piping'!$A$25:$G$95,5)</f>
        <v>0.7421858602589668</v>
      </c>
      <c r="I36" s="28">
        <f>VLOOKUP(I20,'Fuel oil Piping'!$A$25:$G$95,5)</f>
        <v>0.7912443456220846</v>
      </c>
      <c r="J36" s="28">
        <f>VLOOKUP(J20,'Fuel oil Piping'!$A$25:$G$95,5)</f>
        <v>0.8435455968677044</v>
      </c>
      <c r="K36" s="28">
        <f>VLOOKUP(K20,'Fuel oil Piping'!$A$25:$G$95,5)</f>
        <v>0.8993039608206597</v>
      </c>
      <c r="L36" s="28">
        <f>VLOOKUP(L20,'Fuel oil Piping'!$A$25:$G$95,5)</f>
        <v>0.9587479526309053</v>
      </c>
      <c r="M36" s="28">
        <f>VLOOKUP(M20,'Fuel oil Piping'!$A$25:$G$95,5)</f>
        <v>1.0221211922998081</v>
      </c>
      <c r="N36" s="28">
        <f>VLOOKUP(N20,'Fuel oil Piping'!$A$25:$G$95,5)</f>
        <v>1.0896834031108256</v>
      </c>
      <c r="O36" s="28">
        <f>VLOOKUP(O20,'Fuel oil Piping'!$A$25:$G$95,5)</f>
        <v>1.161711476056451</v>
      </c>
      <c r="P36" s="28">
        <f>VLOOKUP(P20,'Fuel oil Piping'!$A$25:$G$95,5)</f>
        <v>1.2385006046237828</v>
      </c>
      <c r="Q36" s="28">
        <f>VLOOKUP(Q20,'Fuel oil Piping'!$A$25:$G$95,5)</f>
        <v>1.3203654945894148</v>
      </c>
      <c r="R36" s="28">
        <f>VLOOKUP(R20,'Fuel oil Piping'!$A$25:$G$95,5)</f>
        <v>1.4076416537817753</v>
      </c>
      <c r="S36" s="28">
        <f>VLOOKUP(S20,'Fuel oil Piping'!$A$25:$G$95,5)</f>
        <v>1.5006867670967508</v>
      </c>
      <c r="T36" s="28">
        <f>VLOOKUP(T20,'Fuel oil Piping'!$A$25:$G$95,5)</f>
        <v>0</v>
      </c>
      <c r="U36" s="28">
        <f>VLOOKUP(U20,'Fuel oil Piping'!$A$25:$G$95,5)</f>
        <v>0</v>
      </c>
      <c r="V36" s="28">
        <f>VLOOKUP(V20,'Fuel oil Piping'!$A$25:$G$95,5)</f>
        <v>0</v>
      </c>
      <c r="W36" s="28">
        <f>VLOOKUP(W20,'Fuel oil Piping'!$A$25:$G$95,5)</f>
        <v>0</v>
      </c>
      <c r="X36" s="28">
        <f>VLOOKUP(X20,'Fuel oil Piping'!$A$25:$G$95,5)</f>
        <v>0</v>
      </c>
      <c r="Y36" s="28">
        <f>VLOOKUP(Y20,'Fuel oil Piping'!$A$25:$G$95,5)</f>
        <v>0</v>
      </c>
    </row>
    <row r="37" spans="2:25" ht="12.75">
      <c r="B37" t="str">
        <f>'CT FOP'!C5</f>
        <v>CT Fuel Oil Piping</v>
      </c>
      <c r="C37" s="28">
        <f>VLOOKUP(C$20,'CT FOP'!$A40:$G110,5)</f>
        <v>0.7826918448062871</v>
      </c>
      <c r="D37" s="28">
        <f>VLOOKUP(D$20,'CT FOP'!$A40:$G110,5)</f>
        <v>0.8344277757479827</v>
      </c>
      <c r="E37" s="28">
        <f>VLOOKUP(E$20,'CT FOP'!$A40:$G110,5)</f>
        <v>0.8895834517249244</v>
      </c>
      <c r="F37" s="28">
        <f>VLOOKUP(F$20,'CT FOP'!$A40:$G110,5)</f>
        <v>0.9483849178839419</v>
      </c>
      <c r="G37" s="28">
        <f>VLOOKUP(G$20,'CT FOP'!$A40:$G110,5)</f>
        <v>1.0110731609560704</v>
      </c>
      <c r="H37" s="28">
        <f>VLOOKUP(H$20,'CT FOP'!$A40:$G110,5)</f>
        <v>1.0779050968952666</v>
      </c>
      <c r="I37" s="28">
        <f>VLOOKUP(I$20,'CT FOP'!$A40:$G110,5)</f>
        <v>1.1491546238000439</v>
      </c>
      <c r="J37" s="28">
        <f>VLOOKUP(J$20,'CT FOP'!$A40:$G110,5)</f>
        <v>1.2251137444332267</v>
      </c>
      <c r="K37" s="28">
        <f>VLOOKUP(K$20,'CT FOP'!$A40:$G110,5)</f>
        <v>1.306093762940263</v>
      </c>
      <c r="L37" s="28">
        <f>VLOOKUP(L$20,'CT FOP'!$A40:$G110,5)</f>
        <v>1.3924265606706145</v>
      </c>
      <c r="M37" s="28">
        <f>VLOOKUP(M$20,'CT FOP'!$A40:$G110,5)</f>
        <v>1.4844659563309421</v>
      </c>
      <c r="N37" s="28">
        <f>VLOOKUP(N$20,'CT FOP'!$A40:$G110,5)</f>
        <v>1.5825891560444174</v>
      </c>
      <c r="O37" s="28">
        <f>VLOOKUP(O$20,'CT FOP'!$A40:$G110,5)</f>
        <v>1.6871982992589534</v>
      </c>
      <c r="P37" s="28">
        <f>VLOOKUP(P$20,'CT FOP'!$A40:$G110,5)</f>
        <v>1.7987221068399704</v>
      </c>
      <c r="Q37" s="28">
        <f>VLOOKUP(Q$20,'CT FOP'!$A40:$G110,5)</f>
        <v>1.9176176381020926</v>
      </c>
      <c r="R37" s="28">
        <f>VLOOKUP(R$20,'CT FOP'!$A40:$G110,5)</f>
        <v>2.044372163980641</v>
      </c>
      <c r="S37" s="28">
        <f>VLOOKUP(S$20,'CT FOP'!$A40:$G110,5)</f>
        <v>2.179505164019761</v>
      </c>
      <c r="T37" s="28">
        <f>VLOOKUP(T$20,'CT FOP'!$A40:$G110,5)</f>
        <v>2.323570455361468</v>
      </c>
      <c r="U37" s="28">
        <f>VLOOKUP(U$20,'CT FOP'!$A40:$G110,5)</f>
        <v>2.477158462460861</v>
      </c>
      <c r="V37" s="28">
        <f>VLOOKUP(V$20,'CT FOP'!$A40:$G110,5)</f>
        <v>2.640898636829524</v>
      </c>
      <c r="W37" s="28">
        <f>VLOOKUP(W$20,'CT FOP'!$A40:$G110,5)</f>
        <v>2.8154620367239556</v>
      </c>
      <c r="X37" s="28">
        <f>VLOOKUP(X$20,'CT FOP'!$A40:$G110,5)</f>
        <v>3.0015640773514094</v>
      </c>
      <c r="Y37" s="28">
        <f>VLOOKUP(Y$20,'CT FOP'!$A40:$G110,5)</f>
        <v>3.1999674628643375</v>
      </c>
    </row>
    <row r="38" spans="2:25" ht="12.75">
      <c r="B38" s="35" t="str">
        <f>Lab!C5</f>
        <v>Lab </v>
      </c>
      <c r="C38" s="28">
        <f>VLOOKUP(C20,Lab!$A$25:$G$95,5)</f>
        <v>0.5706194135769754</v>
      </c>
      <c r="D38" s="28">
        <f>VLOOKUP(D20,Lab!$A$25:$G$95,5)</f>
        <v>0.6083373568144135</v>
      </c>
      <c r="E38" s="28">
        <f>VLOOKUP(E20,Lab!$A$25:$G$95,5)</f>
        <v>0.6485484560998462</v>
      </c>
      <c r="F38" s="28">
        <f>VLOOKUP(F20,Lab!$A$25:$G$95,5)</f>
        <v>0.6914175090480461</v>
      </c>
      <c r="G38" s="28">
        <f>VLOOKUP(G20,Lab!$A$25:$G$95,5)</f>
        <v>0.7371202063961219</v>
      </c>
      <c r="H38" s="28">
        <f>VLOOKUP(H20,Lab!$A$25:$G$95,5)</f>
        <v>0.7858438520389056</v>
      </c>
      <c r="I38" s="28">
        <f>VLOOKUP(I20,Lab!$A$25:$G$95,5)</f>
        <v>0.8377881306586773</v>
      </c>
      <c r="J38" s="28">
        <f>VLOOKUP(J20,Lab!$A$25:$G$95,5)</f>
        <v>0.893165926095216</v>
      </c>
      <c r="K38" s="28">
        <f>VLOOKUP(K20,Lab!$A$25:$G$95,5)</f>
        <v>0.9522041938101098</v>
      </c>
      <c r="L38" s="28">
        <f>VLOOKUP(L20,Lab!$A$25:$G$95,5)</f>
        <v>1.0151448910209582</v>
      </c>
      <c r="M38" s="28">
        <f>VLOOKUP(M20,Lab!$A$25:$G$95,5)</f>
        <v>1.0822459683174435</v>
      </c>
      <c r="N38" s="28">
        <f>VLOOKUP(N20,Lab!$A$25:$G$95,5)</f>
        <v>1.1537824268232266</v>
      </c>
      <c r="O38" s="28">
        <f>VLOOKUP(O20,Lab!$A$25:$G$95,5)</f>
        <v>1.230047445236242</v>
      </c>
      <c r="P38" s="28">
        <f>VLOOKUP(P20,Lab!$A$25:$G$95,5)</f>
        <v>1.3113535813663575</v>
      </c>
      <c r="Q38" s="28">
        <f>VLOOKUP(Q20,Lab!$A$25:$G$95,5)</f>
        <v>1.3980340530946738</v>
      </c>
      <c r="R38" s="28">
        <f>VLOOKUP(R20,Lab!$A$25:$G$95,5)</f>
        <v>1.490444104004232</v>
      </c>
      <c r="S38" s="28">
        <f>VLOOKUP(S20,Lab!$A$25:$G$95,5)</f>
        <v>1.5889624592789118</v>
      </c>
      <c r="T38" s="28">
        <f>VLOOKUP(T20,Lab!$A$25:$G$95,5)</f>
        <v>0</v>
      </c>
      <c r="U38" s="28">
        <f>VLOOKUP(U20,Lab!$A$25:$G$95,5)</f>
        <v>0</v>
      </c>
      <c r="V38" s="28">
        <f>VLOOKUP(V20,Lab!$A$25:$G$95,5)</f>
        <v>0</v>
      </c>
      <c r="W38" s="28">
        <f>VLOOKUP(W20,Lab!$A$25:$G$95,5)</f>
        <v>0</v>
      </c>
      <c r="X38" s="28">
        <f>VLOOKUP(X20,Lab!$A$25:$G$95,5)</f>
        <v>0</v>
      </c>
      <c r="Y38" s="28">
        <f>VLOOKUP(Y20,Lab!$A$25:$G$95,5)</f>
        <v>0</v>
      </c>
    </row>
    <row r="39" spans="2:25" ht="12.75">
      <c r="B39" s="45" t="str">
        <f>'Sewage Plant'!C5</f>
        <v>BR3 Sewage Treatment Plant</v>
      </c>
      <c r="C39" s="28">
        <f>VLOOKUP(C20,'Sewage Plant'!$A$25:$G$95,5)</f>
        <v>0.3170107853205415</v>
      </c>
      <c r="D39" s="28">
        <f>VLOOKUP(D20,'Sewage Plant'!$A$25:$G$95,5)</f>
        <v>0.3379651982302293</v>
      </c>
      <c r="E39" s="28">
        <f>VLOOKUP(E20,'Sewage Plant'!$A$25:$G$95,5)</f>
        <v>0.3603046978332475</v>
      </c>
      <c r="F39" s="28">
        <f>VLOOKUP(F20,'Sewage Plant'!$A$25:$G$95,5)</f>
        <v>0.38412083836002514</v>
      </c>
      <c r="G39" s="28">
        <f>VLOOKUP(G20,'Sewage Plant'!$A$25:$G$95,5)</f>
        <v>0.4095112257756228</v>
      </c>
      <c r="H39" s="28">
        <f>VLOOKUP(H20,'Sewage Plant'!$A$25:$G$95,5)</f>
        <v>0.4365799177993915</v>
      </c>
      <c r="I39" s="28">
        <f>VLOOKUP(I20,'Sewage Plant'!$A$25:$G$95,5)</f>
        <v>0.4654378503659313</v>
      </c>
      <c r="J39" s="28">
        <f>VLOOKUP(J20,'Sewage Plant'!$A$25:$G$95,5)</f>
        <v>0.49620329227511945</v>
      </c>
      <c r="K39" s="28">
        <f>VLOOKUP(K20,'Sewage Plant'!$A$25:$G$95,5)</f>
        <v>0.5290023298945048</v>
      </c>
      <c r="L39" s="28">
        <f>VLOOKUP(L20,'Sewage Plant'!$A$25:$G$95,5)</f>
        <v>0.5639693839005315</v>
      </c>
      <c r="M39" s="28">
        <f>VLOOKUP(M20,'Sewage Plant'!$A$25:$G$95,5)</f>
        <v>0.6012477601763567</v>
      </c>
      <c r="N39" s="28">
        <f>VLOOKUP(N20,'Sewage Plant'!$A$25:$G$95,5)</f>
        <v>0.6409902371240138</v>
      </c>
      <c r="O39" s="28">
        <f>VLOOKUP(O20,'Sewage Plant'!$A$25:$G$95,5)</f>
        <v>0.6833596917979112</v>
      </c>
      <c r="P39" s="28">
        <f>VLOOKUP(P20,'Sewage Plant'!$A$25:$G$95,5)</f>
        <v>0.7285297674257533</v>
      </c>
      <c r="Q39" s="28">
        <f>VLOOKUP(Q20,'Sewage Plant'!$A$25:$G$95,5)</f>
        <v>0.7766855850525956</v>
      </c>
      <c r="R39" s="28">
        <f>VLOOKUP(R20,'Sewage Plant'!$A$25:$G$95,5)</f>
        <v>0.8280245022245721</v>
      </c>
      <c r="S39" s="28">
        <f>VLOOKUP(S20,'Sewage Plant'!$A$25:$G$95,5)</f>
        <v>0.8827569218216164</v>
      </c>
      <c r="T39" s="28">
        <f>VLOOKUP(T20,'Sewage Plant'!$A$25:$G$95,5)</f>
        <v>0</v>
      </c>
      <c r="U39" s="28">
        <f>VLOOKUP(U20,'Sewage Plant'!$A$25:$G$95,5)</f>
        <v>0</v>
      </c>
      <c r="V39" s="28">
        <f>VLOOKUP(V20,'Sewage Plant'!$A$25:$G$95,5)</f>
        <v>0</v>
      </c>
      <c r="W39" s="28">
        <f>VLOOKUP(W20,'Sewage Plant'!$A$25:$G$95,5)</f>
        <v>0</v>
      </c>
      <c r="X39" s="28">
        <f>VLOOKUP(X20,'Sewage Plant'!$A$25:$G$95,5)</f>
        <v>0</v>
      </c>
      <c r="Y39" s="28">
        <f>VLOOKUP(Y20,'Sewage Plant'!$A$25:$G$95,5)</f>
        <v>0</v>
      </c>
    </row>
    <row r="40" spans="2:25" ht="12.75">
      <c r="B40" s="24" t="str">
        <f>Coal!C5</f>
        <v>Br 1 Coal Storage</v>
      </c>
      <c r="C40" s="28">
        <f>VLOOKUP(C20,Coal!$A25:$G95,5)</f>
        <v>1.9020647119232537</v>
      </c>
      <c r="D40" s="28">
        <f>VLOOKUP(D20,Coal!$A25:$G95,5)</f>
        <v>2.027791189381381</v>
      </c>
      <c r="E40" s="28">
        <f>VLOOKUP(E20,Coal!$A25:$G95,5)</f>
        <v>2.16182818699949</v>
      </c>
      <c r="F40" s="28">
        <f>VLOOKUP(F20,Coal!$A25:$G95,5)</f>
        <v>2.3047250301601565</v>
      </c>
      <c r="G40" s="28">
        <f>VLOOKUP(G20,Coal!$A25:$G95,5)</f>
        <v>2.4570673546537427</v>
      </c>
      <c r="H40" s="28">
        <f>VLOOKUP(H20,Coal!$A25:$G95,5)</f>
        <v>2.619479506796355</v>
      </c>
      <c r="I40" s="28">
        <f>VLOOKUP(I20,Coal!$A25:$G95,5)</f>
        <v>2.7926271021955946</v>
      </c>
      <c r="J40" s="28">
        <f>VLOOKUP(J20,Coal!$A25:$G95,5)</f>
        <v>2.9772197536507234</v>
      </c>
      <c r="K40" s="28">
        <f>VLOOKUP(K20,Coal!$A25:$G95,5)</f>
        <v>3.1740139793670363</v>
      </c>
      <c r="L40" s="28">
        <f>VLOOKUP(L20,Coal!$A25:$G95,5)</f>
        <v>3.3838163034031976</v>
      </c>
      <c r="M40" s="28">
        <f>VLOOKUP(M20,Coal!$A25:$G95,5)</f>
        <v>3.6074865610581495</v>
      </c>
      <c r="N40" s="28">
        <f>VLOOKUP(N20,Coal!$A25:$G95,5)</f>
        <v>3.8459414227440933</v>
      </c>
      <c r="O40" s="28">
        <f>VLOOKUP(O20,Coal!$A25:$G95,5)</f>
        <v>4.100158150787478</v>
      </c>
      <c r="P40" s="28">
        <f>VLOOKUP(P20,Coal!$A25:$G95,5)</f>
        <v>4.3711786045545304</v>
      </c>
      <c r="Q40" s="28">
        <f>VLOOKUP(Q20,Coal!$A25:$G95,5)</f>
        <v>4.660113510315585</v>
      </c>
      <c r="R40" s="28">
        <f>VLOOKUP(R20,Coal!$A25:$G95,5)</f>
        <v>4.968147013347445</v>
      </c>
      <c r="S40" s="28">
        <f>VLOOKUP(S20,Coal!$A25:$G95,5)</f>
        <v>5.296541530929711</v>
      </c>
      <c r="T40" s="28">
        <f>VLOOKUP(T20,Coal!$A25:$G95,5)</f>
        <v>0</v>
      </c>
      <c r="U40" s="28">
        <f>VLOOKUP(U20,Coal!$A25:$G95,5)</f>
        <v>0</v>
      </c>
      <c r="V40" s="28">
        <f>VLOOKUP(V20,Coal!$A25:$G95,5)</f>
        <v>0</v>
      </c>
      <c r="W40" s="28">
        <f>VLOOKUP(W20,Coal!$A25:$G95,5)</f>
        <v>0</v>
      </c>
      <c r="X40" s="28">
        <f>VLOOKUP(X20,Coal!$A25:$G95,5)</f>
        <v>0</v>
      </c>
      <c r="Y40" s="28">
        <f>VLOOKUP(Y20,Coal!$A25:$G95,5)</f>
        <v>0</v>
      </c>
    </row>
    <row r="41" spans="2:25" ht="12.75">
      <c r="B41" s="35" t="str">
        <f>'Coal Pond'!C5</f>
        <v>Coal Pile Retention Pond</v>
      </c>
      <c r="C41" s="28">
        <f>VLOOKUP(C20,'Coal Pond'!$A25:$G95,5)</f>
        <v>5.86469952843003</v>
      </c>
      <c r="D41" s="28">
        <f>VLOOKUP(D20,'Coal Pond'!$A25:$G95,5)</f>
        <v>6.252356167259256</v>
      </c>
      <c r="E41" s="28">
        <f>VLOOKUP(E20,'Coal Pond'!$A25:$G95,5)</f>
        <v>6.665636909915094</v>
      </c>
      <c r="F41" s="28">
        <f>VLOOKUP(F20,'Coal Pond'!$A25:$G95,5)</f>
        <v>7.106235509660482</v>
      </c>
      <c r="G41" s="28">
        <f>VLOOKUP(G20,'Coal Pond'!$A25:$G95,5)</f>
        <v>7.575957676849039</v>
      </c>
      <c r="H41" s="28">
        <f>VLOOKUP(H20,'Coal Pond'!$A25:$G95,5)</f>
        <v>8.07672847928876</v>
      </c>
      <c r="I41" s="28">
        <f>VLOOKUP(I20,'Coal Pond'!$A25:$G95,5)</f>
        <v>8.610600231769748</v>
      </c>
      <c r="J41" s="28">
        <f>VLOOKUP(J20,'Coal Pond'!$A25:$G95,5)</f>
        <v>9.17976090708973</v>
      </c>
      <c r="K41" s="28">
        <f>VLOOKUP(K20,'Coal Pond'!$A25:$G95,5)</f>
        <v>9.78654310304836</v>
      </c>
      <c r="L41" s="28">
        <f>VLOOKUP(L20,'Coal Pond'!$A25:$G95,5)</f>
        <v>10.433433602159857</v>
      </c>
      <c r="M41" s="28">
        <f>VLOOKUP(M20,'Coal Pond'!$A25:$G95,5)</f>
        <v>11.123083563262623</v>
      </c>
      <c r="N41" s="28">
        <f>VLOOKUP(N20,'Coal Pond'!$A25:$G95,5)</f>
        <v>11.858319386794284</v>
      </c>
      <c r="O41" s="28">
        <f>VLOOKUP(O20,'Coal Pond'!$A25:$G95,5)</f>
        <v>12.642154298261385</v>
      </c>
      <c r="P41" s="28">
        <f>VLOOKUP(P20,'Coal Pond'!$A25:$G95,5)</f>
        <v>13.477800697376464</v>
      </c>
      <c r="Q41" s="28">
        <f>VLOOKUP(Q20,'Coal Pond'!$A25:$G95,5)</f>
        <v>14.368683323473048</v>
      </c>
      <c r="R41" s="28">
        <f>VLOOKUP(R20,'Coal Pond'!$A25:$G95,5)</f>
        <v>15.318453291154617</v>
      </c>
      <c r="S41" s="28">
        <f>VLOOKUP(S20,'Coal Pond'!$A25:$G95,5)</f>
        <v>16.331003053699938</v>
      </c>
      <c r="T41" s="28">
        <f>VLOOKUP(T20,'Coal Pond'!$A25:$G95,5)</f>
        <v>0</v>
      </c>
      <c r="U41" s="28">
        <f>VLOOKUP(U20,'Coal Pond'!$A25:$G95,5)</f>
        <v>0</v>
      </c>
      <c r="V41" s="28">
        <f>VLOOKUP(V20,'Coal Pond'!$A25:$G95,5)</f>
        <v>0</v>
      </c>
      <c r="W41" s="28">
        <f>VLOOKUP(W20,'Coal Pond'!$A25:$G95,5)</f>
        <v>0</v>
      </c>
      <c r="X41" s="28">
        <f>VLOOKUP(X20,'Coal Pond'!$A25:$G95,5)</f>
        <v>0</v>
      </c>
      <c r="Y41" s="28">
        <f>VLOOKUP(Y20,'Coal Pond'!$A25:$G95,5)</f>
        <v>0</v>
      </c>
    </row>
    <row r="42" spans="2:25" ht="16.5" thickBot="1">
      <c r="B42" s="36" t="s">
        <v>30</v>
      </c>
      <c r="C42" s="23">
        <f>SUM(C22:C41)</f>
        <v>336.7915032761986</v>
      </c>
      <c r="D42" s="23">
        <f>SUM(D22:D41)</f>
        <v>359.0534216427554</v>
      </c>
      <c r="E42" s="23">
        <f>SUM(E22:E41)</f>
        <v>382.7868528133415</v>
      </c>
      <c r="F42" s="23">
        <f>SUM(F22:F41)</f>
        <v>408.08906378430345</v>
      </c>
      <c r="G42" s="23">
        <f>SUM(G22:G41)</f>
        <v>435.06375090044605</v>
      </c>
      <c r="H42" s="23">
        <f>SUM(H22:H41)</f>
        <v>463.8214648349654</v>
      </c>
      <c r="I42" s="23">
        <f>SUM(I22:I41)</f>
        <v>494.4800636605566</v>
      </c>
      <c r="J42" s="23">
        <f>SUM(J22:J41)</f>
        <v>527.1651958685194</v>
      </c>
      <c r="K42" s="23">
        <f>SUM(K22:K41)</f>
        <v>562.0108153154285</v>
      </c>
      <c r="L42" s="23">
        <f>SUM(L22:L41)</f>
        <v>599.1597302077785</v>
      </c>
      <c r="M42" s="23">
        <f>SUM(M22:M41)</f>
        <v>638.7641883745127</v>
      </c>
      <c r="N42" s="23">
        <f>SUM(N22:N41)</f>
        <v>680.986501226068</v>
      </c>
      <c r="O42" s="23">
        <f>SUM(O22:O41)</f>
        <v>725.9997089571111</v>
      </c>
      <c r="P42" s="23">
        <f>SUM(P22:P41)</f>
        <v>773.988289719176</v>
      </c>
      <c r="Q42" s="23">
        <f>SUM(Q22:Q41)</f>
        <v>825.1489156696138</v>
      </c>
      <c r="R42" s="23">
        <f>SUM(R22:R41)</f>
        <v>879.6912589953752</v>
      </c>
      <c r="S42" s="23">
        <f>SUM(S22:S41)</f>
        <v>61.62292474196603</v>
      </c>
      <c r="T42" s="23">
        <f>SUM(T22:T41)</f>
        <v>23.62871026778499</v>
      </c>
      <c r="U42" s="23">
        <f>SUM(U22:U41)</f>
        <v>25.190568016485578</v>
      </c>
      <c r="V42" s="23">
        <f>SUM(V22:V41)</f>
        <v>26.855664562375274</v>
      </c>
      <c r="W42" s="23">
        <f>SUM(W22:W41)</f>
        <v>28.630823989948283</v>
      </c>
      <c r="X42" s="23">
        <f>SUM(X22:X41)</f>
        <v>30.523321455683867</v>
      </c>
      <c r="Y42" s="23">
        <f>SUM(Y22:Y41)</f>
        <v>3.1999674628643375</v>
      </c>
    </row>
    <row r="43" ht="13.5" thickTop="1"/>
    <row r="46" spans="2:25" ht="15.75">
      <c r="B46" s="42" t="s">
        <v>29</v>
      </c>
      <c r="C46">
        <v>2003</v>
      </c>
      <c r="D46">
        <f aca="true" t="shared" si="1" ref="D46:Y46">C46+1</f>
        <v>2004</v>
      </c>
      <c r="E46">
        <f t="shared" si="1"/>
        <v>2005</v>
      </c>
      <c r="F46">
        <f t="shared" si="1"/>
        <v>2006</v>
      </c>
      <c r="G46">
        <f t="shared" si="1"/>
        <v>2007</v>
      </c>
      <c r="H46">
        <f t="shared" si="1"/>
        <v>2008</v>
      </c>
      <c r="I46">
        <f t="shared" si="1"/>
        <v>2009</v>
      </c>
      <c r="J46">
        <f t="shared" si="1"/>
        <v>2010</v>
      </c>
      <c r="K46">
        <f t="shared" si="1"/>
        <v>2011</v>
      </c>
      <c r="L46">
        <f t="shared" si="1"/>
        <v>2012</v>
      </c>
      <c r="M46">
        <f t="shared" si="1"/>
        <v>2013</v>
      </c>
      <c r="N46">
        <f t="shared" si="1"/>
        <v>2014</v>
      </c>
      <c r="O46">
        <f t="shared" si="1"/>
        <v>2015</v>
      </c>
      <c r="P46">
        <f t="shared" si="1"/>
        <v>2016</v>
      </c>
      <c r="Q46">
        <f t="shared" si="1"/>
        <v>2017</v>
      </c>
      <c r="R46">
        <f t="shared" si="1"/>
        <v>2018</v>
      </c>
      <c r="S46">
        <f t="shared" si="1"/>
        <v>2019</v>
      </c>
      <c r="T46">
        <f t="shared" si="1"/>
        <v>2020</v>
      </c>
      <c r="U46">
        <f t="shared" si="1"/>
        <v>2021</v>
      </c>
      <c r="V46">
        <f t="shared" si="1"/>
        <v>2022</v>
      </c>
      <c r="W46">
        <f t="shared" si="1"/>
        <v>2023</v>
      </c>
      <c r="X46">
        <f t="shared" si="1"/>
        <v>2024</v>
      </c>
      <c r="Y46">
        <f t="shared" si="1"/>
        <v>2025</v>
      </c>
    </row>
    <row r="48" spans="2:25" ht="12.75">
      <c r="B48" s="35" t="str">
        <f aca="true" t="shared" si="2" ref="B48:B53">B22</f>
        <v>Ash Pond</v>
      </c>
      <c r="C48" s="28">
        <f>VLOOKUP(C20,'Ash Pond'!$A25:$G95,7)</f>
        <v>68.42889143952475</v>
      </c>
      <c r="D48" s="28">
        <f>VLOOKUP(D20,'Ash Pond'!$A25:$G95,7)</f>
        <v>68.42889143952475</v>
      </c>
      <c r="E48" s="28">
        <f>VLOOKUP(E20,'Ash Pond'!$A25:$G95,7)</f>
        <v>68.42889143952475</v>
      </c>
      <c r="F48" s="28">
        <f>VLOOKUP(F20,'Ash Pond'!$A25:$G95,7)</f>
        <v>68.42889143952475</v>
      </c>
      <c r="G48" s="28">
        <f>VLOOKUP(G20,'Ash Pond'!$A25:$G95,7)</f>
        <v>68.42889143952475</v>
      </c>
      <c r="H48" s="28">
        <f>VLOOKUP(H20,'Ash Pond'!$A25:$G95,7)</f>
        <v>68.42889143952475</v>
      </c>
      <c r="I48" s="28">
        <f>VLOOKUP(I20,'Ash Pond'!$A25:$G95,7)</f>
        <v>68.42889143952475</v>
      </c>
      <c r="J48" s="28">
        <f>VLOOKUP(J20,'Ash Pond'!$A25:$G95,7)</f>
        <v>68.42889143952475</v>
      </c>
      <c r="K48" s="28">
        <f>VLOOKUP(K20,'Ash Pond'!$A25:$G95,7)</f>
        <v>68.42889143952475</v>
      </c>
      <c r="L48" s="28">
        <f>VLOOKUP(L20,'Ash Pond'!$A25:$G95,7)</f>
        <v>68.42889143952475</v>
      </c>
      <c r="M48" s="28">
        <f>VLOOKUP(M20,'Ash Pond'!$A25:$G95,7)</f>
        <v>68.42889143952475</v>
      </c>
      <c r="N48" s="28">
        <f>VLOOKUP(N20,'Ash Pond'!$A25:$G95,7)</f>
        <v>68.42889143952475</v>
      </c>
      <c r="O48" s="28">
        <f>VLOOKUP(O20,'Ash Pond'!$A25:$G95,7)</f>
        <v>68.42889143952475</v>
      </c>
      <c r="P48" s="28">
        <f>VLOOKUP(P20,'Ash Pond'!$A25:$G95,7)</f>
        <v>68.42889143952475</v>
      </c>
      <c r="Q48" s="28">
        <f>VLOOKUP(Q20,'Ash Pond'!$A25:$G95,7)</f>
        <v>68.42889143952475</v>
      </c>
      <c r="R48" s="28">
        <f>VLOOKUP(R20,'Ash Pond'!$A25:$G95,7)</f>
        <v>68.42889143952475</v>
      </c>
      <c r="S48" s="28">
        <f>VLOOKUP(S20,'Ash Pond'!$A25:$G95,7)</f>
        <v>0</v>
      </c>
      <c r="T48" s="28">
        <f>VLOOKUP(T20,'Ash Pond'!$A25:$G95,7)</f>
        <v>0</v>
      </c>
      <c r="U48" s="28">
        <f>VLOOKUP(U20,'Ash Pond'!$A25:$G95,7)</f>
        <v>0</v>
      </c>
      <c r="V48" s="28">
        <f>VLOOKUP(V20,'Ash Pond'!$A25:$G95,7)</f>
        <v>0</v>
      </c>
      <c r="W48" s="28">
        <f>VLOOKUP(W20,'Ash Pond'!$A25:$G95,7)</f>
        <v>0</v>
      </c>
      <c r="X48" s="28">
        <f>VLOOKUP(X20,'Ash Pond'!$A25:$G95,7)</f>
        <v>0</v>
      </c>
      <c r="Y48" s="28">
        <f>VLOOKUP(Y20,'Ash Pond'!$A25:$G95,7)</f>
        <v>0</v>
      </c>
    </row>
    <row r="49" spans="2:25" ht="12.75">
      <c r="B49" s="35" t="str">
        <f t="shared" si="2"/>
        <v>Radiation Sources</v>
      </c>
      <c r="C49" s="28">
        <f>VLOOKUP(C$20,'Radiation Sources'!$A$24:$G$95,7)</f>
        <v>0.03576481768490039</v>
      </c>
      <c r="D49" s="28">
        <f>VLOOKUP(D20,'Radiation Sources'!$A$24:$G$95,7)</f>
        <v>0.03576481768490039</v>
      </c>
      <c r="E49" s="28">
        <f>VLOOKUP(E20,'Radiation Sources'!$A$24:$G$95,7)</f>
        <v>0.03576481768490039</v>
      </c>
      <c r="F49" s="28">
        <f>VLOOKUP(F20,'Radiation Sources'!$A$24:$G$95,7)</f>
        <v>0.03576481768490039</v>
      </c>
      <c r="G49" s="28">
        <f>VLOOKUP(G20,'Radiation Sources'!$A$24:$G$95,7)</f>
        <v>0.03576481768490039</v>
      </c>
      <c r="H49" s="28">
        <f>VLOOKUP(H20,'Radiation Sources'!$A$24:$G$95,7)</f>
        <v>0.03576481768490039</v>
      </c>
      <c r="I49" s="28">
        <f>VLOOKUP(I20,'Radiation Sources'!$A$24:$G$95,7)</f>
        <v>0.03576481768490039</v>
      </c>
      <c r="J49" s="28">
        <f>VLOOKUP(J20,'Radiation Sources'!$A$24:$G$95,7)</f>
        <v>0.03576481768490039</v>
      </c>
      <c r="K49" s="28">
        <f>VLOOKUP(K20,'Radiation Sources'!$A$24:$G$95,7)</f>
        <v>0.03576481768490039</v>
      </c>
      <c r="L49" s="28">
        <f>VLOOKUP(L20,'Radiation Sources'!$A$24:$G$95,7)</f>
        <v>0.03576481768490039</v>
      </c>
      <c r="M49" s="28">
        <f>VLOOKUP(M20,'Radiation Sources'!$A$24:$G$95,7)</f>
        <v>0.03576481768490039</v>
      </c>
      <c r="N49" s="28">
        <f>VLOOKUP(N20,'Radiation Sources'!$A$24:$G$95,7)</f>
        <v>0.03576481768490039</v>
      </c>
      <c r="O49" s="28">
        <f>VLOOKUP(O20,'Radiation Sources'!$A$24:$G$95,7)</f>
        <v>0.03576481768490039</v>
      </c>
      <c r="P49" s="28">
        <f>VLOOKUP(P20,'Radiation Sources'!$A$24:$G$95,7)</f>
        <v>0.03576481768490039</v>
      </c>
      <c r="Q49" s="28">
        <f>VLOOKUP(Q20,'Radiation Sources'!$A$24:$G$95,7)</f>
        <v>0.03576481768490039</v>
      </c>
      <c r="R49" s="28">
        <f>VLOOKUP(R20,'Radiation Sources'!$A$24:$G$95,7)</f>
        <v>0.03576481768490039</v>
      </c>
      <c r="S49" s="28">
        <f>VLOOKUP(S20,'Radiation Sources'!$A$24:$G$95,7)</f>
        <v>0.03576481768490039</v>
      </c>
      <c r="T49" s="28">
        <f>VLOOKUP(T20,'Radiation Sources'!$A$24:$G$95,7)</f>
        <v>0</v>
      </c>
      <c r="U49" s="28">
        <f>VLOOKUP(U20,'Radiation Sources'!$A$24:$G$95,7)</f>
        <v>0</v>
      </c>
      <c r="V49" s="28">
        <f>VLOOKUP(V20,'Radiation Sources'!$A$24:$G$95,7)</f>
        <v>0</v>
      </c>
      <c r="W49" s="28">
        <f>VLOOKUP(W20,'Radiation Sources'!$A$24:$G$95,7)</f>
        <v>0</v>
      </c>
      <c r="X49" s="28">
        <f>VLOOKUP(X20,'Radiation Sources'!$A$24:$G$95,7)</f>
        <v>0</v>
      </c>
      <c r="Y49" s="28">
        <f>VLOOKUP(Y20,'Radiation Sources'!$A$24:$G$95,7)</f>
        <v>0</v>
      </c>
    </row>
    <row r="50" spans="2:25" ht="12.75">
      <c r="B50" s="35" t="str">
        <f t="shared" si="2"/>
        <v> B1 GSU Transformer</v>
      </c>
      <c r="C50" s="28">
        <f>VLOOKUP(C20,' B1 Transformers '!$A$25:$G$95,7)</f>
        <v>0</v>
      </c>
      <c r="D50" s="28">
        <f>VLOOKUP(D20,' B1 Transformers '!$A$25:$G$95,7)</f>
        <v>0</v>
      </c>
      <c r="E50" s="28">
        <f>VLOOKUP(E20,' B1 Transformers '!$A$25:$G$95,7)</f>
        <v>0</v>
      </c>
      <c r="F50" s="28">
        <f>VLOOKUP(F20,' B1 Transformers '!$A$25:$G$95,7)</f>
        <v>0</v>
      </c>
      <c r="G50" s="28">
        <f>VLOOKUP(G20,' B1 Transformers '!$A$25:$G$95,7)</f>
        <v>0</v>
      </c>
      <c r="H50" s="28">
        <f>VLOOKUP(H20,' B1 Transformers '!$A$25:$G$95,7)</f>
        <v>0</v>
      </c>
      <c r="I50" s="28">
        <f>VLOOKUP(I20,' B1 Transformers '!$A$25:$G$95,7)</f>
        <v>0</v>
      </c>
      <c r="J50" s="28">
        <f>VLOOKUP(J20,' B1 Transformers '!$A$25:$G$95,7)</f>
        <v>0</v>
      </c>
      <c r="K50" s="28">
        <f>VLOOKUP(K20,' B1 Transformers '!$A$25:$G$95,7)</f>
        <v>0</v>
      </c>
      <c r="L50" s="28">
        <f>VLOOKUP(L20,' B1 Transformers '!$A$25:$G$95,7)</f>
        <v>0</v>
      </c>
      <c r="M50" s="28">
        <f>VLOOKUP(M20,' B1 Transformers '!$A$25:$G$95,7)</f>
        <v>0</v>
      </c>
      <c r="N50" s="28">
        <f>VLOOKUP(N20,' B1 Transformers '!$A$25:$G$95,7)</f>
        <v>0</v>
      </c>
      <c r="O50" s="28">
        <f>VLOOKUP(O20,' B1 Transformers '!$A$25:$G$95,7)</f>
        <v>0</v>
      </c>
      <c r="P50" s="28">
        <f>VLOOKUP(P20,' B1 Transformers '!$A$25:$G$95,7)</f>
        <v>0</v>
      </c>
      <c r="Q50" s="28">
        <f>VLOOKUP(Q20,' B1 Transformers '!$A$25:$G$95,7)</f>
        <v>0</v>
      </c>
      <c r="R50" s="28">
        <f>VLOOKUP(R20,' B1 Transformers '!$A$25:$G$95,7)</f>
        <v>0</v>
      </c>
      <c r="S50" s="28">
        <f>VLOOKUP(S20,' B1 Transformers '!$A$25:$G$95,7)</f>
        <v>0</v>
      </c>
      <c r="T50" s="28">
        <f>VLOOKUP(T20,' B1 Transformers '!$A$25:$G$95,7)</f>
        <v>0</v>
      </c>
      <c r="U50" s="28">
        <f>VLOOKUP(U20,' B1 Transformers '!$A$25:$G$95,7)</f>
        <v>0</v>
      </c>
      <c r="V50" s="28">
        <f>VLOOKUP(V20,' B1 Transformers '!$A$25:$G$95,7)</f>
        <v>0</v>
      </c>
      <c r="W50" s="28">
        <f>VLOOKUP(W20,' B1 Transformers '!$A$25:$G$95,7)</f>
        <v>0</v>
      </c>
      <c r="X50" s="28">
        <f>VLOOKUP(X20,' B1 Transformers '!$A$25:$G$95,7)</f>
        <v>0</v>
      </c>
      <c r="Y50" s="28">
        <f>VLOOKUP(Y20,' B1 Transformers '!$A$25:$G$95,7)</f>
        <v>0</v>
      </c>
    </row>
    <row r="51" spans="2:25" ht="12.75">
      <c r="B51" s="35" t="str">
        <f t="shared" si="2"/>
        <v> B2 GSU Transformer</v>
      </c>
      <c r="C51" s="28">
        <f>VLOOKUP(C$20,'B2 Trans'!$A$24:$G$95,7)</f>
        <v>0</v>
      </c>
      <c r="D51" s="28">
        <f>VLOOKUP(D$20,'B2 Trans'!$A$24:$G$95,7)</f>
        <v>0</v>
      </c>
      <c r="E51" s="28">
        <f>VLOOKUP(E$20,'B2 Trans'!$A$24:$G$95,7)</f>
        <v>0</v>
      </c>
      <c r="F51" s="28">
        <f>VLOOKUP(F$20,'B2 Trans'!$A$24:$G$95,7)</f>
        <v>0</v>
      </c>
      <c r="G51" s="28">
        <f>VLOOKUP(G$20,'B2 Trans'!$A$24:$G$95,7)</f>
        <v>0</v>
      </c>
      <c r="H51" s="28">
        <f>VLOOKUP(H$20,'B2 Trans'!$A$24:$G$95,7)</f>
        <v>0</v>
      </c>
      <c r="I51" s="28">
        <f>VLOOKUP(I$20,'B2 Trans'!$A$24:$G$95,7)</f>
        <v>0</v>
      </c>
      <c r="J51" s="28">
        <f>VLOOKUP(J$20,'B2 Trans'!$A$24:$G$95,7)</f>
        <v>0</v>
      </c>
      <c r="K51" s="28">
        <f>VLOOKUP(K$20,'B2 Trans'!$A$24:$G$95,7)</f>
        <v>0</v>
      </c>
      <c r="L51" s="28">
        <f>VLOOKUP(L$20,'B2 Trans'!$A$24:$G$95,7)</f>
        <v>0</v>
      </c>
      <c r="M51" s="28">
        <f>VLOOKUP(M$20,'B2 Trans'!$A$24:$G$95,7)</f>
        <v>0</v>
      </c>
      <c r="N51" s="28">
        <f>VLOOKUP(N$20,'B2 Trans'!$A$24:$G$95,7)</f>
        <v>0</v>
      </c>
      <c r="O51" s="28">
        <f>VLOOKUP(O$20,'B2 Trans'!$A$24:$G$95,7)</f>
        <v>0</v>
      </c>
      <c r="P51" s="28">
        <f>VLOOKUP(P$20,'B2 Trans'!$A$24:$G$95,7)</f>
        <v>0</v>
      </c>
      <c r="Q51" s="28">
        <f>VLOOKUP(Q$20,'B2 Trans'!$A$24:$G$95,7)</f>
        <v>0</v>
      </c>
      <c r="R51" s="28">
        <f>VLOOKUP(R$20,'B2 Trans'!$A$24:$G$95,7)</f>
        <v>0</v>
      </c>
      <c r="S51" s="28">
        <f>VLOOKUP(S$20,'B2 Trans'!$A$24:$G$95,7)</f>
        <v>0</v>
      </c>
      <c r="T51" s="28">
        <f>VLOOKUP(T$20,'B2 Trans'!$A$24:$G$95,7)</f>
        <v>0</v>
      </c>
      <c r="U51" s="28">
        <f>VLOOKUP(U$20,'B2 Trans'!$A$24:$G$95,7)</f>
        <v>0</v>
      </c>
      <c r="V51" s="28">
        <f>VLOOKUP(V$20,'B2 Trans'!$A$24:$G$95,7)</f>
        <v>0</v>
      </c>
      <c r="W51" s="28">
        <f>VLOOKUP(W$20,'B2 Trans'!$A$24:$G$95,7)</f>
        <v>0</v>
      </c>
      <c r="X51" s="28">
        <f>VLOOKUP(X$20,'B2 Trans'!$A$24:$G$95,7)</f>
        <v>0</v>
      </c>
      <c r="Y51" s="28">
        <f>VLOOKUP(Y$20,'B2 Trans'!$A$24:$G$95,7)</f>
        <v>0</v>
      </c>
    </row>
    <row r="52" spans="2:25" ht="12.75">
      <c r="B52" s="35" t="str">
        <f t="shared" si="2"/>
        <v> B3 GSU Transformer</v>
      </c>
      <c r="C52" s="28">
        <f>VLOOKUP(C$20,'B3 Trans'!$A$24:$G$95,7)</f>
        <v>0</v>
      </c>
      <c r="D52" s="28">
        <f>VLOOKUP(D$20,'B3 Trans'!$A$24:$G$95,7)</f>
        <v>0</v>
      </c>
      <c r="E52" s="28">
        <f>VLOOKUP(E$20,'B3 Trans'!$A$24:$G$95,7)</f>
        <v>0</v>
      </c>
      <c r="F52" s="28">
        <f>VLOOKUP(F$20,'B3 Trans'!$A$24:$G$95,7)</f>
        <v>0</v>
      </c>
      <c r="G52" s="28">
        <f>VLOOKUP(G$20,'B3 Trans'!$A$24:$G$95,7)</f>
        <v>0</v>
      </c>
      <c r="H52" s="28">
        <f>VLOOKUP(H$20,'B3 Trans'!$A$24:$G$95,7)</f>
        <v>0</v>
      </c>
      <c r="I52" s="28">
        <f>VLOOKUP(I$20,'B3 Trans'!$A$24:$G$95,7)</f>
        <v>0</v>
      </c>
      <c r="J52" s="28">
        <f>VLOOKUP(J$20,'B3 Trans'!$A$24:$G$95,7)</f>
        <v>0</v>
      </c>
      <c r="K52" s="28">
        <f>VLOOKUP(K$20,'B3 Trans'!$A$24:$G$95,7)</f>
        <v>0</v>
      </c>
      <c r="L52" s="28">
        <f>VLOOKUP(L$20,'B3 Trans'!$A$24:$G$95,7)</f>
        <v>0</v>
      </c>
      <c r="M52" s="28">
        <f>VLOOKUP(M$20,'B3 Trans'!$A$24:$G$95,7)</f>
        <v>0</v>
      </c>
      <c r="N52" s="28">
        <f>VLOOKUP(N$20,'B3 Trans'!$A$24:$G$95,7)</f>
        <v>0</v>
      </c>
      <c r="O52" s="28">
        <f>VLOOKUP(O$20,'B3 Trans'!$A$24:$G$95,7)</f>
        <v>0</v>
      </c>
      <c r="P52" s="28">
        <f>VLOOKUP(P$20,'B3 Trans'!$A$24:$G$95,7)</f>
        <v>0</v>
      </c>
      <c r="Q52" s="28">
        <f>VLOOKUP(Q$20,'B3 Trans'!$A$24:$G$95,7)</f>
        <v>0</v>
      </c>
      <c r="R52" s="28">
        <f>VLOOKUP(R$20,'B3 Trans'!$A$24:$G$95,7)</f>
        <v>0</v>
      </c>
      <c r="S52" s="28">
        <f>VLOOKUP(S$20,'B3 Trans'!$A$24:$G$95,7)</f>
        <v>0</v>
      </c>
      <c r="T52" s="28">
        <f>VLOOKUP(T$20,'B3 Trans'!$A$24:$G$95,7)</f>
        <v>0</v>
      </c>
      <c r="U52" s="28">
        <f>VLOOKUP(U$20,'B3 Trans'!$A$24:$G$95,7)</f>
        <v>0</v>
      </c>
      <c r="V52" s="28">
        <f>VLOOKUP(V$20,'B3 Trans'!$A$24:$G$95,7)</f>
        <v>0</v>
      </c>
      <c r="W52" s="28">
        <f>VLOOKUP(W$20,'B3 Trans'!$A$24:$G$95,7)</f>
        <v>0</v>
      </c>
      <c r="X52" s="28">
        <f>VLOOKUP(X$20,'B3 Trans'!$A$24:$G$95,7)</f>
        <v>0</v>
      </c>
      <c r="Y52" s="28">
        <f>VLOOKUP(Y$20,'B3 Trans'!$A$24:$G$95,7)</f>
        <v>0</v>
      </c>
    </row>
    <row r="53" spans="2:25" ht="12.75">
      <c r="B53" s="35" t="str">
        <f t="shared" si="2"/>
        <v>CT5 GSU Transformer</v>
      </c>
      <c r="C53" s="28">
        <f>VLOOKUP(C$20,'Transf CT5'!$A$24:$G$95,7)</f>
        <v>0</v>
      </c>
      <c r="D53" s="28">
        <f>VLOOKUP(D$20,'Transf CT5'!$A$24:$G$95,7)</f>
        <v>0</v>
      </c>
      <c r="E53" s="28">
        <f>VLOOKUP(E$20,'Transf CT5'!$A$24:$G$95,7)</f>
        <v>0</v>
      </c>
      <c r="F53" s="28">
        <f>VLOOKUP(F$20,'Transf CT5'!$A$24:$G$95,7)</f>
        <v>0</v>
      </c>
      <c r="G53" s="28">
        <f>VLOOKUP(G$20,'Transf CT5'!$A$24:$G$95,7)</f>
        <v>0</v>
      </c>
      <c r="H53" s="28">
        <f>VLOOKUP(H$20,'Transf CT5'!$A$24:$G$95,7)</f>
        <v>0</v>
      </c>
      <c r="I53" s="28">
        <f>VLOOKUP(I$20,'Transf CT5'!$A$24:$G$95,7)</f>
        <v>0</v>
      </c>
      <c r="J53" s="28">
        <f>VLOOKUP(J$20,'Transf CT5'!$A$24:$G$95,7)</f>
        <v>0</v>
      </c>
      <c r="K53" s="28">
        <f>VLOOKUP(K$20,'Transf CT5'!$A$24:$G$95,7)</f>
        <v>0</v>
      </c>
      <c r="L53" s="28">
        <f>VLOOKUP(L$20,'Transf CT5'!$A$24:$G$95,7)</f>
        <v>0</v>
      </c>
      <c r="M53" s="28">
        <f>VLOOKUP(M$20,'Transf CT5'!$A$24:$G$95,7)</f>
        <v>0</v>
      </c>
      <c r="N53" s="28">
        <f>VLOOKUP(N$20,'Transf CT5'!$A$24:$G$95,7)</f>
        <v>0</v>
      </c>
      <c r="O53" s="28">
        <f>VLOOKUP(O$20,'Transf CT5'!$A$24:$G$95,7)</f>
        <v>0</v>
      </c>
      <c r="P53" s="28">
        <f>VLOOKUP(P$20,'Transf CT5'!$A$24:$G$95,7)</f>
        <v>0</v>
      </c>
      <c r="Q53" s="28">
        <f>VLOOKUP(Q$20,'Transf CT5'!$A$24:$G$95,7)</f>
        <v>0</v>
      </c>
      <c r="R53" s="28">
        <f>VLOOKUP(R$20,'Transf CT5'!$A$24:$G$95,7)</f>
        <v>0</v>
      </c>
      <c r="S53" s="28">
        <f>VLOOKUP(S$20,'Transf CT5'!$A$24:$G$95,7)</f>
        <v>0</v>
      </c>
      <c r="T53" s="28">
        <f>VLOOKUP(T$20,'Transf CT5'!$A$24:$G$95,7)</f>
        <v>0</v>
      </c>
      <c r="U53" s="28">
        <f>VLOOKUP(U$20,'Transf CT5'!$A$24:$G$95,7)</f>
        <v>0</v>
      </c>
      <c r="V53" s="28">
        <f>VLOOKUP(V$20,'Transf CT5'!$A$24:$G$95,7)</f>
        <v>0</v>
      </c>
      <c r="W53" s="28">
        <f>VLOOKUP(W$20,'Transf CT5'!$A$24:$G$95,7)</f>
        <v>0</v>
      </c>
      <c r="X53" s="28">
        <f>VLOOKUP(X$20,'Transf CT5'!$A$24:$G$95,7)</f>
        <v>0</v>
      </c>
      <c r="Y53" s="28">
        <f>VLOOKUP(Y$20,'Transf CT5'!$A$24:$G$95,7)</f>
        <v>0</v>
      </c>
    </row>
    <row r="54" spans="2:25" ht="12.75">
      <c r="B54" s="35" t="str">
        <f aca="true" t="shared" si="3" ref="B54:B59">B28</f>
        <v>CT6 GSU Transformer</v>
      </c>
      <c r="C54" s="28">
        <f>VLOOKUP(C$20,'Transf CT6'!$A$24:$G$95,7)</f>
        <v>0</v>
      </c>
      <c r="D54" s="28">
        <f>VLOOKUP(D$20,'Transf CT6'!$A$24:$G$95,7)</f>
        <v>0</v>
      </c>
      <c r="E54" s="28">
        <f>VLOOKUP(E$20,'Transf CT6'!$A$24:$G$95,7)</f>
        <v>0</v>
      </c>
      <c r="F54" s="28">
        <f>VLOOKUP(F$20,'Transf CT6'!$A$24:$G$95,7)</f>
        <v>0</v>
      </c>
      <c r="G54" s="28">
        <f>VLOOKUP(G$20,'Transf CT6'!$A$24:$G$95,7)</f>
        <v>0</v>
      </c>
      <c r="H54" s="28">
        <f>VLOOKUP(H$20,'Transf CT6'!$A$24:$G$95,7)</f>
        <v>0</v>
      </c>
      <c r="I54" s="28">
        <f>VLOOKUP(I$20,'Transf CT6'!$A$24:$G$95,7)</f>
        <v>0</v>
      </c>
      <c r="J54" s="28">
        <f>VLOOKUP(J$20,'Transf CT6'!$A$24:$G$95,7)</f>
        <v>0</v>
      </c>
      <c r="K54" s="28">
        <f>VLOOKUP(K$20,'Transf CT6'!$A$24:$G$95,7)</f>
        <v>0</v>
      </c>
      <c r="L54" s="28">
        <f>VLOOKUP(L$20,'Transf CT6'!$A$24:$G$95,7)</f>
        <v>0</v>
      </c>
      <c r="M54" s="28">
        <f>VLOOKUP(M$20,'Transf CT6'!$A$24:$G$95,7)</f>
        <v>0</v>
      </c>
      <c r="N54" s="28">
        <f>VLOOKUP(N$20,'Transf CT6'!$A$24:$G$95,7)</f>
        <v>0</v>
      </c>
      <c r="O54" s="28">
        <f>VLOOKUP(O$20,'Transf CT6'!$A$24:$G$95,7)</f>
        <v>0</v>
      </c>
      <c r="P54" s="28">
        <f>VLOOKUP(P$20,'Transf CT6'!$A$24:$G$95,7)</f>
        <v>0</v>
      </c>
      <c r="Q54" s="28">
        <f>VLOOKUP(Q$20,'Transf CT6'!$A$24:$G$95,7)</f>
        <v>0</v>
      </c>
      <c r="R54" s="28">
        <f>VLOOKUP(R$20,'Transf CT6'!$A$24:$G$95,7)</f>
        <v>0</v>
      </c>
      <c r="S54" s="28">
        <f>VLOOKUP(S$20,'Transf CT6'!$A$24:$G$95,7)</f>
        <v>0</v>
      </c>
      <c r="T54" s="28">
        <f>VLOOKUP(T$20,'Transf CT6'!$A$24:$G$95,7)</f>
        <v>0</v>
      </c>
      <c r="U54" s="28">
        <f>VLOOKUP(U$20,'Transf CT6'!$A$24:$G$95,7)</f>
        <v>0</v>
      </c>
      <c r="V54" s="28">
        <f>VLOOKUP(V$20,'Transf CT6'!$A$24:$G$95,7)</f>
        <v>0</v>
      </c>
      <c r="W54" s="28">
        <f>VLOOKUP(W$20,'Transf CT6'!$A$24:$G$95,7)</f>
        <v>0</v>
      </c>
      <c r="X54" s="28">
        <f>VLOOKUP(X$20,'Transf CT6'!$A$24:$G$95,7)</f>
        <v>0</v>
      </c>
      <c r="Y54" s="28">
        <f>VLOOKUP(Y$20,'Transf CT6'!$A$24:$G$95,7)</f>
        <v>0</v>
      </c>
    </row>
    <row r="55" spans="2:25" ht="12.75">
      <c r="B55" s="35" t="str">
        <f t="shared" si="3"/>
        <v>CT7 GSU Transformer</v>
      </c>
      <c r="C55" s="28">
        <f>VLOOKUP(C$20,'Transf CT7'!$A$24:$G$95,7)</f>
        <v>0</v>
      </c>
      <c r="D55" s="28">
        <f>VLOOKUP(D$20,'Transf CT7'!$A$24:$G$95,7)</f>
        <v>0</v>
      </c>
      <c r="E55" s="28">
        <f>VLOOKUP(E$20,'Transf CT7'!$A$24:$G$95,7)</f>
        <v>0</v>
      </c>
      <c r="F55" s="28">
        <f>VLOOKUP(F$20,'Transf CT7'!$A$24:$G$95,7)</f>
        <v>0</v>
      </c>
      <c r="G55" s="28">
        <f>VLOOKUP(G$20,'Transf CT7'!$A$24:$G$95,7)</f>
        <v>0</v>
      </c>
      <c r="H55" s="28">
        <f>VLOOKUP(H$20,'Transf CT7'!$A$24:$G$95,7)</f>
        <v>0</v>
      </c>
      <c r="I55" s="28">
        <f>VLOOKUP(I$20,'Transf CT7'!$A$24:$G$95,7)</f>
        <v>0</v>
      </c>
      <c r="J55" s="28">
        <f>VLOOKUP(J$20,'Transf CT7'!$A$24:$G$95,7)</f>
        <v>0</v>
      </c>
      <c r="K55" s="28">
        <f>VLOOKUP(K$20,'Transf CT7'!$A$24:$G$95,7)</f>
        <v>0</v>
      </c>
      <c r="L55" s="28">
        <f>VLOOKUP(L$20,'Transf CT7'!$A$24:$G$95,7)</f>
        <v>0</v>
      </c>
      <c r="M55" s="28">
        <f>VLOOKUP(M$20,'Transf CT7'!$A$24:$G$95,7)</f>
        <v>0</v>
      </c>
      <c r="N55" s="28">
        <f>VLOOKUP(N$20,'Transf CT7'!$A$24:$G$95,7)</f>
        <v>0</v>
      </c>
      <c r="O55" s="28">
        <f>VLOOKUP(O$20,'Transf CT7'!$A$24:$G$95,7)</f>
        <v>0</v>
      </c>
      <c r="P55" s="28">
        <f>VLOOKUP(P$20,'Transf CT7'!$A$24:$G$95,7)</f>
        <v>0</v>
      </c>
      <c r="Q55" s="28">
        <f>VLOOKUP(Q$20,'Transf CT7'!$A$24:$G$95,7)</f>
        <v>0</v>
      </c>
      <c r="R55" s="28">
        <f>VLOOKUP(R$20,'Transf CT7'!$A$24:$G$95,7)</f>
        <v>0</v>
      </c>
      <c r="S55" s="28">
        <f>VLOOKUP(S$20,'Transf CT7'!$A$24:$G$95,7)</f>
        <v>0</v>
      </c>
      <c r="T55" s="28">
        <f>VLOOKUP(T$20,'Transf CT7'!$A$24:$G$95,7)</f>
        <v>0</v>
      </c>
      <c r="U55" s="28">
        <f>VLOOKUP(U$20,'Transf CT7'!$A$24:$G$95,7)</f>
        <v>0</v>
      </c>
      <c r="V55" s="28">
        <f>VLOOKUP(V$20,'Transf CT7'!$A$24:$G$95,7)</f>
        <v>0</v>
      </c>
      <c r="W55" s="28">
        <f>VLOOKUP(W$20,'Transf CT7'!$A$24:$G$95,7)</f>
        <v>0</v>
      </c>
      <c r="X55" s="28">
        <f>VLOOKUP(X$20,'Transf CT7'!$A$24:$G$95,7)</f>
        <v>0</v>
      </c>
      <c r="Y55" s="28">
        <f>VLOOKUP(Y$20,'Transf CT7'!$A$24:$G$95,7)</f>
        <v>0</v>
      </c>
    </row>
    <row r="56" spans="2:25" ht="12.75">
      <c r="B56" s="35" t="str">
        <f t="shared" si="3"/>
        <v>CT8 GSU Transformer</v>
      </c>
      <c r="C56" s="28">
        <f>VLOOKUP(C$20,'Transf CT8'!$A$24:$G$95,7)</f>
        <v>0</v>
      </c>
      <c r="D56" s="28">
        <f>VLOOKUP(D$20,'Transf CT8'!$A$24:$G$95,7)</f>
        <v>0</v>
      </c>
      <c r="E56" s="28">
        <f>VLOOKUP(E$20,'Transf CT8'!$A$24:$G$95,7)</f>
        <v>0</v>
      </c>
      <c r="F56" s="28">
        <f>VLOOKUP(F$20,'Transf CT8'!$A$24:$G$95,7)</f>
        <v>0</v>
      </c>
      <c r="G56" s="28">
        <f>VLOOKUP(G$20,'Transf CT8'!$A$24:$G$95,7)</f>
        <v>0</v>
      </c>
      <c r="H56" s="28">
        <f>VLOOKUP(H$20,'Transf CT8'!$A$24:$G$95,7)</f>
        <v>0</v>
      </c>
      <c r="I56" s="28">
        <f>VLOOKUP(I$20,'Transf CT8'!$A$24:$G$95,7)</f>
        <v>0</v>
      </c>
      <c r="J56" s="28">
        <f>VLOOKUP(J$20,'Transf CT8'!$A$24:$G$95,7)</f>
        <v>0</v>
      </c>
      <c r="K56" s="28">
        <f>VLOOKUP(K$20,'Transf CT8'!$A$24:$G$95,7)</f>
        <v>0</v>
      </c>
      <c r="L56" s="28">
        <f>VLOOKUP(L$20,'Transf CT8'!$A$24:$G$95,7)</f>
        <v>0</v>
      </c>
      <c r="M56" s="28">
        <f>VLOOKUP(M$20,'Transf CT8'!$A$24:$G$95,7)</f>
        <v>0</v>
      </c>
      <c r="N56" s="28">
        <f>VLOOKUP(N$20,'Transf CT8'!$A$24:$G$95,7)</f>
        <v>0</v>
      </c>
      <c r="O56" s="28">
        <f>VLOOKUP(O$20,'Transf CT8'!$A$24:$G$95,7)</f>
        <v>0</v>
      </c>
      <c r="P56" s="28">
        <f>VLOOKUP(P$20,'Transf CT8'!$A$24:$G$95,7)</f>
        <v>0</v>
      </c>
      <c r="Q56" s="28">
        <f>VLOOKUP(Q$20,'Transf CT8'!$A$24:$G$95,7)</f>
        <v>0</v>
      </c>
      <c r="R56" s="28">
        <f>VLOOKUP(R$20,'Transf CT8'!$A$24:$G$95,7)</f>
        <v>0</v>
      </c>
      <c r="S56" s="28">
        <f>VLOOKUP(S$20,'Transf CT8'!$A$24:$G$95,7)</f>
        <v>0</v>
      </c>
      <c r="T56" s="28">
        <f>VLOOKUP(T$20,'Transf CT8'!$A$24:$G$95,7)</f>
        <v>0</v>
      </c>
      <c r="U56" s="28">
        <f>VLOOKUP(U$20,'Transf CT8'!$A$24:$G$95,7)</f>
        <v>0</v>
      </c>
      <c r="V56" s="28">
        <f>VLOOKUP(V$20,'Transf CT8'!$A$24:$G$95,7)</f>
        <v>0</v>
      </c>
      <c r="W56" s="28">
        <f>VLOOKUP(W$20,'Transf CT8'!$A$24:$G$95,7)</f>
        <v>0</v>
      </c>
      <c r="X56" s="28">
        <f>VLOOKUP(X$20,'Transf CT8'!$A$24:$G$95,7)</f>
        <v>0</v>
      </c>
      <c r="Y56" s="28">
        <f>VLOOKUP(Y$20,'Transf CT8'!$A$24:$G$95,7)</f>
        <v>0</v>
      </c>
    </row>
    <row r="57" spans="2:25" ht="12.75">
      <c r="B57" s="35" t="str">
        <f t="shared" si="3"/>
        <v>CT9 GSU Transformer</v>
      </c>
      <c r="C57" s="28">
        <f>VLOOKUP(C$20,'Transf CT9'!$A$24:$G$95,7)</f>
        <v>0</v>
      </c>
      <c r="D57" s="28">
        <f>VLOOKUP(D$20,'Transf CT9'!$A$24:$G$95,7)</f>
        <v>0</v>
      </c>
      <c r="E57" s="28">
        <f>VLOOKUP(E$20,'Transf CT9'!$A$24:$G$95,7)</f>
        <v>0</v>
      </c>
      <c r="F57" s="28">
        <f>VLOOKUP(F$20,'Transf CT9'!$A$24:$G$95,7)</f>
        <v>0</v>
      </c>
      <c r="G57" s="28">
        <f>VLOOKUP(G$20,'Transf CT9'!$A$24:$G$95,7)</f>
        <v>0</v>
      </c>
      <c r="H57" s="28">
        <f>VLOOKUP(H$20,'Transf CT9'!$A$24:$G$95,7)</f>
        <v>0</v>
      </c>
      <c r="I57" s="28">
        <f>VLOOKUP(I$20,'Transf CT9'!$A$24:$G$95,7)</f>
        <v>0</v>
      </c>
      <c r="J57" s="28">
        <f>VLOOKUP(J$20,'Transf CT9'!$A$24:$G$95,7)</f>
        <v>0</v>
      </c>
      <c r="K57" s="28">
        <f>VLOOKUP(K$20,'Transf CT9'!$A$24:$G$95,7)</f>
        <v>0</v>
      </c>
      <c r="L57" s="28">
        <f>VLOOKUP(L$20,'Transf CT9'!$A$24:$G$95,7)</f>
        <v>0</v>
      </c>
      <c r="M57" s="28">
        <f>VLOOKUP(M$20,'Transf CT9'!$A$24:$G$95,7)</f>
        <v>0</v>
      </c>
      <c r="N57" s="28">
        <f>VLOOKUP(N$20,'Transf CT9'!$A$24:$G$95,7)</f>
        <v>0</v>
      </c>
      <c r="O57" s="28">
        <f>VLOOKUP(O$20,'Transf CT9'!$A$24:$G$95,7)</f>
        <v>0</v>
      </c>
      <c r="P57" s="28">
        <f>VLOOKUP(P$20,'Transf CT9'!$A$24:$G$95,7)</f>
        <v>0</v>
      </c>
      <c r="Q57" s="28">
        <f>VLOOKUP(Q$20,'Transf CT9'!$A$24:$G$95,7)</f>
        <v>0</v>
      </c>
      <c r="R57" s="28">
        <f>VLOOKUP(R$20,'Transf CT9'!$A$24:$G$95,7)</f>
        <v>0</v>
      </c>
      <c r="S57" s="28">
        <f>VLOOKUP(S$20,'Transf CT9'!$A$24:$G$95,7)</f>
        <v>0</v>
      </c>
      <c r="T57" s="28">
        <f>VLOOKUP(T$20,'Transf CT9'!$A$24:$G$95,7)</f>
        <v>0</v>
      </c>
      <c r="U57" s="28">
        <f>VLOOKUP(U$20,'Transf CT9'!$A$24:$G$95,7)</f>
        <v>0</v>
      </c>
      <c r="V57" s="28">
        <f>VLOOKUP(V$20,'Transf CT9'!$A$24:$G$95,7)</f>
        <v>0</v>
      </c>
      <c r="W57" s="28">
        <f>VLOOKUP(W$20,'Transf CT9'!$A$24:$G$95,7)</f>
        <v>0</v>
      </c>
      <c r="X57" s="28">
        <f>VLOOKUP(X$20,'Transf CT9'!$A$24:$G$95,7)</f>
        <v>0</v>
      </c>
      <c r="Y57" s="28">
        <f>VLOOKUP(Y$20,'Transf CT9'!$A$24:$G$95,7)</f>
        <v>0</v>
      </c>
    </row>
    <row r="58" spans="2:25" ht="12.75">
      <c r="B58" s="35" t="str">
        <f t="shared" si="3"/>
        <v>CT10 GSU Transformer</v>
      </c>
      <c r="C58" s="28">
        <f>VLOOKUP(C$20,'Transf CT10'!$A$24:$G$95,7)</f>
        <v>0</v>
      </c>
      <c r="D58" s="28">
        <f>VLOOKUP(D$20,'Transf CT10'!$A$24:$G$95,7)</f>
        <v>0</v>
      </c>
      <c r="E58" s="28">
        <f>VLOOKUP(E$20,'Transf CT10'!$A$24:$G$95,7)</f>
        <v>0</v>
      </c>
      <c r="F58" s="28">
        <f>VLOOKUP(F$20,'Transf CT10'!$A$24:$G$95,7)</f>
        <v>0</v>
      </c>
      <c r="G58" s="28">
        <f>VLOOKUP(G$20,'Transf CT10'!$A$24:$G$95,7)</f>
        <v>0</v>
      </c>
      <c r="H58" s="28">
        <f>VLOOKUP(H$20,'Transf CT10'!$A$24:$G$95,7)</f>
        <v>0</v>
      </c>
      <c r="I58" s="28">
        <f>VLOOKUP(I$20,'Transf CT10'!$A$24:$G$95,7)</f>
        <v>0</v>
      </c>
      <c r="J58" s="28">
        <f>VLOOKUP(J$20,'Transf CT10'!$A$24:$G$95,7)</f>
        <v>0</v>
      </c>
      <c r="K58" s="28">
        <f>VLOOKUP(K$20,'Transf CT10'!$A$24:$G$95,7)</f>
        <v>0</v>
      </c>
      <c r="L58" s="28">
        <f>VLOOKUP(L$20,'Transf CT10'!$A$24:$G$95,7)</f>
        <v>0</v>
      </c>
      <c r="M58" s="28">
        <f>VLOOKUP(M$20,'Transf CT10'!$A$24:$G$95,7)</f>
        <v>0</v>
      </c>
      <c r="N58" s="28">
        <f>VLOOKUP(N$20,'Transf CT10'!$A$24:$G$95,7)</f>
        <v>0</v>
      </c>
      <c r="O58" s="28">
        <f>VLOOKUP(O$20,'Transf CT10'!$A$24:$G$95,7)</f>
        <v>0</v>
      </c>
      <c r="P58" s="28">
        <f>VLOOKUP(P$20,'Transf CT10'!$A$24:$G$95,7)</f>
        <v>0</v>
      </c>
      <c r="Q58" s="28">
        <f>VLOOKUP(Q$20,'Transf CT10'!$A$24:$G$95,7)</f>
        <v>0</v>
      </c>
      <c r="R58" s="28">
        <f>VLOOKUP(R$20,'Transf CT10'!$A$24:$G$95,7)</f>
        <v>0</v>
      </c>
      <c r="S58" s="28">
        <f>VLOOKUP(S$20,'Transf CT10'!$A$24:$G$95,7)</f>
        <v>0</v>
      </c>
      <c r="T58" s="28">
        <f>VLOOKUP(T$20,'Transf CT10'!$A$24:$G$95,7)</f>
        <v>0</v>
      </c>
      <c r="U58" s="28">
        <f>VLOOKUP(U$20,'Transf CT10'!$A$24:$G$95,7)</f>
        <v>0</v>
      </c>
      <c r="V58" s="28">
        <f>VLOOKUP(V$20,'Transf CT10'!$A$24:$G$95,7)</f>
        <v>0</v>
      </c>
      <c r="W58" s="28">
        <f>VLOOKUP(W$20,'Transf CT10'!$A$24:$G$95,7)</f>
        <v>0</v>
      </c>
      <c r="X58" s="28">
        <f>VLOOKUP(X$20,'Transf CT10'!$A$24:$G$95,7)</f>
        <v>0</v>
      </c>
      <c r="Y58" s="28">
        <f>VLOOKUP(Y$20,'Transf CT10'!$A$24:$G$95,7)</f>
        <v>0</v>
      </c>
    </row>
    <row r="59" spans="2:25" ht="12.75">
      <c r="B59" s="35" t="str">
        <f t="shared" si="3"/>
        <v>CT11 GSU Transformer</v>
      </c>
      <c r="C59" s="28">
        <f>VLOOKUP(C$20,'Transf CT11'!$A$24:$G$95,7)</f>
        <v>0</v>
      </c>
      <c r="D59" s="28">
        <f>VLOOKUP(D$20,'Transf CT11'!$A$24:$G$95,7)</f>
        <v>0</v>
      </c>
      <c r="E59" s="28">
        <f>VLOOKUP(E$20,'Transf CT11'!$A$24:$G$95,7)</f>
        <v>0</v>
      </c>
      <c r="F59" s="28">
        <f>VLOOKUP(F$20,'Transf CT11'!$A$24:$G$95,7)</f>
        <v>0</v>
      </c>
      <c r="G59" s="28">
        <f>VLOOKUP(G$20,'Transf CT11'!$A$24:$G$95,7)</f>
        <v>0</v>
      </c>
      <c r="H59" s="28">
        <f>VLOOKUP(H$20,'Transf CT11'!$A$24:$G$95,7)</f>
        <v>0</v>
      </c>
      <c r="I59" s="28">
        <f>VLOOKUP(I$20,'Transf CT11'!$A$24:$G$95,7)</f>
        <v>0</v>
      </c>
      <c r="J59" s="28">
        <f>VLOOKUP(J$20,'Transf CT11'!$A$24:$G$95,7)</f>
        <v>0</v>
      </c>
      <c r="K59" s="28">
        <f>VLOOKUP(K$20,'Transf CT11'!$A$24:$G$95,7)</f>
        <v>0</v>
      </c>
      <c r="L59" s="28">
        <f>VLOOKUP(L$20,'Transf CT11'!$A$24:$G$95,7)</f>
        <v>0</v>
      </c>
      <c r="M59" s="28">
        <f>VLOOKUP(M$20,'Transf CT11'!$A$24:$G$95,7)</f>
        <v>0</v>
      </c>
      <c r="N59" s="28">
        <f>VLOOKUP(N$20,'Transf CT11'!$A$24:$G$95,7)</f>
        <v>0</v>
      </c>
      <c r="O59" s="28">
        <f>VLOOKUP(O$20,'Transf CT11'!$A$24:$G$95,7)</f>
        <v>0</v>
      </c>
      <c r="P59" s="28">
        <f>VLOOKUP(P$20,'Transf CT11'!$A$24:$G$95,7)</f>
        <v>0</v>
      </c>
      <c r="Q59" s="28">
        <f>VLOOKUP(Q$20,'Transf CT11'!$A$24:$G$95,7)</f>
        <v>0</v>
      </c>
      <c r="R59" s="28">
        <f>VLOOKUP(R$20,'Transf CT11'!$A$24:$G$95,7)</f>
        <v>0</v>
      </c>
      <c r="S59" s="28">
        <f>VLOOKUP(S$20,'Transf CT11'!$A$24:$G$95,7)</f>
        <v>0</v>
      </c>
      <c r="T59" s="28">
        <f>VLOOKUP(T$20,'Transf CT11'!$A$24:$G$95,7)</f>
        <v>0</v>
      </c>
      <c r="U59" s="28">
        <f>VLOOKUP(U$20,'Transf CT11'!$A$24:$G$95,7)</f>
        <v>0</v>
      </c>
      <c r="V59" s="28">
        <f>VLOOKUP(V$20,'Transf CT11'!$A$24:$G$95,7)</f>
        <v>0</v>
      </c>
      <c r="W59" s="28">
        <f>VLOOKUP(W$20,'Transf CT11'!$A$24:$G$95,7)</f>
        <v>0</v>
      </c>
      <c r="X59" s="28">
        <f>VLOOKUP(X$20,'Transf CT11'!$A$24:$G$95,7)</f>
        <v>0</v>
      </c>
      <c r="Y59" s="28">
        <f>VLOOKUP(Y$20,'Transf CT11'!$A$24:$G$95,7)</f>
        <v>0</v>
      </c>
    </row>
    <row r="60" spans="2:25" ht="12.75">
      <c r="B60" s="35" t="str">
        <f>B34</f>
        <v>BR 3 Fuel Oil Tanks</v>
      </c>
      <c r="C60" s="28">
        <f>VLOOKUP(C20,'Storage Tanks'!$A25:$G95,7)</f>
        <v>0.3360106856797497</v>
      </c>
      <c r="D60" s="28">
        <f>VLOOKUP(D20,'Storage Tanks'!$A25:$G95,7)</f>
        <v>0.3360106856797497</v>
      </c>
      <c r="E60" s="28">
        <f>VLOOKUP(E20,'Storage Tanks'!$A25:$G95,7)</f>
        <v>0.3360106856797497</v>
      </c>
      <c r="F60" s="28">
        <f>VLOOKUP(F20,'Storage Tanks'!$A25:$G95,7)</f>
        <v>0.3360106856797497</v>
      </c>
      <c r="G60" s="28">
        <f>VLOOKUP(G20,'Storage Tanks'!$A25:$G95,7)</f>
        <v>0.3360106856797497</v>
      </c>
      <c r="H60" s="28">
        <f>VLOOKUP(H20,'Storage Tanks'!$A25:$G95,7)</f>
        <v>0.3360106856797497</v>
      </c>
      <c r="I60" s="28">
        <f>VLOOKUP(I20,'Storage Tanks'!$A25:$G95,7)</f>
        <v>0.3360106856797497</v>
      </c>
      <c r="J60" s="28">
        <f>VLOOKUP(J20,'Storage Tanks'!$A25:$G95,7)</f>
        <v>0.3360106856797497</v>
      </c>
      <c r="K60" s="28">
        <f>VLOOKUP(K20,'Storage Tanks'!$A25:$G95,7)</f>
        <v>0.3360106856797497</v>
      </c>
      <c r="L60" s="28">
        <f>VLOOKUP(L20,'Storage Tanks'!$A25:$G95,7)</f>
        <v>0.3360106856797497</v>
      </c>
      <c r="M60" s="28">
        <f>VLOOKUP(M20,'Storage Tanks'!$A25:$G95,7)</f>
        <v>0.3360106856797497</v>
      </c>
      <c r="N60" s="28">
        <f>VLOOKUP(N20,'Storage Tanks'!$A25:$G95,7)</f>
        <v>0.3360106856797497</v>
      </c>
      <c r="O60" s="28">
        <f>VLOOKUP(O20,'Storage Tanks'!$A25:$G95,7)</f>
        <v>0.3360106856797497</v>
      </c>
      <c r="P60" s="28">
        <f>VLOOKUP(P20,'Storage Tanks'!$A25:$G95,7)</f>
        <v>0.3360106856797497</v>
      </c>
      <c r="Q60" s="28">
        <f>VLOOKUP(Q20,'Storage Tanks'!$A25:$G95,7)</f>
        <v>0.3360106856797497</v>
      </c>
      <c r="R60" s="28">
        <f>VLOOKUP(R20,'Storage Tanks'!$A25:$G95,7)</f>
        <v>0.3360106856797497</v>
      </c>
      <c r="S60" s="28">
        <f>VLOOKUP(S20,'Storage Tanks'!$A25:$G95,7)</f>
        <v>0.3360106856797497</v>
      </c>
      <c r="T60" s="28">
        <f>VLOOKUP(T20,'Storage Tanks'!$A25:$G95,7)</f>
        <v>0</v>
      </c>
      <c r="U60" s="28">
        <f>VLOOKUP(U20,'Storage Tanks'!$A25:$G95,7)</f>
        <v>0</v>
      </c>
      <c r="V60" s="28">
        <f>VLOOKUP(V20,'Storage Tanks'!$A25:$G95,7)</f>
        <v>0</v>
      </c>
      <c r="W60" s="28">
        <f>VLOOKUP(W20,'Storage Tanks'!$A25:$G95,7)</f>
        <v>0</v>
      </c>
      <c r="X60" s="28">
        <f>VLOOKUP(X20,'Storage Tanks'!$A25:$G95,7)</f>
        <v>0</v>
      </c>
      <c r="Y60" s="28">
        <f>VLOOKUP(Y20,'Storage Tanks'!$A25:$G95,7)</f>
        <v>0</v>
      </c>
    </row>
    <row r="61" spans="2:25" ht="12.75">
      <c r="B61" s="35" t="str">
        <f>B35</f>
        <v>Ct9 Fuel Oil Tanks</v>
      </c>
      <c r="C61" s="28">
        <f>VLOOKUP(C20,'Ct Storage tanks'!$A25:$G95,7)</f>
        <v>2.3514296326415725</v>
      </c>
      <c r="D61" s="28">
        <f>VLOOKUP(D20,'Ct Storage tanks'!$A25:$G95,7)</f>
        <v>2.3514296326415725</v>
      </c>
      <c r="E61" s="28">
        <f>VLOOKUP(E20,'Ct Storage tanks'!$A25:$G95,7)</f>
        <v>2.3514296326415725</v>
      </c>
      <c r="F61" s="28">
        <f>VLOOKUP(F20,'Ct Storage tanks'!$A25:$G95,7)</f>
        <v>2.3514296326415725</v>
      </c>
      <c r="G61" s="28">
        <f>VLOOKUP(G20,'Ct Storage tanks'!$A25:$G95,7)</f>
        <v>2.3514296326415725</v>
      </c>
      <c r="H61" s="28">
        <f>VLOOKUP(H20,'Ct Storage tanks'!$A25:$G95,7)</f>
        <v>2.3514296326415725</v>
      </c>
      <c r="I61" s="28">
        <f>VLOOKUP(I20,'Ct Storage tanks'!$A25:$G95,7)</f>
        <v>2.3514296326415725</v>
      </c>
      <c r="J61" s="28">
        <f>VLOOKUP(J20,'Ct Storage tanks'!$A25:$G95,7)</f>
        <v>2.3514296326415725</v>
      </c>
      <c r="K61" s="28">
        <f>VLOOKUP(K20,'Ct Storage tanks'!$A25:$G95,7)</f>
        <v>2.3514296326415725</v>
      </c>
      <c r="L61" s="28">
        <f>VLOOKUP(L20,'Ct Storage tanks'!$A25:$G95,7)</f>
        <v>2.3514296326415725</v>
      </c>
      <c r="M61" s="28">
        <f>VLOOKUP(M20,'Ct Storage tanks'!$A25:$G95,7)</f>
        <v>2.3514296326415725</v>
      </c>
      <c r="N61" s="28">
        <f>VLOOKUP(N20,'Ct Storage tanks'!$A25:$G95,7)</f>
        <v>2.3514296326415725</v>
      </c>
      <c r="O61" s="28">
        <f>VLOOKUP(O20,'Ct Storage tanks'!$A25:$G95,7)</f>
        <v>2.3514296326415725</v>
      </c>
      <c r="P61" s="28">
        <f>VLOOKUP(P20,'Ct Storage tanks'!$A25:$G95,7)</f>
        <v>2.3514296326415725</v>
      </c>
      <c r="Q61" s="28">
        <f>VLOOKUP(Q20,'Ct Storage tanks'!$A25:$G95,7)</f>
        <v>2.3514296326415725</v>
      </c>
      <c r="R61" s="28">
        <f>VLOOKUP(R20,'Ct Storage tanks'!$A25:$G95,7)</f>
        <v>2.3514296326415725</v>
      </c>
      <c r="S61" s="28">
        <f>VLOOKUP(S20,'Ct Storage tanks'!$A25:$G95,7)</f>
        <v>2.3514296326415725</v>
      </c>
      <c r="T61" s="28">
        <f>VLOOKUP(T20,'Ct Storage tanks'!$A25:$G95,7)</f>
        <v>2.3514296326415725</v>
      </c>
      <c r="U61" s="28">
        <f>VLOOKUP(U20,'Ct Storage tanks'!$A25:$G95,7)</f>
        <v>2.3514296326415725</v>
      </c>
      <c r="V61" s="28">
        <f>VLOOKUP(V20,'Ct Storage tanks'!$A25:$G95,7)</f>
        <v>2.3514296326415725</v>
      </c>
      <c r="W61" s="28">
        <f>VLOOKUP(W20,'Ct Storage tanks'!$A25:$G95,7)</f>
        <v>2.3514296326415725</v>
      </c>
      <c r="X61" s="28">
        <f>VLOOKUP(X20,'Ct Storage tanks'!$A25:$G95,7)</f>
        <v>2.3514296326415725</v>
      </c>
      <c r="Y61" s="28">
        <f>VLOOKUP(Y20,'Ct Storage tanks'!$A25:$G95,7)</f>
        <v>0</v>
      </c>
    </row>
    <row r="62" spans="2:25" ht="12.75">
      <c r="B62" s="35" t="str">
        <f>B36</f>
        <v>Station Fuel Oil Piping</v>
      </c>
      <c r="C62" s="28">
        <f>VLOOKUP(C20,'Fuel oil Piping'!$A$24:$G$95,7)</f>
        <v>0.03800011879020666</v>
      </c>
      <c r="D62" s="28">
        <f>VLOOKUP(D20,'Fuel oil Piping'!$A$24:$G$95,7)</f>
        <v>0.03800011879020666</v>
      </c>
      <c r="E62" s="28">
        <f>VLOOKUP(E20,'Fuel oil Piping'!$A$24:$G$95,7)</f>
        <v>0.03800011879020666</v>
      </c>
      <c r="F62" s="28">
        <f>VLOOKUP(F20,'Fuel oil Piping'!$A$24:$G$95,7)</f>
        <v>0.03800011879020666</v>
      </c>
      <c r="G62" s="28">
        <f>VLOOKUP(G20,'Fuel oil Piping'!$A$24:$G$95,7)</f>
        <v>0.03800011879020666</v>
      </c>
      <c r="H62" s="28">
        <f>VLOOKUP(H20,'Fuel oil Piping'!$A$24:$G$95,7)</f>
        <v>0.03800011879020666</v>
      </c>
      <c r="I62" s="28">
        <f>VLOOKUP(I20,'Fuel oil Piping'!$A$24:$G$95,7)</f>
        <v>0.03800011879020666</v>
      </c>
      <c r="J62" s="28">
        <f>VLOOKUP(J20,'Fuel oil Piping'!$A$24:$G$95,7)</f>
        <v>0.03800011879020666</v>
      </c>
      <c r="K62" s="28">
        <f>VLOOKUP(K20,'Fuel oil Piping'!$A$24:$G$95,7)</f>
        <v>0.03800011879020666</v>
      </c>
      <c r="L62" s="28">
        <f>VLOOKUP(L20,'Fuel oil Piping'!$A$24:$G$95,7)</f>
        <v>0.03800011879020666</v>
      </c>
      <c r="M62" s="28">
        <f>VLOOKUP(M20,'Fuel oil Piping'!$A$24:$G$95,7)</f>
        <v>0.03800011879020666</v>
      </c>
      <c r="N62" s="28">
        <f>VLOOKUP(N20,'Fuel oil Piping'!$A$24:$G$95,7)</f>
        <v>0.03800011879020666</v>
      </c>
      <c r="O62" s="28">
        <f>VLOOKUP(O20,'Fuel oil Piping'!$A$24:$G$95,7)</f>
        <v>0.03800011879020666</v>
      </c>
      <c r="P62" s="28">
        <f>VLOOKUP(P20,'Fuel oil Piping'!$A$24:$G$95,7)</f>
        <v>0.03800011879020666</v>
      </c>
      <c r="Q62" s="28">
        <f>VLOOKUP(Q20,'Fuel oil Piping'!$A$24:$G$95,7)</f>
        <v>0.03800011879020666</v>
      </c>
      <c r="R62" s="28">
        <f>VLOOKUP(R20,'Fuel oil Piping'!$A$24:$G$95,7)</f>
        <v>0.03800011879020666</v>
      </c>
      <c r="S62" s="28">
        <f>VLOOKUP(S20,'Fuel oil Piping'!$A$24:$G$95,7)</f>
        <v>0.03800011879020666</v>
      </c>
      <c r="T62" s="28">
        <f>VLOOKUP(T20,'Fuel oil Piping'!$A$24:$G$95,7)</f>
        <v>0</v>
      </c>
      <c r="U62" s="28">
        <f>VLOOKUP(U20,'Fuel oil Piping'!$A$24:$G$95,7)</f>
        <v>0</v>
      </c>
      <c r="V62" s="28">
        <f>VLOOKUP(V20,'Fuel oil Piping'!$A$24:$G$95,7)</f>
        <v>0</v>
      </c>
      <c r="W62" s="28">
        <f>VLOOKUP(W20,'Fuel oil Piping'!$A$24:$G$95,7)</f>
        <v>0</v>
      </c>
      <c r="X62" s="28">
        <f>VLOOKUP(X20,'Fuel oil Piping'!$A$24:$G$95,7)</f>
        <v>0</v>
      </c>
      <c r="Y62" s="28">
        <f>VLOOKUP(Y20,'Fuel oil Piping'!$A$24:$G$95,7)</f>
        <v>0</v>
      </c>
    </row>
    <row r="63" spans="2:25" ht="12.75">
      <c r="B63" s="35" t="str">
        <f>B37</f>
        <v>CT Fuel Oil Piping</v>
      </c>
      <c r="C63" s="28">
        <f>VLOOKUP(C$20,'CT FOP'!$A$24:$G$95,7)</f>
        <v>0.05779382764732211</v>
      </c>
      <c r="D63" s="28">
        <f>VLOOKUP(D$20,'CT FOP'!$A$24:$G$95,7)</f>
        <v>0.05779382764732211</v>
      </c>
      <c r="E63" s="28">
        <f>VLOOKUP(E$20,'CT FOP'!$A$24:$G$95,7)</f>
        <v>0.05779382764732211</v>
      </c>
      <c r="F63" s="28">
        <f>VLOOKUP(F$20,'CT FOP'!$A$24:$G$95,7)</f>
        <v>0.05779382764732211</v>
      </c>
      <c r="G63" s="28">
        <f>VLOOKUP(G$20,'CT FOP'!$A$24:$G$95,7)</f>
        <v>0.05779382764732211</v>
      </c>
      <c r="H63" s="28">
        <f>VLOOKUP(H$20,'CT FOP'!$A$24:$G$95,7)</f>
        <v>0.05779382764732211</v>
      </c>
      <c r="I63" s="28">
        <f>VLOOKUP(I$20,'CT FOP'!$A$24:$G$95,7)</f>
        <v>0.05779382764732211</v>
      </c>
      <c r="J63" s="28">
        <f>VLOOKUP(J$20,'CT FOP'!$A$24:$G$95,7)</f>
        <v>0.05779382764732211</v>
      </c>
      <c r="K63" s="28">
        <f>VLOOKUP(K$20,'CT FOP'!$A$24:$G$95,7)</f>
        <v>0.05779382764732211</v>
      </c>
      <c r="L63" s="28">
        <f>VLOOKUP(L$20,'CT FOP'!$A$24:$G$95,7)</f>
        <v>0.05779382764732211</v>
      </c>
      <c r="M63" s="28">
        <f>VLOOKUP(M$20,'CT FOP'!$A$24:$G$95,7)</f>
        <v>0.05779382764732211</v>
      </c>
      <c r="N63" s="28">
        <f>VLOOKUP(N$20,'CT FOP'!$A$24:$G$95,7)</f>
        <v>0.05779382764732211</v>
      </c>
      <c r="O63" s="28">
        <f>VLOOKUP(O$20,'CT FOP'!$A$24:$G$95,7)</f>
        <v>0.05779382764732211</v>
      </c>
      <c r="P63" s="28">
        <f>VLOOKUP(P$20,'CT FOP'!$A$24:$G$95,7)</f>
        <v>0.05779382764732211</v>
      </c>
      <c r="Q63" s="28">
        <f>VLOOKUP(Q$20,'CT FOP'!$A$24:$G$95,7)</f>
        <v>0.05779382764732211</v>
      </c>
      <c r="R63" s="28">
        <f>VLOOKUP(R$20,'CT FOP'!$A$24:$G$95,7)</f>
        <v>0.05779382764732211</v>
      </c>
      <c r="S63" s="28">
        <f>VLOOKUP(S$20,'CT FOP'!$A$24:$G$95,7)</f>
        <v>0.05779382764732211</v>
      </c>
      <c r="T63" s="28">
        <f>VLOOKUP(T$20,'CT FOP'!$A$24:$G$95,7)</f>
        <v>0.05779382764732211</v>
      </c>
      <c r="U63" s="28">
        <f>VLOOKUP(U$20,'CT FOP'!$A$24:$G$95,7)</f>
        <v>0.05779382764732211</v>
      </c>
      <c r="V63" s="28">
        <f>VLOOKUP(V$20,'CT FOP'!$A$24:$G$95,7)</f>
        <v>0.05779382764732211</v>
      </c>
      <c r="W63" s="28">
        <f>VLOOKUP(W$20,'CT FOP'!$A$24:$G$95,7)</f>
        <v>0.05779382764732211</v>
      </c>
      <c r="X63" s="28">
        <f>VLOOKUP(X$20,'CT FOP'!$A$24:$G$95,7)</f>
        <v>0.05779382764732211</v>
      </c>
      <c r="Y63" s="28">
        <f>VLOOKUP(Y$20,'CT FOP'!$A$24:$G$95,7)</f>
        <v>0.05779382764732211</v>
      </c>
    </row>
    <row r="64" spans="2:25" ht="12.75">
      <c r="B64" s="35" t="str">
        <f>B38</f>
        <v>Lab </v>
      </c>
      <c r="C64" s="28">
        <f>VLOOKUP(C20,Lab!$A$24:$G$95,7)</f>
        <v>0.050086569899429084</v>
      </c>
      <c r="D64" s="28">
        <f>VLOOKUP(D20,Lab!$A$24:$G$95,7)</f>
        <v>0.050086569899429084</v>
      </c>
      <c r="E64" s="28">
        <f>VLOOKUP(E20,Lab!$A$24:$G$95,7)</f>
        <v>0.050086569899429084</v>
      </c>
      <c r="F64" s="28">
        <f>VLOOKUP(F20,Lab!$A$24:$G$95,7)</f>
        <v>0.050086569899429084</v>
      </c>
      <c r="G64" s="28">
        <f>VLOOKUP(G20,Lab!$A$24:$G$95,7)</f>
        <v>0.050086569899429084</v>
      </c>
      <c r="H64" s="28">
        <f>VLOOKUP(H20,Lab!$A$24:$G$95,7)</f>
        <v>0.050086569899429084</v>
      </c>
      <c r="I64" s="28">
        <f>VLOOKUP(I20,Lab!$A$24:$G$95,7)</f>
        <v>0.050086569899429084</v>
      </c>
      <c r="J64" s="28">
        <f>VLOOKUP(J20,Lab!$A$24:$G$95,7)</f>
        <v>0.050086569899429084</v>
      </c>
      <c r="K64" s="28">
        <f>VLOOKUP(K20,Lab!$A$24:$G$95,7)</f>
        <v>0.050086569899429084</v>
      </c>
      <c r="L64" s="28">
        <f>VLOOKUP(L20,Lab!$A$24:$G$95,7)</f>
        <v>0.050086569899429084</v>
      </c>
      <c r="M64" s="28">
        <f>VLOOKUP(M20,Lab!$A$24:$G$95,7)</f>
        <v>0.050086569899429084</v>
      </c>
      <c r="N64" s="28">
        <f>VLOOKUP(N20,Lab!$A$24:$G$95,7)</f>
        <v>0.050086569899429084</v>
      </c>
      <c r="O64" s="28">
        <f>VLOOKUP(O20,Lab!$A$24:$G$95,7)</f>
        <v>0.050086569899429084</v>
      </c>
      <c r="P64" s="28">
        <f>VLOOKUP(P20,Lab!$A$24:$G$95,7)</f>
        <v>0.050086569899429084</v>
      </c>
      <c r="Q64" s="28">
        <f>VLOOKUP(Q20,Lab!$A$24:$G$95,7)</f>
        <v>0.050086569899429084</v>
      </c>
      <c r="R64" s="28">
        <f>VLOOKUP(R20,Lab!$A$24:$G$95,7)</f>
        <v>0.050086569899429084</v>
      </c>
      <c r="S64" s="28">
        <f>VLOOKUP(S20,Lab!$A$24:$G$95,7)</f>
        <v>0.050086569899429084</v>
      </c>
      <c r="T64" s="28">
        <f>VLOOKUP(T20,Lab!$A$24:$G$95,7)</f>
        <v>0</v>
      </c>
      <c r="U64" s="28">
        <f>VLOOKUP(U20,Lab!$A$24:$G$95,7)</f>
        <v>0</v>
      </c>
      <c r="V64" s="28">
        <f>VLOOKUP(V20,Lab!$A$24:$G$95,7)</f>
        <v>0</v>
      </c>
      <c r="W64" s="28">
        <f>VLOOKUP(W20,Lab!$A$24:$G$95,7)</f>
        <v>0</v>
      </c>
      <c r="X64" s="28">
        <f>VLOOKUP(X20,Lab!$A$24:$G$95,7)</f>
        <v>0</v>
      </c>
      <c r="Y64" s="28">
        <f>VLOOKUP(Y20,Lab!$A$24:$G$95,7)</f>
        <v>0</v>
      </c>
    </row>
    <row r="65" spans="2:25" ht="12.75">
      <c r="B65" s="35" t="str">
        <f>B39</f>
        <v>BR3 Sewage Treatment Plant</v>
      </c>
      <c r="C65" s="28">
        <f>VLOOKUP(C20,'Sewage Plant'!$A$24:$G$95,7)</f>
        <v>0.11805450375449814</v>
      </c>
      <c r="D65" s="28">
        <f>VLOOKUP(D20,'Sewage Plant'!$A$24:$G$95,7)</f>
        <v>0.11805450375449814</v>
      </c>
      <c r="E65" s="28">
        <f>VLOOKUP(E20,'Sewage Plant'!$A$24:$G$95,7)</f>
        <v>0.11805450375449814</v>
      </c>
      <c r="F65" s="28">
        <f>VLOOKUP(F20,'Sewage Plant'!$A$24:$G$95,7)</f>
        <v>0.11805450375449814</v>
      </c>
      <c r="G65" s="28">
        <f>VLOOKUP(G20,'Sewage Plant'!$A$24:$G$95,7)</f>
        <v>0.11805450375449814</v>
      </c>
      <c r="H65" s="28">
        <f>VLOOKUP(H20,'Sewage Plant'!$A$24:$G$95,7)</f>
        <v>0.11805450375449814</v>
      </c>
      <c r="I65" s="28">
        <f>VLOOKUP(I20,'Sewage Plant'!$A$24:$G$95,7)</f>
        <v>0.11805450375449814</v>
      </c>
      <c r="J65" s="28">
        <f>VLOOKUP(J20,'Sewage Plant'!$A$24:$G$95,7)</f>
        <v>0.11805450375449814</v>
      </c>
      <c r="K65" s="28">
        <f>VLOOKUP(K20,'Sewage Plant'!$A$24:$G$95,7)</f>
        <v>0.11805450375449814</v>
      </c>
      <c r="L65" s="28">
        <f>VLOOKUP(L20,'Sewage Plant'!$A$24:$G$95,7)</f>
        <v>0.11805450375449814</v>
      </c>
      <c r="M65" s="28">
        <f>VLOOKUP(M20,'Sewage Plant'!$A$24:$G$95,7)</f>
        <v>0.11805450375449814</v>
      </c>
      <c r="N65" s="28">
        <f>VLOOKUP(N20,'Sewage Plant'!$A$24:$G$95,7)</f>
        <v>0.11805450375449814</v>
      </c>
      <c r="O65" s="28">
        <f>VLOOKUP(O20,'Sewage Plant'!$A$24:$G$95,7)</f>
        <v>0.11805450375449814</v>
      </c>
      <c r="P65" s="28">
        <f>VLOOKUP(P20,'Sewage Plant'!$A$24:$G$95,7)</f>
        <v>0.11805450375449814</v>
      </c>
      <c r="Q65" s="28">
        <f>VLOOKUP(Q20,'Sewage Plant'!$A$24:$G$95,7)</f>
        <v>0.11805450375449814</v>
      </c>
      <c r="R65" s="28">
        <f>VLOOKUP(R20,'Sewage Plant'!$A$24:$G$95,7)</f>
        <v>0.11805450375449814</v>
      </c>
      <c r="S65" s="28">
        <f>VLOOKUP(S20,'Sewage Plant'!$A$24:$G$95,7)</f>
        <v>0.11805450375449814</v>
      </c>
      <c r="T65" s="28">
        <f>VLOOKUP(T20,'Sewage Plant'!$A$24:$G$95,7)</f>
        <v>0</v>
      </c>
      <c r="U65" s="28">
        <f>VLOOKUP(U20,'Sewage Plant'!$A$24:$G$95,7)</f>
        <v>0</v>
      </c>
      <c r="V65" s="28">
        <f>VLOOKUP(V20,'Sewage Plant'!$A$24:$G$95,7)</f>
        <v>0</v>
      </c>
      <c r="W65" s="28">
        <f>VLOOKUP(W20,'Sewage Plant'!$A$24:$G$95,7)</f>
        <v>0</v>
      </c>
      <c r="X65" s="28">
        <f>VLOOKUP(X20,'Sewage Plant'!$A$24:$G$95,7)</f>
        <v>0</v>
      </c>
      <c r="Y65" s="28">
        <f>VLOOKUP(Y20,'Sewage Plant'!$A$24:$G$95,7)</f>
        <v>0</v>
      </c>
    </row>
    <row r="66" spans="2:25" ht="12.75">
      <c r="B66" s="35" t="str">
        <f>B40</f>
        <v>Br 1 Coal Storage</v>
      </c>
      <c r="C66" s="28">
        <f>VLOOKUP(C20,Coal!$A25:$G95,7)</f>
        <v>0.034080107256537706</v>
      </c>
      <c r="D66" s="28">
        <f>VLOOKUP(D20,Coal!$A25:$G95,7)</f>
        <v>0.034080107256537706</v>
      </c>
      <c r="E66" s="28">
        <f>VLOOKUP(E20,Coal!$A25:$G95,7)</f>
        <v>0.034080107256537706</v>
      </c>
      <c r="F66" s="28">
        <f>VLOOKUP(F20,Coal!$A25:$G95,7)</f>
        <v>0.034080107256537706</v>
      </c>
      <c r="G66" s="28">
        <f>VLOOKUP(G20,Coal!$A25:$G95,7)</f>
        <v>0.034080107256537706</v>
      </c>
      <c r="H66" s="28">
        <f>VLOOKUP(H20,Coal!$A25:$G95,7)</f>
        <v>0.034080107256537706</v>
      </c>
      <c r="I66" s="28">
        <f>VLOOKUP(I20,Coal!$A25:$G95,7)</f>
        <v>0.034080107256537706</v>
      </c>
      <c r="J66" s="28">
        <f>VLOOKUP(J20,Coal!$A25:$G95,7)</f>
        <v>0.034080107256537706</v>
      </c>
      <c r="K66" s="28">
        <f>VLOOKUP(K20,Coal!$A25:$G95,7)</f>
        <v>0.034080107256537706</v>
      </c>
      <c r="L66" s="28">
        <f>VLOOKUP(L20,Coal!$A25:$G95,7)</f>
        <v>0.034080107256537706</v>
      </c>
      <c r="M66" s="28">
        <f>VLOOKUP(M20,Coal!$A25:$G95,7)</f>
        <v>0.034080107256537706</v>
      </c>
      <c r="N66" s="28">
        <f>VLOOKUP(N20,Coal!$A25:$G95,7)</f>
        <v>0.034080107256537706</v>
      </c>
      <c r="O66" s="28">
        <f>VLOOKUP(O20,Coal!$A25:$G95,7)</f>
        <v>0.034080107256537706</v>
      </c>
      <c r="P66" s="28">
        <f>VLOOKUP(P20,Coal!$A25:$G95,7)</f>
        <v>0.034080107256537706</v>
      </c>
      <c r="Q66" s="28">
        <f>VLOOKUP(Q20,Coal!$A25:$G95,7)</f>
        <v>0.034080107256537706</v>
      </c>
      <c r="R66" s="28">
        <f>VLOOKUP(R20,Coal!$A25:$G95,7)</f>
        <v>0.034080107256537706</v>
      </c>
      <c r="S66" s="28">
        <f>VLOOKUP(S20,Coal!$A25:$G95,7)</f>
        <v>0.034080107256537706</v>
      </c>
      <c r="T66" s="28">
        <f>VLOOKUP(T20,Coal!$A25:$G95,7)</f>
        <v>0</v>
      </c>
      <c r="U66" s="28">
        <f>VLOOKUP(U20,Coal!$A25:$G95,7)</f>
        <v>0</v>
      </c>
      <c r="V66" s="28">
        <f>VLOOKUP(V20,Coal!$A25:$G95,7)</f>
        <v>0</v>
      </c>
      <c r="W66" s="28">
        <f>VLOOKUP(W20,Coal!$A25:$G95,7)</f>
        <v>0</v>
      </c>
      <c r="X66" s="28">
        <f>VLOOKUP(X20,Coal!$A25:$G95,7)</f>
        <v>0</v>
      </c>
      <c r="Y66" s="28">
        <f>VLOOKUP(Y20,Coal!$A25:$G95,7)</f>
        <v>0</v>
      </c>
    </row>
    <row r="67" spans="2:25" ht="12.75">
      <c r="B67" s="35" t="str">
        <f>B41</f>
        <v>Coal Pile Retention Pond</v>
      </c>
      <c r="C67" s="28">
        <f>VLOOKUP(C20,'Coal Pond'!$A25:$G95,7)</f>
        <v>0.10508033070765792</v>
      </c>
      <c r="D67" s="28">
        <f>VLOOKUP(D20,'Coal Pond'!$A25:$G95,7)</f>
        <v>0.10508033070765792</v>
      </c>
      <c r="E67" s="28">
        <f>VLOOKUP(E20,'Coal Pond'!$A25:$G95,7)</f>
        <v>0.10508033070765792</v>
      </c>
      <c r="F67" s="28">
        <f>VLOOKUP(F20,'Coal Pond'!$A25:$G95,7)</f>
        <v>0.10508033070765792</v>
      </c>
      <c r="G67" s="28">
        <f>VLOOKUP(G20,'Coal Pond'!$A25:$G95,7)</f>
        <v>0.10508033070765792</v>
      </c>
      <c r="H67" s="28">
        <f>VLOOKUP(H20,'Coal Pond'!$A25:$G95,7)</f>
        <v>0.10508033070765792</v>
      </c>
      <c r="I67" s="28">
        <f>VLOOKUP(I20,'Coal Pond'!$A25:$G95,7)</f>
        <v>0.10508033070765792</v>
      </c>
      <c r="J67" s="28">
        <f>VLOOKUP(J20,'Coal Pond'!$A25:$G95,7)</f>
        <v>0.10508033070765792</v>
      </c>
      <c r="K67" s="28">
        <f>VLOOKUP(K20,'Coal Pond'!$A25:$G95,7)</f>
        <v>0.10508033070765792</v>
      </c>
      <c r="L67" s="28">
        <f>VLOOKUP(L20,'Coal Pond'!$A25:$G95,7)</f>
        <v>0.10508033070765792</v>
      </c>
      <c r="M67" s="28">
        <f>VLOOKUP(M20,'Coal Pond'!$A25:$G95,7)</f>
        <v>0.10508033070765792</v>
      </c>
      <c r="N67" s="28">
        <f>VLOOKUP(N20,'Coal Pond'!$A25:$G95,7)</f>
        <v>0.10508033070765792</v>
      </c>
      <c r="O67" s="28">
        <f>VLOOKUP(O20,'Coal Pond'!$A25:$G95,7)</f>
        <v>0.10508033070765792</v>
      </c>
      <c r="P67" s="28">
        <f>VLOOKUP(P20,'Coal Pond'!$A25:$G95,7)</f>
        <v>0.10508033070765792</v>
      </c>
      <c r="Q67" s="28">
        <f>VLOOKUP(Q20,'Coal Pond'!$A25:$G95,7)</f>
        <v>0.10508033070765792</v>
      </c>
      <c r="R67" s="28">
        <f>VLOOKUP(R20,'Coal Pond'!$A25:$G95,7)</f>
        <v>0.10508033070765792</v>
      </c>
      <c r="S67" s="28">
        <f>VLOOKUP(S20,'Coal Pond'!$A25:$G95,7)</f>
        <v>0.10508033070765792</v>
      </c>
      <c r="T67" s="28">
        <f>VLOOKUP(T20,'Coal Pond'!$A25:$G95,7)</f>
        <v>0</v>
      </c>
      <c r="U67" s="28">
        <f>VLOOKUP(U20,'Coal Pond'!$A25:$G95,7)</f>
        <v>0</v>
      </c>
      <c r="V67" s="28">
        <f>VLOOKUP(V20,'Coal Pond'!$A25:$G95,7)</f>
        <v>0</v>
      </c>
      <c r="W67" s="28">
        <f>VLOOKUP(W20,'Coal Pond'!$A25:$G95,7)</f>
        <v>0</v>
      </c>
      <c r="X67" s="28">
        <f>VLOOKUP(X20,'Coal Pond'!$A25:$G95,7)</f>
        <v>0</v>
      </c>
      <c r="Y67" s="28">
        <f>VLOOKUP(Y20,'Coal Pond'!$A25:$G95,7)</f>
        <v>0</v>
      </c>
    </row>
    <row r="69" spans="2:25" ht="16.5" thickBot="1">
      <c r="B69" s="42" t="s">
        <v>31</v>
      </c>
      <c r="C69" s="23">
        <f>SUM(C48:C68)</f>
        <v>71.55519203358664</v>
      </c>
      <c r="D69" s="23">
        <f>SUM(D48:D68)</f>
        <v>71.55519203358664</v>
      </c>
      <c r="E69" s="23">
        <f>SUM(E48:E68)</f>
        <v>71.55519203358664</v>
      </c>
      <c r="F69" s="23">
        <f>SUM(F48:F68)</f>
        <v>71.55519203358664</v>
      </c>
      <c r="G69" s="23">
        <f>SUM(G48:G68)</f>
        <v>71.55519203358664</v>
      </c>
      <c r="H69" s="23">
        <f>SUM(H48:H68)</f>
        <v>71.55519203358664</v>
      </c>
      <c r="I69" s="23">
        <f>SUM(I48:I68)</f>
        <v>71.55519203358664</v>
      </c>
      <c r="J69" s="23">
        <f>SUM(J48:J68)</f>
        <v>71.55519203358664</v>
      </c>
      <c r="K69" s="23">
        <f>SUM(K48:K68)</f>
        <v>71.55519203358664</v>
      </c>
      <c r="L69" s="23">
        <f>SUM(L48:L68)</f>
        <v>71.55519203358664</v>
      </c>
      <c r="M69" s="23">
        <f>SUM(M48:M68)</f>
        <v>71.55519203358664</v>
      </c>
      <c r="N69" s="23">
        <f>SUM(N48:N68)</f>
        <v>71.55519203358664</v>
      </c>
      <c r="O69" s="23">
        <f>SUM(O48:O68)</f>
        <v>71.55519203358664</v>
      </c>
      <c r="P69" s="23">
        <f>SUM(P48:P68)</f>
        <v>71.55519203358664</v>
      </c>
      <c r="Q69" s="23">
        <f>SUM(Q48:Q68)</f>
        <v>71.55519203358664</v>
      </c>
      <c r="R69" s="23">
        <f>SUM(R48:R68)</f>
        <v>71.55519203358664</v>
      </c>
      <c r="S69" s="23">
        <f>SUM(S48:S68)</f>
        <v>3.126300594061874</v>
      </c>
      <c r="T69" s="23">
        <f>SUM(T48:T68)</f>
        <v>2.4092234602888944</v>
      </c>
      <c r="U69" s="23">
        <f>SUM(U48:U68)</f>
        <v>2.4092234602888944</v>
      </c>
      <c r="V69" s="23">
        <f>SUM(V48:V68)</f>
        <v>2.4092234602888944</v>
      </c>
      <c r="W69" s="23">
        <f>SUM(W48:W68)</f>
        <v>2.4092234602888944</v>
      </c>
      <c r="X69" s="23">
        <f>SUM(X48:X68)</f>
        <v>2.4092234602888944</v>
      </c>
      <c r="Y69" s="23">
        <f>SUM(Y48:Y68)</f>
        <v>0.05779382764732211</v>
      </c>
    </row>
    <row r="70" ht="13.5" thickTop="1"/>
    <row r="71" spans="2:25" ht="15.75">
      <c r="B71" s="43" t="s">
        <v>73</v>
      </c>
      <c r="C71" s="29">
        <f>C69+C42</f>
        <v>408.3466953097853</v>
      </c>
      <c r="D71" s="29">
        <f>D69+D42</f>
        <v>430.60861367634203</v>
      </c>
      <c r="E71" s="29">
        <f>E69+E42</f>
        <v>454.34204484692816</v>
      </c>
      <c r="F71" s="29">
        <f>F69+F42</f>
        <v>479.6442558178901</v>
      </c>
      <c r="G71" s="29">
        <f>G69+G42</f>
        <v>506.6189429340327</v>
      </c>
      <c r="H71" s="29">
        <f>H69+H42</f>
        <v>535.376656868552</v>
      </c>
      <c r="I71" s="29">
        <f>I69+I42</f>
        <v>566.0352556941432</v>
      </c>
      <c r="J71" s="29">
        <f>J69+J42</f>
        <v>598.720387902106</v>
      </c>
      <c r="K71" s="29">
        <f>K69+K42</f>
        <v>633.5660073490152</v>
      </c>
      <c r="L71" s="29">
        <f>L69+L42</f>
        <v>670.7149222413651</v>
      </c>
      <c r="M71" s="29">
        <f>M69+M42</f>
        <v>710.3193804080994</v>
      </c>
      <c r="N71" s="29">
        <f>N69+N42</f>
        <v>752.5416932596546</v>
      </c>
      <c r="O71" s="29">
        <f>O69+O42</f>
        <v>797.5549009906978</v>
      </c>
      <c r="P71" s="29">
        <f>P69+P42</f>
        <v>845.5434817527627</v>
      </c>
      <c r="Q71" s="29">
        <f>Q69+Q42</f>
        <v>896.7041077032004</v>
      </c>
      <c r="R71" s="29">
        <f>R69+R42</f>
        <v>951.2464510289618</v>
      </c>
      <c r="S71" s="29">
        <f>S69+S42</f>
        <v>64.7492253360279</v>
      </c>
      <c r="T71" s="29">
        <f>T69+T42</f>
        <v>26.037933728073885</v>
      </c>
      <c r="U71" s="29">
        <f>U69+U42</f>
        <v>27.599791476774474</v>
      </c>
      <c r="V71" s="29">
        <f>V69+V42</f>
        <v>29.26488802266417</v>
      </c>
      <c r="W71" s="29">
        <f>W69+W42</f>
        <v>31.04004745023718</v>
      </c>
      <c r="X71" s="29">
        <f>X69+X42</f>
        <v>32.93254491597276</v>
      </c>
      <c r="Y71" s="29">
        <f>Y69+Y42</f>
        <v>3.2577612905116595</v>
      </c>
    </row>
  </sheetData>
  <mergeCells count="7">
    <mergeCell ref="A1:Y1"/>
    <mergeCell ref="F7:G7"/>
    <mergeCell ref="F8:G8"/>
    <mergeCell ref="F9:G9"/>
    <mergeCell ref="A2:Y2"/>
    <mergeCell ref="A3:Y3"/>
    <mergeCell ref="A4:Y4"/>
  </mergeCells>
  <printOptions/>
  <pageMargins left="0.25" right="0.24" top="1" bottom="1" header="0.5" footer="0.5"/>
  <pageSetup fitToHeight="0" fitToWidth="1" horizontalDpi="600" verticalDpi="600" orientation="landscape" scale="50" r:id="rId1"/>
  <headerFooter alignWithMargins="0">
    <oddFooter>&amp;L&amp;F
&amp;D&amp;C&amp;P of &amp;N</oddFoot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65</v>
      </c>
    </row>
    <row r="6" spans="1:3" ht="12.75">
      <c r="A6" s="14" t="s">
        <v>47</v>
      </c>
      <c r="C6" s="44">
        <v>137939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921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1993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2024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-25.695899999999998</v>
      </c>
    </row>
    <row r="14" spans="1:8" ht="12.75">
      <c r="A14" s="2" t="s">
        <v>0</v>
      </c>
      <c r="C14" s="12">
        <f>C13-C12</f>
        <v>31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9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22</v>
      </c>
      <c r="E16" s="24" t="s">
        <v>79</v>
      </c>
      <c r="H16" s="28">
        <f>IF(K13&lt;0,-(K13),0)</f>
        <v>25.695899999999998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25.695899999999998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1.5796698381639047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25.695899999999998</v>
      </c>
      <c r="H20" s="29">
        <f>SUM(H12:H18)</f>
        <v>25.695899999999998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1994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17.499000000000002</v>
      </c>
      <c r="K27" s="26">
        <f>IF(A27&lt;=$C$13,$C$8*$C$10,0)</f>
        <v>2.8550999999999997</v>
      </c>
      <c r="L27" s="29">
        <f aca="true" t="shared" si="3" ref="L27:L90">SUM(IF(A27&lt;2003,K27+J27,K27+J27+G27))</f>
        <v>20.354100000000003</v>
      </c>
      <c r="M27" s="29">
        <f>E27+G27+J27</f>
        <v>17.499000000000002</v>
      </c>
      <c r="N27" s="29">
        <f>L27-M27</f>
        <v>2.8551</v>
      </c>
    </row>
    <row r="28" spans="1:14" ht="12.75">
      <c r="A28">
        <f>A27+1</f>
        <v>1995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17.499000000000002</v>
      </c>
      <c r="K28" s="26">
        <f aca="true" t="shared" si="7" ref="K28:K91">IF(A28&lt;=$C$13,$C$8*$C$10,0)</f>
        <v>2.8550999999999997</v>
      </c>
      <c r="L28" s="29">
        <f t="shared" si="3"/>
        <v>20.354100000000003</v>
      </c>
      <c r="M28" s="29">
        <f aca="true" t="shared" si="8" ref="M28:M91">E28+G28+J28</f>
        <v>17.499000000000002</v>
      </c>
      <c r="N28" s="29">
        <f aca="true" t="shared" si="9" ref="N28:N91">L28-M28</f>
        <v>2.8551</v>
      </c>
    </row>
    <row r="29" spans="1:14" ht="12.75">
      <c r="A29">
        <f aca="true" t="shared" si="10" ref="A29:A94">A28+1</f>
        <v>1996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17.499000000000002</v>
      </c>
      <c r="K29" s="26">
        <f t="shared" si="7"/>
        <v>2.8550999999999997</v>
      </c>
      <c r="L29" s="29">
        <f t="shared" si="3"/>
        <v>20.354100000000003</v>
      </c>
      <c r="M29" s="29">
        <f t="shared" si="8"/>
        <v>17.499000000000002</v>
      </c>
      <c r="N29" s="29">
        <f t="shared" si="9"/>
        <v>2.8551</v>
      </c>
    </row>
    <row r="30" spans="1:14" ht="12.75">
      <c r="A30">
        <f t="shared" si="10"/>
        <v>1997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17.499000000000002</v>
      </c>
      <c r="K30" s="26">
        <f t="shared" si="7"/>
        <v>2.8550999999999997</v>
      </c>
      <c r="L30" s="29">
        <f t="shared" si="3"/>
        <v>20.354100000000003</v>
      </c>
      <c r="M30" s="29">
        <f t="shared" si="8"/>
        <v>17.499000000000002</v>
      </c>
      <c r="N30" s="29">
        <f t="shared" si="9"/>
        <v>2.8551</v>
      </c>
    </row>
    <row r="31" spans="1:14" ht="12.75">
      <c r="A31">
        <f t="shared" si="10"/>
        <v>1998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17.499000000000002</v>
      </c>
      <c r="K31" s="26">
        <f t="shared" si="7"/>
        <v>2.8550999999999997</v>
      </c>
      <c r="L31" s="29">
        <f t="shared" si="3"/>
        <v>20.354100000000003</v>
      </c>
      <c r="M31" s="29">
        <f t="shared" si="8"/>
        <v>17.499000000000002</v>
      </c>
      <c r="N31" s="29">
        <f t="shared" si="9"/>
        <v>2.8551</v>
      </c>
    </row>
    <row r="32" spans="1:14" ht="12.75">
      <c r="A32">
        <f t="shared" si="10"/>
        <v>1999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17.499000000000002</v>
      </c>
      <c r="K32" s="26">
        <f t="shared" si="7"/>
        <v>2.8550999999999997</v>
      </c>
      <c r="L32" s="29">
        <f t="shared" si="3"/>
        <v>20.354100000000003</v>
      </c>
      <c r="M32" s="29">
        <f t="shared" si="8"/>
        <v>17.499000000000002</v>
      </c>
      <c r="N32" s="29">
        <f t="shared" si="9"/>
        <v>2.8551</v>
      </c>
    </row>
    <row r="33" spans="1:14" ht="12.75">
      <c r="A33">
        <f t="shared" si="10"/>
        <v>2000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17.499000000000002</v>
      </c>
      <c r="K33" s="26">
        <f t="shared" si="7"/>
        <v>2.8550999999999997</v>
      </c>
      <c r="L33" s="29">
        <f t="shared" si="3"/>
        <v>20.354100000000003</v>
      </c>
      <c r="M33" s="29">
        <f t="shared" si="8"/>
        <v>17.499000000000002</v>
      </c>
      <c r="N33" s="29">
        <f t="shared" si="9"/>
        <v>2.8551</v>
      </c>
    </row>
    <row r="34" spans="1:14" ht="12.75">
      <c r="A34">
        <f t="shared" si="10"/>
        <v>2001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17.499000000000002</v>
      </c>
      <c r="K34" s="26">
        <f t="shared" si="7"/>
        <v>2.8550999999999997</v>
      </c>
      <c r="L34" s="29">
        <f t="shared" si="3"/>
        <v>20.354100000000003</v>
      </c>
      <c r="M34" s="29">
        <f t="shared" si="8"/>
        <v>17.499000000000002</v>
      </c>
      <c r="N34" s="29">
        <f t="shared" si="9"/>
        <v>2.8551</v>
      </c>
    </row>
    <row r="35" spans="1:14" ht="12.75">
      <c r="A35">
        <f t="shared" si="10"/>
        <v>2002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17.499000000000002</v>
      </c>
      <c r="K35" s="26">
        <f t="shared" si="7"/>
        <v>2.8550999999999997</v>
      </c>
      <c r="L35" s="29">
        <f t="shared" si="3"/>
        <v>20.354100000000003</v>
      </c>
      <c r="M35" s="29">
        <f t="shared" si="8"/>
        <v>17.499000000000002</v>
      </c>
      <c r="N35" s="29">
        <f t="shared" si="9"/>
        <v>2.8551</v>
      </c>
    </row>
    <row r="36" spans="1:14" ht="12.75">
      <c r="A36">
        <f t="shared" si="10"/>
        <v>2003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17.499000000000002</v>
      </c>
      <c r="K36" s="26">
        <f t="shared" si="7"/>
        <v>2.8550999999999997</v>
      </c>
      <c r="L36" s="29">
        <f t="shared" si="3"/>
        <v>20.354100000000003</v>
      </c>
      <c r="M36" s="29">
        <f t="shared" si="8"/>
        <v>17.499000000000002</v>
      </c>
      <c r="N36" s="29">
        <f t="shared" si="9"/>
        <v>2.8551</v>
      </c>
    </row>
    <row r="37" spans="1:14" ht="12.75">
      <c r="A37">
        <f t="shared" si="10"/>
        <v>2004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17.499000000000002</v>
      </c>
      <c r="K37" s="26">
        <f t="shared" si="7"/>
        <v>2.8550999999999997</v>
      </c>
      <c r="L37" s="29">
        <f t="shared" si="3"/>
        <v>20.354100000000003</v>
      </c>
      <c r="M37" s="29">
        <f t="shared" si="8"/>
        <v>17.499000000000002</v>
      </c>
      <c r="N37" s="29">
        <f t="shared" si="9"/>
        <v>2.8551</v>
      </c>
    </row>
    <row r="38" spans="1:14" ht="12.75">
      <c r="A38">
        <f t="shared" si="10"/>
        <v>2005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17.499000000000002</v>
      </c>
      <c r="K38" s="26">
        <f t="shared" si="7"/>
        <v>2.8550999999999997</v>
      </c>
      <c r="L38" s="29">
        <f t="shared" si="3"/>
        <v>20.354100000000003</v>
      </c>
      <c r="M38" s="29">
        <f t="shared" si="8"/>
        <v>17.499000000000002</v>
      </c>
      <c r="N38" s="29">
        <f t="shared" si="9"/>
        <v>2.8551</v>
      </c>
    </row>
    <row r="39" spans="1:14" ht="12.75">
      <c r="A39">
        <f t="shared" si="10"/>
        <v>2006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17.499000000000002</v>
      </c>
      <c r="K39" s="26">
        <f t="shared" si="7"/>
        <v>2.8550999999999997</v>
      </c>
      <c r="L39" s="29">
        <f t="shared" si="3"/>
        <v>20.354100000000003</v>
      </c>
      <c r="M39" s="29">
        <f t="shared" si="8"/>
        <v>17.499000000000002</v>
      </c>
      <c r="N39" s="29">
        <f t="shared" si="9"/>
        <v>2.8551</v>
      </c>
    </row>
    <row r="40" spans="1:14" ht="12.75">
      <c r="A40">
        <f t="shared" si="10"/>
        <v>2007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17.499000000000002</v>
      </c>
      <c r="K40" s="26">
        <f t="shared" si="7"/>
        <v>2.8550999999999997</v>
      </c>
      <c r="L40" s="29">
        <f t="shared" si="3"/>
        <v>20.354100000000003</v>
      </c>
      <c r="M40" s="29">
        <f t="shared" si="8"/>
        <v>17.499000000000002</v>
      </c>
      <c r="N40" s="29">
        <f t="shared" si="9"/>
        <v>2.8551</v>
      </c>
    </row>
    <row r="41" spans="1:14" ht="12.75">
      <c r="A41">
        <f t="shared" si="10"/>
        <v>2008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17.499000000000002</v>
      </c>
      <c r="K41" s="26">
        <f t="shared" si="7"/>
        <v>2.8550999999999997</v>
      </c>
      <c r="L41" s="29">
        <f t="shared" si="3"/>
        <v>20.354100000000003</v>
      </c>
      <c r="M41" s="29">
        <f t="shared" si="8"/>
        <v>17.499000000000002</v>
      </c>
      <c r="N41" s="29">
        <f t="shared" si="9"/>
        <v>2.8551</v>
      </c>
    </row>
    <row r="42" spans="1:14" ht="12.75">
      <c r="A42">
        <f t="shared" si="10"/>
        <v>2009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17.499000000000002</v>
      </c>
      <c r="K42" s="26">
        <f t="shared" si="7"/>
        <v>2.8550999999999997</v>
      </c>
      <c r="L42" s="29">
        <f t="shared" si="3"/>
        <v>20.354100000000003</v>
      </c>
      <c r="M42" s="29">
        <f t="shared" si="8"/>
        <v>17.499000000000002</v>
      </c>
      <c r="N42" s="29">
        <f t="shared" si="9"/>
        <v>2.8551</v>
      </c>
    </row>
    <row r="43" spans="1:14" ht="12.75">
      <c r="A43">
        <f t="shared" si="10"/>
        <v>2010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17.499000000000002</v>
      </c>
      <c r="K43" s="26">
        <f t="shared" si="7"/>
        <v>2.8550999999999997</v>
      </c>
      <c r="L43" s="29">
        <f t="shared" si="3"/>
        <v>20.354100000000003</v>
      </c>
      <c r="M43" s="29">
        <f t="shared" si="8"/>
        <v>17.499000000000002</v>
      </c>
      <c r="N43" s="29">
        <f t="shared" si="9"/>
        <v>2.8551</v>
      </c>
    </row>
    <row r="44" spans="1:14" ht="12.75">
      <c r="A44">
        <f t="shared" si="10"/>
        <v>2011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17.499000000000002</v>
      </c>
      <c r="K44" s="26">
        <f t="shared" si="7"/>
        <v>2.8550999999999997</v>
      </c>
      <c r="L44" s="29">
        <f t="shared" si="3"/>
        <v>20.354100000000003</v>
      </c>
      <c r="M44" s="29">
        <f t="shared" si="8"/>
        <v>17.499000000000002</v>
      </c>
      <c r="N44" s="29">
        <f t="shared" si="9"/>
        <v>2.8551</v>
      </c>
    </row>
    <row r="45" spans="1:14" ht="12.75">
      <c r="A45">
        <f t="shared" si="10"/>
        <v>2012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17.499000000000002</v>
      </c>
      <c r="K45" s="26">
        <f t="shared" si="7"/>
        <v>2.8550999999999997</v>
      </c>
      <c r="L45" s="29">
        <f t="shared" si="3"/>
        <v>20.354100000000003</v>
      </c>
      <c r="M45" s="29">
        <f t="shared" si="8"/>
        <v>17.499000000000002</v>
      </c>
      <c r="N45" s="29">
        <f t="shared" si="9"/>
        <v>2.8551</v>
      </c>
    </row>
    <row r="46" spans="1:14" ht="12.75">
      <c r="A46">
        <f t="shared" si="10"/>
        <v>2013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17.499000000000002</v>
      </c>
      <c r="K46" s="26">
        <f t="shared" si="7"/>
        <v>2.8550999999999997</v>
      </c>
      <c r="L46" s="29">
        <f t="shared" si="3"/>
        <v>20.354100000000003</v>
      </c>
      <c r="M46" s="29">
        <f t="shared" si="8"/>
        <v>17.499000000000002</v>
      </c>
      <c r="N46" s="29">
        <f t="shared" si="9"/>
        <v>2.8551</v>
      </c>
    </row>
    <row r="47" spans="1:14" ht="12.75">
      <c r="A47">
        <f t="shared" si="10"/>
        <v>2014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17.499000000000002</v>
      </c>
      <c r="K47" s="26">
        <f t="shared" si="7"/>
        <v>2.8550999999999997</v>
      </c>
      <c r="L47" s="29">
        <f t="shared" si="3"/>
        <v>20.354100000000003</v>
      </c>
      <c r="M47" s="29">
        <f t="shared" si="8"/>
        <v>17.499000000000002</v>
      </c>
      <c r="N47" s="29">
        <f t="shared" si="9"/>
        <v>2.8551</v>
      </c>
    </row>
    <row r="48" spans="1:14" ht="12.75">
      <c r="A48">
        <f t="shared" si="10"/>
        <v>2015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17.499000000000002</v>
      </c>
      <c r="K48" s="26">
        <f t="shared" si="7"/>
        <v>2.8550999999999997</v>
      </c>
      <c r="L48" s="29">
        <f t="shared" si="3"/>
        <v>20.354100000000003</v>
      </c>
      <c r="M48" s="29">
        <f t="shared" si="8"/>
        <v>17.499000000000002</v>
      </c>
      <c r="N48" s="29">
        <f t="shared" si="9"/>
        <v>2.8551</v>
      </c>
    </row>
    <row r="49" spans="1:14" ht="12.75">
      <c r="A49">
        <f t="shared" si="10"/>
        <v>2016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17.499000000000002</v>
      </c>
      <c r="K49" s="26">
        <f t="shared" si="7"/>
        <v>2.8550999999999997</v>
      </c>
      <c r="L49" s="29">
        <f t="shared" si="3"/>
        <v>20.354100000000003</v>
      </c>
      <c r="M49" s="29">
        <f t="shared" si="8"/>
        <v>17.499000000000002</v>
      </c>
      <c r="N49" s="29">
        <f t="shared" si="9"/>
        <v>2.8551</v>
      </c>
    </row>
    <row r="50" spans="1:14" ht="12.75">
      <c r="A50">
        <f t="shared" si="10"/>
        <v>2017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17.499000000000002</v>
      </c>
      <c r="K50" s="26">
        <f t="shared" si="7"/>
        <v>2.8550999999999997</v>
      </c>
      <c r="L50" s="29">
        <f t="shared" si="3"/>
        <v>20.354100000000003</v>
      </c>
      <c r="M50" s="29">
        <f t="shared" si="8"/>
        <v>17.499000000000002</v>
      </c>
      <c r="N50" s="29">
        <f t="shared" si="9"/>
        <v>2.8551</v>
      </c>
    </row>
    <row r="51" spans="1:14" ht="12.75">
      <c r="A51">
        <f t="shared" si="10"/>
        <v>2018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17.499000000000002</v>
      </c>
      <c r="K51" s="26">
        <f t="shared" si="7"/>
        <v>2.8550999999999997</v>
      </c>
      <c r="L51" s="29">
        <f t="shared" si="3"/>
        <v>20.354100000000003</v>
      </c>
      <c r="M51" s="29">
        <f t="shared" si="8"/>
        <v>17.499000000000002</v>
      </c>
      <c r="N51" s="29">
        <f t="shared" si="9"/>
        <v>2.8551</v>
      </c>
    </row>
    <row r="52" spans="1:14" ht="12.75">
      <c r="A52">
        <f t="shared" si="10"/>
        <v>2019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17.499000000000002</v>
      </c>
      <c r="K52" s="26">
        <f t="shared" si="7"/>
        <v>2.8550999999999997</v>
      </c>
      <c r="L52" s="29">
        <f t="shared" si="3"/>
        <v>20.354100000000003</v>
      </c>
      <c r="M52" s="29">
        <f t="shared" si="8"/>
        <v>17.499000000000002</v>
      </c>
      <c r="N52" s="29">
        <f t="shared" si="9"/>
        <v>2.8551</v>
      </c>
    </row>
    <row r="53" spans="1:14" ht="12.75">
      <c r="A53">
        <f t="shared" si="10"/>
        <v>2020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17.499000000000002</v>
      </c>
      <c r="K53" s="26">
        <f t="shared" si="7"/>
        <v>2.8550999999999997</v>
      </c>
      <c r="L53" s="29">
        <f t="shared" si="3"/>
        <v>20.354100000000003</v>
      </c>
      <c r="M53" s="29">
        <f t="shared" si="8"/>
        <v>17.499000000000002</v>
      </c>
      <c r="N53" s="29">
        <f t="shared" si="9"/>
        <v>2.8551</v>
      </c>
    </row>
    <row r="54" spans="1:14" ht="12.75">
      <c r="A54">
        <f t="shared" si="10"/>
        <v>2021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17.499000000000002</v>
      </c>
      <c r="K54" s="26">
        <f t="shared" si="7"/>
        <v>2.8550999999999997</v>
      </c>
      <c r="L54" s="29">
        <f t="shared" si="3"/>
        <v>20.354100000000003</v>
      </c>
      <c r="M54" s="29">
        <f t="shared" si="8"/>
        <v>17.499000000000002</v>
      </c>
      <c r="N54" s="29">
        <f t="shared" si="9"/>
        <v>2.8551</v>
      </c>
    </row>
    <row r="55" spans="1:14" ht="12.75">
      <c r="A55">
        <f t="shared" si="10"/>
        <v>2022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17.499000000000002</v>
      </c>
      <c r="K55" s="26">
        <f t="shared" si="7"/>
        <v>2.8550999999999997</v>
      </c>
      <c r="L55" s="29">
        <f t="shared" si="3"/>
        <v>20.354100000000003</v>
      </c>
      <c r="M55" s="29">
        <f t="shared" si="8"/>
        <v>17.499000000000002</v>
      </c>
      <c r="N55" s="29">
        <f t="shared" si="9"/>
        <v>2.8551</v>
      </c>
    </row>
    <row r="56" spans="1:14" ht="12.75">
      <c r="A56">
        <f t="shared" si="10"/>
        <v>2023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17.499000000000002</v>
      </c>
      <c r="K56" s="26">
        <f t="shared" si="7"/>
        <v>2.8550999999999997</v>
      </c>
      <c r="L56" s="29">
        <f t="shared" si="3"/>
        <v>20.354100000000003</v>
      </c>
      <c r="M56" s="29">
        <f t="shared" si="8"/>
        <v>17.499000000000002</v>
      </c>
      <c r="N56" s="29">
        <f t="shared" si="9"/>
        <v>2.8551</v>
      </c>
    </row>
    <row r="57" spans="1:14" ht="12.75">
      <c r="A57">
        <f t="shared" si="10"/>
        <v>2024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17.499000000000002</v>
      </c>
      <c r="K57" s="26">
        <f t="shared" si="7"/>
        <v>2.8550999999999997</v>
      </c>
      <c r="L57" s="29">
        <f t="shared" si="3"/>
        <v>20.354100000000003</v>
      </c>
      <c r="M57" s="29">
        <f t="shared" si="8"/>
        <v>17.499000000000002</v>
      </c>
      <c r="N57" s="29">
        <f t="shared" si="9"/>
        <v>2.8551</v>
      </c>
    </row>
    <row r="58" spans="1:14" ht="12.75">
      <c r="A58">
        <f t="shared" si="10"/>
        <v>2025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2026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2027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2028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2029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2030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2031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2032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2033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2034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2035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2036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2037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2038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2039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2040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2041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2042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2043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2044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2045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2046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2047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2048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2049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2050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2051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2052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2053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2054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2055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2056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2057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2058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2059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2060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2061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2062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2063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2064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2065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2066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2067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2068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2069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2070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2071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2072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2073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2074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2075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2076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2077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2078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2079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2080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2081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2082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2083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2084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2085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2086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2087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2088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542.4690000000003</v>
      </c>
      <c r="K121" s="50">
        <f>SUM(K27:K120)</f>
        <v>88.50809999999994</v>
      </c>
      <c r="L121" s="50">
        <f>SUM(L27:L120)</f>
        <v>630.9771000000004</v>
      </c>
      <c r="M121" s="50">
        <f>SUM(M27:M120)</f>
        <v>542.4690000000003</v>
      </c>
      <c r="N121" s="50">
        <f>SUM(N27:N120)</f>
        <v>88.50809999999996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75" right="0.75" top="1" bottom="1" header="0.5" footer="0.5"/>
  <pageSetup fitToHeight="2" fitToWidth="1" horizontalDpi="600" verticalDpi="600" orientation="landscape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66</v>
      </c>
    </row>
    <row r="6" spans="1:3" ht="12.75">
      <c r="A6" s="14" t="s">
        <v>47</v>
      </c>
      <c r="C6" s="44">
        <v>137940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940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1993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2024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-26.226</v>
      </c>
    </row>
    <row r="14" spans="1:8" ht="12.75">
      <c r="A14" s="2" t="s">
        <v>0</v>
      </c>
      <c r="C14" s="12">
        <f>C13-C12</f>
        <v>31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9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22</v>
      </c>
      <c r="E16" s="24" t="s">
        <v>79</v>
      </c>
      <c r="H16" s="28">
        <f>IF(K13&lt;0,-(K13),0)</f>
        <v>26.226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26.226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1.5796698381639047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26.226</v>
      </c>
      <c r="H20" s="29">
        <f>SUM(H12:H18)</f>
        <v>26.226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1994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17.860000000000003</v>
      </c>
      <c r="K27" s="26">
        <f>IF(A27&lt;=$C$13,$C$8*$C$10,0)</f>
        <v>2.9139999999999997</v>
      </c>
      <c r="L27" s="29">
        <f aca="true" t="shared" si="3" ref="L27:L90">SUM(IF(A27&lt;2003,K27+J27,K27+J27+G27))</f>
        <v>20.774</v>
      </c>
      <c r="M27" s="29">
        <f>E27+G27+J27</f>
        <v>17.860000000000003</v>
      </c>
      <c r="N27" s="29">
        <f>L27-M27</f>
        <v>2.913999999999998</v>
      </c>
    </row>
    <row r="28" spans="1:14" ht="12.75">
      <c r="A28">
        <f>A27+1</f>
        <v>1995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17.860000000000003</v>
      </c>
      <c r="K28" s="26">
        <f aca="true" t="shared" si="7" ref="K28:K91">IF(A28&lt;=$C$13,$C$8*$C$10,0)</f>
        <v>2.9139999999999997</v>
      </c>
      <c r="L28" s="29">
        <f t="shared" si="3"/>
        <v>20.774</v>
      </c>
      <c r="M28" s="29">
        <f aca="true" t="shared" si="8" ref="M28:M91">E28+G28+J28</f>
        <v>17.860000000000003</v>
      </c>
      <c r="N28" s="29">
        <f aca="true" t="shared" si="9" ref="N28:N91">L28-M28</f>
        <v>2.913999999999998</v>
      </c>
    </row>
    <row r="29" spans="1:14" ht="12.75">
      <c r="A29">
        <f aca="true" t="shared" si="10" ref="A29:A94">A28+1</f>
        <v>1996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17.860000000000003</v>
      </c>
      <c r="K29" s="26">
        <f t="shared" si="7"/>
        <v>2.9139999999999997</v>
      </c>
      <c r="L29" s="29">
        <f t="shared" si="3"/>
        <v>20.774</v>
      </c>
      <c r="M29" s="29">
        <f t="shared" si="8"/>
        <v>17.860000000000003</v>
      </c>
      <c r="N29" s="29">
        <f t="shared" si="9"/>
        <v>2.913999999999998</v>
      </c>
    </row>
    <row r="30" spans="1:14" ht="12.75">
      <c r="A30">
        <f t="shared" si="10"/>
        <v>1997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17.860000000000003</v>
      </c>
      <c r="K30" s="26">
        <f t="shared" si="7"/>
        <v>2.9139999999999997</v>
      </c>
      <c r="L30" s="29">
        <f t="shared" si="3"/>
        <v>20.774</v>
      </c>
      <c r="M30" s="29">
        <f t="shared" si="8"/>
        <v>17.860000000000003</v>
      </c>
      <c r="N30" s="29">
        <f t="shared" si="9"/>
        <v>2.913999999999998</v>
      </c>
    </row>
    <row r="31" spans="1:14" ht="12.75">
      <c r="A31">
        <f t="shared" si="10"/>
        <v>1998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17.860000000000003</v>
      </c>
      <c r="K31" s="26">
        <f t="shared" si="7"/>
        <v>2.9139999999999997</v>
      </c>
      <c r="L31" s="29">
        <f t="shared" si="3"/>
        <v>20.774</v>
      </c>
      <c r="M31" s="29">
        <f t="shared" si="8"/>
        <v>17.860000000000003</v>
      </c>
      <c r="N31" s="29">
        <f t="shared" si="9"/>
        <v>2.913999999999998</v>
      </c>
    </row>
    <row r="32" spans="1:14" ht="12.75">
      <c r="A32">
        <f t="shared" si="10"/>
        <v>1999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17.860000000000003</v>
      </c>
      <c r="K32" s="26">
        <f t="shared" si="7"/>
        <v>2.9139999999999997</v>
      </c>
      <c r="L32" s="29">
        <f t="shared" si="3"/>
        <v>20.774</v>
      </c>
      <c r="M32" s="29">
        <f t="shared" si="8"/>
        <v>17.860000000000003</v>
      </c>
      <c r="N32" s="29">
        <f t="shared" si="9"/>
        <v>2.913999999999998</v>
      </c>
    </row>
    <row r="33" spans="1:14" ht="12.75">
      <c r="A33">
        <f t="shared" si="10"/>
        <v>2000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17.860000000000003</v>
      </c>
      <c r="K33" s="26">
        <f t="shared" si="7"/>
        <v>2.9139999999999997</v>
      </c>
      <c r="L33" s="29">
        <f t="shared" si="3"/>
        <v>20.774</v>
      </c>
      <c r="M33" s="29">
        <f t="shared" si="8"/>
        <v>17.860000000000003</v>
      </c>
      <c r="N33" s="29">
        <f t="shared" si="9"/>
        <v>2.913999999999998</v>
      </c>
    </row>
    <row r="34" spans="1:14" ht="12.75">
      <c r="A34">
        <f t="shared" si="10"/>
        <v>2001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17.860000000000003</v>
      </c>
      <c r="K34" s="26">
        <f t="shared" si="7"/>
        <v>2.9139999999999997</v>
      </c>
      <c r="L34" s="29">
        <f t="shared" si="3"/>
        <v>20.774</v>
      </c>
      <c r="M34" s="29">
        <f t="shared" si="8"/>
        <v>17.860000000000003</v>
      </c>
      <c r="N34" s="29">
        <f t="shared" si="9"/>
        <v>2.913999999999998</v>
      </c>
    </row>
    <row r="35" spans="1:14" ht="12.75">
      <c r="A35">
        <f t="shared" si="10"/>
        <v>2002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17.860000000000003</v>
      </c>
      <c r="K35" s="26">
        <f t="shared" si="7"/>
        <v>2.9139999999999997</v>
      </c>
      <c r="L35" s="29">
        <f t="shared" si="3"/>
        <v>20.774</v>
      </c>
      <c r="M35" s="29">
        <f t="shared" si="8"/>
        <v>17.860000000000003</v>
      </c>
      <c r="N35" s="29">
        <f t="shared" si="9"/>
        <v>2.913999999999998</v>
      </c>
    </row>
    <row r="36" spans="1:14" ht="12.75">
      <c r="A36">
        <f t="shared" si="10"/>
        <v>2003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17.860000000000003</v>
      </c>
      <c r="K36" s="26">
        <f t="shared" si="7"/>
        <v>2.9139999999999997</v>
      </c>
      <c r="L36" s="29">
        <f t="shared" si="3"/>
        <v>20.774</v>
      </c>
      <c r="M36" s="29">
        <f t="shared" si="8"/>
        <v>17.860000000000003</v>
      </c>
      <c r="N36" s="29">
        <f t="shared" si="9"/>
        <v>2.913999999999998</v>
      </c>
    </row>
    <row r="37" spans="1:14" ht="12.75">
      <c r="A37">
        <f t="shared" si="10"/>
        <v>2004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17.860000000000003</v>
      </c>
      <c r="K37" s="26">
        <f t="shared" si="7"/>
        <v>2.9139999999999997</v>
      </c>
      <c r="L37" s="29">
        <f t="shared" si="3"/>
        <v>20.774</v>
      </c>
      <c r="M37" s="29">
        <f t="shared" si="8"/>
        <v>17.860000000000003</v>
      </c>
      <c r="N37" s="29">
        <f t="shared" si="9"/>
        <v>2.913999999999998</v>
      </c>
    </row>
    <row r="38" spans="1:14" ht="12.75">
      <c r="A38">
        <f t="shared" si="10"/>
        <v>2005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17.860000000000003</v>
      </c>
      <c r="K38" s="26">
        <f t="shared" si="7"/>
        <v>2.9139999999999997</v>
      </c>
      <c r="L38" s="29">
        <f t="shared" si="3"/>
        <v>20.774</v>
      </c>
      <c r="M38" s="29">
        <f t="shared" si="8"/>
        <v>17.860000000000003</v>
      </c>
      <c r="N38" s="29">
        <f t="shared" si="9"/>
        <v>2.913999999999998</v>
      </c>
    </row>
    <row r="39" spans="1:14" ht="12.75">
      <c r="A39">
        <f t="shared" si="10"/>
        <v>2006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17.860000000000003</v>
      </c>
      <c r="K39" s="26">
        <f t="shared" si="7"/>
        <v>2.9139999999999997</v>
      </c>
      <c r="L39" s="29">
        <f t="shared" si="3"/>
        <v>20.774</v>
      </c>
      <c r="M39" s="29">
        <f t="shared" si="8"/>
        <v>17.860000000000003</v>
      </c>
      <c r="N39" s="29">
        <f t="shared" si="9"/>
        <v>2.913999999999998</v>
      </c>
    </row>
    <row r="40" spans="1:14" ht="12.75">
      <c r="A40">
        <f t="shared" si="10"/>
        <v>2007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17.860000000000003</v>
      </c>
      <c r="K40" s="26">
        <f t="shared" si="7"/>
        <v>2.9139999999999997</v>
      </c>
      <c r="L40" s="29">
        <f t="shared" si="3"/>
        <v>20.774</v>
      </c>
      <c r="M40" s="29">
        <f t="shared" si="8"/>
        <v>17.860000000000003</v>
      </c>
      <c r="N40" s="29">
        <f t="shared" si="9"/>
        <v>2.913999999999998</v>
      </c>
    </row>
    <row r="41" spans="1:14" ht="12.75">
      <c r="A41">
        <f t="shared" si="10"/>
        <v>2008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17.860000000000003</v>
      </c>
      <c r="K41" s="26">
        <f t="shared" si="7"/>
        <v>2.9139999999999997</v>
      </c>
      <c r="L41" s="29">
        <f t="shared" si="3"/>
        <v>20.774</v>
      </c>
      <c r="M41" s="29">
        <f t="shared" si="8"/>
        <v>17.860000000000003</v>
      </c>
      <c r="N41" s="29">
        <f t="shared" si="9"/>
        <v>2.913999999999998</v>
      </c>
    </row>
    <row r="42" spans="1:14" ht="12.75">
      <c r="A42">
        <f t="shared" si="10"/>
        <v>2009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17.860000000000003</v>
      </c>
      <c r="K42" s="26">
        <f t="shared" si="7"/>
        <v>2.9139999999999997</v>
      </c>
      <c r="L42" s="29">
        <f t="shared" si="3"/>
        <v>20.774</v>
      </c>
      <c r="M42" s="29">
        <f t="shared" si="8"/>
        <v>17.860000000000003</v>
      </c>
      <c r="N42" s="29">
        <f t="shared" si="9"/>
        <v>2.913999999999998</v>
      </c>
    </row>
    <row r="43" spans="1:14" ht="12.75">
      <c r="A43">
        <f t="shared" si="10"/>
        <v>2010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17.860000000000003</v>
      </c>
      <c r="K43" s="26">
        <f t="shared" si="7"/>
        <v>2.9139999999999997</v>
      </c>
      <c r="L43" s="29">
        <f t="shared" si="3"/>
        <v>20.774</v>
      </c>
      <c r="M43" s="29">
        <f t="shared" si="8"/>
        <v>17.860000000000003</v>
      </c>
      <c r="N43" s="29">
        <f t="shared" si="9"/>
        <v>2.913999999999998</v>
      </c>
    </row>
    <row r="44" spans="1:14" ht="12.75">
      <c r="A44">
        <f t="shared" si="10"/>
        <v>2011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17.860000000000003</v>
      </c>
      <c r="K44" s="26">
        <f t="shared" si="7"/>
        <v>2.9139999999999997</v>
      </c>
      <c r="L44" s="29">
        <f t="shared" si="3"/>
        <v>20.774</v>
      </c>
      <c r="M44" s="29">
        <f t="shared" si="8"/>
        <v>17.860000000000003</v>
      </c>
      <c r="N44" s="29">
        <f t="shared" si="9"/>
        <v>2.913999999999998</v>
      </c>
    </row>
    <row r="45" spans="1:14" ht="12.75">
      <c r="A45">
        <f t="shared" si="10"/>
        <v>2012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17.860000000000003</v>
      </c>
      <c r="K45" s="26">
        <f t="shared" si="7"/>
        <v>2.9139999999999997</v>
      </c>
      <c r="L45" s="29">
        <f t="shared" si="3"/>
        <v>20.774</v>
      </c>
      <c r="M45" s="29">
        <f t="shared" si="8"/>
        <v>17.860000000000003</v>
      </c>
      <c r="N45" s="29">
        <f t="shared" si="9"/>
        <v>2.913999999999998</v>
      </c>
    </row>
    <row r="46" spans="1:14" ht="12.75">
      <c r="A46">
        <f t="shared" si="10"/>
        <v>2013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17.860000000000003</v>
      </c>
      <c r="K46" s="26">
        <f t="shared" si="7"/>
        <v>2.9139999999999997</v>
      </c>
      <c r="L46" s="29">
        <f t="shared" si="3"/>
        <v>20.774</v>
      </c>
      <c r="M46" s="29">
        <f t="shared" si="8"/>
        <v>17.860000000000003</v>
      </c>
      <c r="N46" s="29">
        <f t="shared" si="9"/>
        <v>2.913999999999998</v>
      </c>
    </row>
    <row r="47" spans="1:14" ht="12.75">
      <c r="A47">
        <f t="shared" si="10"/>
        <v>2014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17.860000000000003</v>
      </c>
      <c r="K47" s="26">
        <f t="shared" si="7"/>
        <v>2.9139999999999997</v>
      </c>
      <c r="L47" s="29">
        <f t="shared" si="3"/>
        <v>20.774</v>
      </c>
      <c r="M47" s="29">
        <f t="shared" si="8"/>
        <v>17.860000000000003</v>
      </c>
      <c r="N47" s="29">
        <f t="shared" si="9"/>
        <v>2.913999999999998</v>
      </c>
    </row>
    <row r="48" spans="1:14" ht="12.75">
      <c r="A48">
        <f t="shared" si="10"/>
        <v>2015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17.860000000000003</v>
      </c>
      <c r="K48" s="26">
        <f t="shared" si="7"/>
        <v>2.9139999999999997</v>
      </c>
      <c r="L48" s="29">
        <f t="shared" si="3"/>
        <v>20.774</v>
      </c>
      <c r="M48" s="29">
        <f t="shared" si="8"/>
        <v>17.860000000000003</v>
      </c>
      <c r="N48" s="29">
        <f t="shared" si="9"/>
        <v>2.913999999999998</v>
      </c>
    </row>
    <row r="49" spans="1:14" ht="12.75">
      <c r="A49">
        <f t="shared" si="10"/>
        <v>2016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17.860000000000003</v>
      </c>
      <c r="K49" s="26">
        <f t="shared" si="7"/>
        <v>2.9139999999999997</v>
      </c>
      <c r="L49" s="29">
        <f t="shared" si="3"/>
        <v>20.774</v>
      </c>
      <c r="M49" s="29">
        <f t="shared" si="8"/>
        <v>17.860000000000003</v>
      </c>
      <c r="N49" s="29">
        <f t="shared" si="9"/>
        <v>2.913999999999998</v>
      </c>
    </row>
    <row r="50" spans="1:14" ht="12.75">
      <c r="A50">
        <f t="shared" si="10"/>
        <v>2017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17.860000000000003</v>
      </c>
      <c r="K50" s="26">
        <f t="shared" si="7"/>
        <v>2.9139999999999997</v>
      </c>
      <c r="L50" s="29">
        <f t="shared" si="3"/>
        <v>20.774</v>
      </c>
      <c r="M50" s="29">
        <f t="shared" si="8"/>
        <v>17.860000000000003</v>
      </c>
      <c r="N50" s="29">
        <f t="shared" si="9"/>
        <v>2.913999999999998</v>
      </c>
    </row>
    <row r="51" spans="1:14" ht="12.75">
      <c r="A51">
        <f t="shared" si="10"/>
        <v>2018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17.860000000000003</v>
      </c>
      <c r="K51" s="26">
        <f t="shared" si="7"/>
        <v>2.9139999999999997</v>
      </c>
      <c r="L51" s="29">
        <f t="shared" si="3"/>
        <v>20.774</v>
      </c>
      <c r="M51" s="29">
        <f t="shared" si="8"/>
        <v>17.860000000000003</v>
      </c>
      <c r="N51" s="29">
        <f t="shared" si="9"/>
        <v>2.913999999999998</v>
      </c>
    </row>
    <row r="52" spans="1:14" ht="12.75">
      <c r="A52">
        <f t="shared" si="10"/>
        <v>2019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17.860000000000003</v>
      </c>
      <c r="K52" s="26">
        <f t="shared" si="7"/>
        <v>2.9139999999999997</v>
      </c>
      <c r="L52" s="29">
        <f t="shared" si="3"/>
        <v>20.774</v>
      </c>
      <c r="M52" s="29">
        <f t="shared" si="8"/>
        <v>17.860000000000003</v>
      </c>
      <c r="N52" s="29">
        <f t="shared" si="9"/>
        <v>2.913999999999998</v>
      </c>
    </row>
    <row r="53" spans="1:14" ht="12.75">
      <c r="A53">
        <f t="shared" si="10"/>
        <v>2020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17.860000000000003</v>
      </c>
      <c r="K53" s="26">
        <f t="shared" si="7"/>
        <v>2.9139999999999997</v>
      </c>
      <c r="L53" s="29">
        <f t="shared" si="3"/>
        <v>20.774</v>
      </c>
      <c r="M53" s="29">
        <f t="shared" si="8"/>
        <v>17.860000000000003</v>
      </c>
      <c r="N53" s="29">
        <f t="shared" si="9"/>
        <v>2.913999999999998</v>
      </c>
    </row>
    <row r="54" spans="1:14" ht="12.75">
      <c r="A54">
        <f t="shared" si="10"/>
        <v>2021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17.860000000000003</v>
      </c>
      <c r="K54" s="26">
        <f t="shared" si="7"/>
        <v>2.9139999999999997</v>
      </c>
      <c r="L54" s="29">
        <f t="shared" si="3"/>
        <v>20.774</v>
      </c>
      <c r="M54" s="29">
        <f t="shared" si="8"/>
        <v>17.860000000000003</v>
      </c>
      <c r="N54" s="29">
        <f t="shared" si="9"/>
        <v>2.913999999999998</v>
      </c>
    </row>
    <row r="55" spans="1:14" ht="12.75">
      <c r="A55">
        <f t="shared" si="10"/>
        <v>2022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17.860000000000003</v>
      </c>
      <c r="K55" s="26">
        <f t="shared" si="7"/>
        <v>2.9139999999999997</v>
      </c>
      <c r="L55" s="29">
        <f t="shared" si="3"/>
        <v>20.774</v>
      </c>
      <c r="M55" s="29">
        <f t="shared" si="8"/>
        <v>17.860000000000003</v>
      </c>
      <c r="N55" s="29">
        <f t="shared" si="9"/>
        <v>2.913999999999998</v>
      </c>
    </row>
    <row r="56" spans="1:14" ht="12.75">
      <c r="A56">
        <f t="shared" si="10"/>
        <v>2023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17.860000000000003</v>
      </c>
      <c r="K56" s="26">
        <f t="shared" si="7"/>
        <v>2.9139999999999997</v>
      </c>
      <c r="L56" s="29">
        <f t="shared" si="3"/>
        <v>20.774</v>
      </c>
      <c r="M56" s="29">
        <f t="shared" si="8"/>
        <v>17.860000000000003</v>
      </c>
      <c r="N56" s="29">
        <f t="shared" si="9"/>
        <v>2.913999999999998</v>
      </c>
    </row>
    <row r="57" spans="1:14" ht="12.75">
      <c r="A57">
        <f t="shared" si="10"/>
        <v>2024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17.860000000000003</v>
      </c>
      <c r="K57" s="26">
        <f t="shared" si="7"/>
        <v>2.9139999999999997</v>
      </c>
      <c r="L57" s="29">
        <f t="shared" si="3"/>
        <v>20.774</v>
      </c>
      <c r="M57" s="29">
        <f t="shared" si="8"/>
        <v>17.860000000000003</v>
      </c>
      <c r="N57" s="29">
        <f t="shared" si="9"/>
        <v>2.913999999999998</v>
      </c>
    </row>
    <row r="58" spans="1:14" ht="12.75">
      <c r="A58">
        <f t="shared" si="10"/>
        <v>2025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2026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2027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2028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2029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2030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2031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2032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2033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2034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2035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2036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2037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2038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2039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2040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2041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2042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2043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2044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2045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2046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2047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2048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2049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2050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2051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2052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2053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2054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2055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2056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2057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2058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2059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2060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2061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2062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2063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2064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2065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2066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2067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2068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2069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2070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2071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2072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2073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2074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2075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2076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2077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2078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2079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2080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2081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2082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2083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2084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2085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2086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2087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2088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553.6600000000003</v>
      </c>
      <c r="K121" s="50">
        <f>SUM(K27:K120)</f>
        <v>90.33400000000003</v>
      </c>
      <c r="L121" s="50">
        <f>SUM(L27:L120)</f>
        <v>643.994</v>
      </c>
      <c r="M121" s="50">
        <f>SUM(M27:M120)</f>
        <v>553.6600000000003</v>
      </c>
      <c r="N121" s="50">
        <f>SUM(N27:N120)</f>
        <v>90.334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75" right="0.75" top="1" bottom="1" header="0.5" footer="0.5"/>
  <pageSetup fitToHeight="2" fitToWidth="1" horizontalDpi="600" verticalDpi="600" orientation="landscape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67</v>
      </c>
    </row>
    <row r="6" spans="1:3" ht="12.75">
      <c r="A6" s="14" t="s">
        <v>47</v>
      </c>
      <c r="C6" s="44">
        <v>114313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875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1995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2024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-18.987499999999997</v>
      </c>
    </row>
    <row r="14" spans="1:8" ht="12.75">
      <c r="A14" s="2" t="s">
        <v>0</v>
      </c>
      <c r="C14" s="12">
        <f>C13-C12</f>
        <v>29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7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22</v>
      </c>
      <c r="E16" s="24" t="s">
        <v>79</v>
      </c>
      <c r="H16" s="28">
        <f>IF(K13&lt;0,-(K13),0)</f>
        <v>18.987499999999997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18.987499999999997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1.5796698381639047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18.987499999999997</v>
      </c>
      <c r="H20" s="29">
        <f>SUM(H12:H18)</f>
        <v>18.987499999999997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1996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16.625000000000004</v>
      </c>
      <c r="K27" s="26">
        <f>IF(A27&lt;=$C$13,$C$8*$C$10,0)</f>
        <v>2.7125</v>
      </c>
      <c r="L27" s="29">
        <f aca="true" t="shared" si="3" ref="L27:L90">SUM(IF(A27&lt;2003,K27+J27,K27+J27+G27))</f>
        <v>19.337500000000002</v>
      </c>
      <c r="M27" s="29">
        <f>E27+G27+J27</f>
        <v>16.625000000000004</v>
      </c>
      <c r="N27" s="29">
        <f>L27-M27</f>
        <v>2.7124999999999986</v>
      </c>
    </row>
    <row r="28" spans="1:14" ht="12.75">
      <c r="A28">
        <f>A27+1</f>
        <v>1997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16.625000000000004</v>
      </c>
      <c r="K28" s="26">
        <f aca="true" t="shared" si="7" ref="K28:K91">IF(A28&lt;=$C$13,$C$8*$C$10,0)</f>
        <v>2.7125</v>
      </c>
      <c r="L28" s="29">
        <f t="shared" si="3"/>
        <v>19.337500000000002</v>
      </c>
      <c r="M28" s="29">
        <f aca="true" t="shared" si="8" ref="M28:M91">E28+G28+J28</f>
        <v>16.625000000000004</v>
      </c>
      <c r="N28" s="29">
        <f aca="true" t="shared" si="9" ref="N28:N91">L28-M28</f>
        <v>2.7124999999999986</v>
      </c>
    </row>
    <row r="29" spans="1:14" ht="12.75">
      <c r="A29">
        <f aca="true" t="shared" si="10" ref="A29:A94">A28+1</f>
        <v>1998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16.625000000000004</v>
      </c>
      <c r="K29" s="26">
        <f t="shared" si="7"/>
        <v>2.7125</v>
      </c>
      <c r="L29" s="29">
        <f t="shared" si="3"/>
        <v>19.337500000000002</v>
      </c>
      <c r="M29" s="29">
        <f t="shared" si="8"/>
        <v>16.625000000000004</v>
      </c>
      <c r="N29" s="29">
        <f t="shared" si="9"/>
        <v>2.7124999999999986</v>
      </c>
    </row>
    <row r="30" spans="1:14" ht="12.75">
      <c r="A30">
        <f t="shared" si="10"/>
        <v>1999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16.625000000000004</v>
      </c>
      <c r="K30" s="26">
        <f t="shared" si="7"/>
        <v>2.7125</v>
      </c>
      <c r="L30" s="29">
        <f t="shared" si="3"/>
        <v>19.337500000000002</v>
      </c>
      <c r="M30" s="29">
        <f t="shared" si="8"/>
        <v>16.625000000000004</v>
      </c>
      <c r="N30" s="29">
        <f t="shared" si="9"/>
        <v>2.7124999999999986</v>
      </c>
    </row>
    <row r="31" spans="1:14" ht="12.75">
      <c r="A31">
        <f t="shared" si="10"/>
        <v>2000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16.625000000000004</v>
      </c>
      <c r="K31" s="26">
        <f t="shared" si="7"/>
        <v>2.7125</v>
      </c>
      <c r="L31" s="29">
        <f t="shared" si="3"/>
        <v>19.337500000000002</v>
      </c>
      <c r="M31" s="29">
        <f t="shared" si="8"/>
        <v>16.625000000000004</v>
      </c>
      <c r="N31" s="29">
        <f t="shared" si="9"/>
        <v>2.7124999999999986</v>
      </c>
    </row>
    <row r="32" spans="1:14" ht="12.75">
      <c r="A32">
        <f t="shared" si="10"/>
        <v>2001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16.625000000000004</v>
      </c>
      <c r="K32" s="26">
        <f t="shared" si="7"/>
        <v>2.7125</v>
      </c>
      <c r="L32" s="29">
        <f t="shared" si="3"/>
        <v>19.337500000000002</v>
      </c>
      <c r="M32" s="29">
        <f t="shared" si="8"/>
        <v>16.625000000000004</v>
      </c>
      <c r="N32" s="29">
        <f t="shared" si="9"/>
        <v>2.7124999999999986</v>
      </c>
    </row>
    <row r="33" spans="1:14" ht="12.75">
      <c r="A33">
        <f t="shared" si="10"/>
        <v>2002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16.625000000000004</v>
      </c>
      <c r="K33" s="26">
        <f t="shared" si="7"/>
        <v>2.7125</v>
      </c>
      <c r="L33" s="29">
        <f t="shared" si="3"/>
        <v>19.337500000000002</v>
      </c>
      <c r="M33" s="29">
        <f t="shared" si="8"/>
        <v>16.625000000000004</v>
      </c>
      <c r="N33" s="29">
        <f t="shared" si="9"/>
        <v>2.7124999999999986</v>
      </c>
    </row>
    <row r="34" spans="1:14" ht="12.75">
      <c r="A34">
        <f t="shared" si="10"/>
        <v>2003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16.625000000000004</v>
      </c>
      <c r="K34" s="26">
        <f t="shared" si="7"/>
        <v>2.7125</v>
      </c>
      <c r="L34" s="29">
        <f t="shared" si="3"/>
        <v>19.337500000000002</v>
      </c>
      <c r="M34" s="29">
        <f t="shared" si="8"/>
        <v>16.625000000000004</v>
      </c>
      <c r="N34" s="29">
        <f t="shared" si="9"/>
        <v>2.7124999999999986</v>
      </c>
    </row>
    <row r="35" spans="1:14" ht="12.75">
      <c r="A35">
        <f t="shared" si="10"/>
        <v>2004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16.625000000000004</v>
      </c>
      <c r="K35" s="26">
        <f t="shared" si="7"/>
        <v>2.7125</v>
      </c>
      <c r="L35" s="29">
        <f t="shared" si="3"/>
        <v>19.337500000000002</v>
      </c>
      <c r="M35" s="29">
        <f t="shared" si="8"/>
        <v>16.625000000000004</v>
      </c>
      <c r="N35" s="29">
        <f t="shared" si="9"/>
        <v>2.7124999999999986</v>
      </c>
    </row>
    <row r="36" spans="1:14" ht="12.75">
      <c r="A36">
        <f t="shared" si="10"/>
        <v>2005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16.625000000000004</v>
      </c>
      <c r="K36" s="26">
        <f t="shared" si="7"/>
        <v>2.7125</v>
      </c>
      <c r="L36" s="29">
        <f t="shared" si="3"/>
        <v>19.337500000000002</v>
      </c>
      <c r="M36" s="29">
        <f t="shared" si="8"/>
        <v>16.625000000000004</v>
      </c>
      <c r="N36" s="29">
        <f t="shared" si="9"/>
        <v>2.7124999999999986</v>
      </c>
    </row>
    <row r="37" spans="1:14" ht="12.75">
      <c r="A37">
        <f t="shared" si="10"/>
        <v>2006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16.625000000000004</v>
      </c>
      <c r="K37" s="26">
        <f t="shared" si="7"/>
        <v>2.7125</v>
      </c>
      <c r="L37" s="29">
        <f t="shared" si="3"/>
        <v>19.337500000000002</v>
      </c>
      <c r="M37" s="29">
        <f t="shared" si="8"/>
        <v>16.625000000000004</v>
      </c>
      <c r="N37" s="29">
        <f t="shared" si="9"/>
        <v>2.7124999999999986</v>
      </c>
    </row>
    <row r="38" spans="1:14" ht="12.75">
      <c r="A38">
        <f t="shared" si="10"/>
        <v>2007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16.625000000000004</v>
      </c>
      <c r="K38" s="26">
        <f t="shared" si="7"/>
        <v>2.7125</v>
      </c>
      <c r="L38" s="29">
        <f t="shared" si="3"/>
        <v>19.337500000000002</v>
      </c>
      <c r="M38" s="29">
        <f t="shared" si="8"/>
        <v>16.625000000000004</v>
      </c>
      <c r="N38" s="29">
        <f t="shared" si="9"/>
        <v>2.7124999999999986</v>
      </c>
    </row>
    <row r="39" spans="1:14" ht="12.75">
      <c r="A39">
        <f t="shared" si="10"/>
        <v>2008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16.625000000000004</v>
      </c>
      <c r="K39" s="26">
        <f t="shared" si="7"/>
        <v>2.7125</v>
      </c>
      <c r="L39" s="29">
        <f t="shared" si="3"/>
        <v>19.337500000000002</v>
      </c>
      <c r="M39" s="29">
        <f t="shared" si="8"/>
        <v>16.625000000000004</v>
      </c>
      <c r="N39" s="29">
        <f t="shared" si="9"/>
        <v>2.7124999999999986</v>
      </c>
    </row>
    <row r="40" spans="1:14" ht="12.75">
      <c r="A40">
        <f t="shared" si="10"/>
        <v>2009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16.625000000000004</v>
      </c>
      <c r="K40" s="26">
        <f t="shared" si="7"/>
        <v>2.7125</v>
      </c>
      <c r="L40" s="29">
        <f t="shared" si="3"/>
        <v>19.337500000000002</v>
      </c>
      <c r="M40" s="29">
        <f t="shared" si="8"/>
        <v>16.625000000000004</v>
      </c>
      <c r="N40" s="29">
        <f t="shared" si="9"/>
        <v>2.7124999999999986</v>
      </c>
    </row>
    <row r="41" spans="1:14" ht="12.75">
      <c r="A41">
        <f t="shared" si="10"/>
        <v>2010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16.625000000000004</v>
      </c>
      <c r="K41" s="26">
        <f t="shared" si="7"/>
        <v>2.7125</v>
      </c>
      <c r="L41" s="29">
        <f t="shared" si="3"/>
        <v>19.337500000000002</v>
      </c>
      <c r="M41" s="29">
        <f t="shared" si="8"/>
        <v>16.625000000000004</v>
      </c>
      <c r="N41" s="29">
        <f t="shared" si="9"/>
        <v>2.7124999999999986</v>
      </c>
    </row>
    <row r="42" spans="1:14" ht="12.75">
      <c r="A42">
        <f t="shared" si="10"/>
        <v>2011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16.625000000000004</v>
      </c>
      <c r="K42" s="26">
        <f t="shared" si="7"/>
        <v>2.7125</v>
      </c>
      <c r="L42" s="29">
        <f t="shared" si="3"/>
        <v>19.337500000000002</v>
      </c>
      <c r="M42" s="29">
        <f t="shared" si="8"/>
        <v>16.625000000000004</v>
      </c>
      <c r="N42" s="29">
        <f t="shared" si="9"/>
        <v>2.7124999999999986</v>
      </c>
    </row>
    <row r="43" spans="1:14" ht="12.75">
      <c r="A43">
        <f t="shared" si="10"/>
        <v>2012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16.625000000000004</v>
      </c>
      <c r="K43" s="26">
        <f t="shared" si="7"/>
        <v>2.7125</v>
      </c>
      <c r="L43" s="29">
        <f t="shared" si="3"/>
        <v>19.337500000000002</v>
      </c>
      <c r="M43" s="29">
        <f t="shared" si="8"/>
        <v>16.625000000000004</v>
      </c>
      <c r="N43" s="29">
        <f t="shared" si="9"/>
        <v>2.7124999999999986</v>
      </c>
    </row>
    <row r="44" spans="1:14" ht="12.75">
      <c r="A44">
        <f t="shared" si="10"/>
        <v>2013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16.625000000000004</v>
      </c>
      <c r="K44" s="26">
        <f t="shared" si="7"/>
        <v>2.7125</v>
      </c>
      <c r="L44" s="29">
        <f t="shared" si="3"/>
        <v>19.337500000000002</v>
      </c>
      <c r="M44" s="29">
        <f t="shared" si="8"/>
        <v>16.625000000000004</v>
      </c>
      <c r="N44" s="29">
        <f t="shared" si="9"/>
        <v>2.7124999999999986</v>
      </c>
    </row>
    <row r="45" spans="1:14" ht="12.75">
      <c r="A45">
        <f t="shared" si="10"/>
        <v>2014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16.625000000000004</v>
      </c>
      <c r="K45" s="26">
        <f t="shared" si="7"/>
        <v>2.7125</v>
      </c>
      <c r="L45" s="29">
        <f t="shared" si="3"/>
        <v>19.337500000000002</v>
      </c>
      <c r="M45" s="29">
        <f t="shared" si="8"/>
        <v>16.625000000000004</v>
      </c>
      <c r="N45" s="29">
        <f t="shared" si="9"/>
        <v>2.7124999999999986</v>
      </c>
    </row>
    <row r="46" spans="1:14" ht="12.75">
      <c r="A46">
        <f t="shared" si="10"/>
        <v>2015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16.625000000000004</v>
      </c>
      <c r="K46" s="26">
        <f t="shared" si="7"/>
        <v>2.7125</v>
      </c>
      <c r="L46" s="29">
        <f t="shared" si="3"/>
        <v>19.337500000000002</v>
      </c>
      <c r="M46" s="29">
        <f t="shared" si="8"/>
        <v>16.625000000000004</v>
      </c>
      <c r="N46" s="29">
        <f t="shared" si="9"/>
        <v>2.7124999999999986</v>
      </c>
    </row>
    <row r="47" spans="1:14" ht="12.75">
      <c r="A47">
        <f t="shared" si="10"/>
        <v>2016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16.625000000000004</v>
      </c>
      <c r="K47" s="26">
        <f t="shared" si="7"/>
        <v>2.7125</v>
      </c>
      <c r="L47" s="29">
        <f t="shared" si="3"/>
        <v>19.337500000000002</v>
      </c>
      <c r="M47" s="29">
        <f t="shared" si="8"/>
        <v>16.625000000000004</v>
      </c>
      <c r="N47" s="29">
        <f t="shared" si="9"/>
        <v>2.7124999999999986</v>
      </c>
    </row>
    <row r="48" spans="1:14" ht="12.75">
      <c r="A48">
        <f t="shared" si="10"/>
        <v>2017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16.625000000000004</v>
      </c>
      <c r="K48" s="26">
        <f t="shared" si="7"/>
        <v>2.7125</v>
      </c>
      <c r="L48" s="29">
        <f t="shared" si="3"/>
        <v>19.337500000000002</v>
      </c>
      <c r="M48" s="29">
        <f t="shared" si="8"/>
        <v>16.625000000000004</v>
      </c>
      <c r="N48" s="29">
        <f t="shared" si="9"/>
        <v>2.7124999999999986</v>
      </c>
    </row>
    <row r="49" spans="1:14" ht="12.75">
      <c r="A49">
        <f t="shared" si="10"/>
        <v>2018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16.625000000000004</v>
      </c>
      <c r="K49" s="26">
        <f t="shared" si="7"/>
        <v>2.7125</v>
      </c>
      <c r="L49" s="29">
        <f t="shared" si="3"/>
        <v>19.337500000000002</v>
      </c>
      <c r="M49" s="29">
        <f t="shared" si="8"/>
        <v>16.625000000000004</v>
      </c>
      <c r="N49" s="29">
        <f t="shared" si="9"/>
        <v>2.7124999999999986</v>
      </c>
    </row>
    <row r="50" spans="1:14" ht="12.75">
      <c r="A50">
        <f t="shared" si="10"/>
        <v>2019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16.625000000000004</v>
      </c>
      <c r="K50" s="26">
        <f t="shared" si="7"/>
        <v>2.7125</v>
      </c>
      <c r="L50" s="29">
        <f t="shared" si="3"/>
        <v>19.337500000000002</v>
      </c>
      <c r="M50" s="29">
        <f t="shared" si="8"/>
        <v>16.625000000000004</v>
      </c>
      <c r="N50" s="29">
        <f t="shared" si="9"/>
        <v>2.7124999999999986</v>
      </c>
    </row>
    <row r="51" spans="1:14" ht="12.75">
      <c r="A51">
        <f t="shared" si="10"/>
        <v>2020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16.625000000000004</v>
      </c>
      <c r="K51" s="26">
        <f t="shared" si="7"/>
        <v>2.7125</v>
      </c>
      <c r="L51" s="29">
        <f t="shared" si="3"/>
        <v>19.337500000000002</v>
      </c>
      <c r="M51" s="29">
        <f t="shared" si="8"/>
        <v>16.625000000000004</v>
      </c>
      <c r="N51" s="29">
        <f t="shared" si="9"/>
        <v>2.7124999999999986</v>
      </c>
    </row>
    <row r="52" spans="1:14" ht="12.75">
      <c r="A52">
        <f t="shared" si="10"/>
        <v>2021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16.625000000000004</v>
      </c>
      <c r="K52" s="26">
        <f t="shared" si="7"/>
        <v>2.7125</v>
      </c>
      <c r="L52" s="29">
        <f t="shared" si="3"/>
        <v>19.337500000000002</v>
      </c>
      <c r="M52" s="29">
        <f t="shared" si="8"/>
        <v>16.625000000000004</v>
      </c>
      <c r="N52" s="29">
        <f t="shared" si="9"/>
        <v>2.7124999999999986</v>
      </c>
    </row>
    <row r="53" spans="1:14" ht="12.75">
      <c r="A53">
        <f t="shared" si="10"/>
        <v>2022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16.625000000000004</v>
      </c>
      <c r="K53" s="26">
        <f t="shared" si="7"/>
        <v>2.7125</v>
      </c>
      <c r="L53" s="29">
        <f t="shared" si="3"/>
        <v>19.337500000000002</v>
      </c>
      <c r="M53" s="29">
        <f t="shared" si="8"/>
        <v>16.625000000000004</v>
      </c>
      <c r="N53" s="29">
        <f t="shared" si="9"/>
        <v>2.7124999999999986</v>
      </c>
    </row>
    <row r="54" spans="1:14" ht="12.75">
      <c r="A54">
        <f t="shared" si="10"/>
        <v>2023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16.625000000000004</v>
      </c>
      <c r="K54" s="26">
        <f t="shared" si="7"/>
        <v>2.7125</v>
      </c>
      <c r="L54" s="29">
        <f t="shared" si="3"/>
        <v>19.337500000000002</v>
      </c>
      <c r="M54" s="29">
        <f t="shared" si="8"/>
        <v>16.625000000000004</v>
      </c>
      <c r="N54" s="29">
        <f t="shared" si="9"/>
        <v>2.7124999999999986</v>
      </c>
    </row>
    <row r="55" spans="1:14" ht="12.75">
      <c r="A55">
        <f t="shared" si="10"/>
        <v>2024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16.625000000000004</v>
      </c>
      <c r="K55" s="26">
        <f t="shared" si="7"/>
        <v>2.7125</v>
      </c>
      <c r="L55" s="29">
        <f t="shared" si="3"/>
        <v>19.337500000000002</v>
      </c>
      <c r="M55" s="29">
        <f t="shared" si="8"/>
        <v>16.625000000000004</v>
      </c>
      <c r="N55" s="29">
        <f t="shared" si="9"/>
        <v>2.7124999999999986</v>
      </c>
    </row>
    <row r="56" spans="1:14" ht="12.75">
      <c r="A56">
        <f t="shared" si="10"/>
        <v>2025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</v>
      </c>
      <c r="N56" s="29">
        <f t="shared" si="9"/>
        <v>0</v>
      </c>
    </row>
    <row r="57" spans="1:14" ht="12.75">
      <c r="A57">
        <f t="shared" si="10"/>
        <v>2026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2027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2028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2029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2030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2031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2032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2033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2034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2035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2036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2037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2038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2039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2040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2041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2042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2043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2044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2045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2046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2047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2048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2049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2050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2051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2052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2053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2054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2055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2056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2057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2058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2059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2060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2061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2062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2063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2064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2065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2066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2067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2068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2069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2070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2071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2072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2073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2074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2075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2076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2077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2078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2079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2080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2081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2082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2083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2084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2085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2086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2087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2088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2089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2090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482.12500000000006</v>
      </c>
      <c r="K121" s="50">
        <f>SUM(K27:K120)</f>
        <v>78.66250000000001</v>
      </c>
      <c r="L121" s="50">
        <f>SUM(L27:L120)</f>
        <v>560.7874999999997</v>
      </c>
      <c r="M121" s="50">
        <f>SUM(M27:M120)</f>
        <v>482.12500000000006</v>
      </c>
      <c r="N121" s="50">
        <f>SUM(N27:N120)</f>
        <v>78.6625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75" right="0.75" top="1" bottom="1" header="0.5" footer="0.5"/>
  <pageSetup fitToHeight="2" fitToWidth="1" horizontalDpi="600" verticalDpi="600" orientation="landscape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68</v>
      </c>
    </row>
    <row r="6" spans="1:3" ht="12.75">
      <c r="A6" s="14" t="s">
        <v>47</v>
      </c>
      <c r="C6" s="44">
        <v>123128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946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1996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2025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-17.5956</v>
      </c>
    </row>
    <row r="14" spans="1:8" ht="12.75">
      <c r="A14" s="2" t="s">
        <v>0</v>
      </c>
      <c r="C14" s="12">
        <f>C13-C12</f>
        <v>29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6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23</v>
      </c>
      <c r="E16" s="24" t="s">
        <v>79</v>
      </c>
      <c r="H16" s="28">
        <f>IF(K13&lt;0,-(K13),0)</f>
        <v>17.5956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17.5956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1.6128429047653465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17.5956</v>
      </c>
      <c r="H20" s="29">
        <f>SUM(H12:H18)</f>
        <v>17.5956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1997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17.974000000000004</v>
      </c>
      <c r="K27" s="26">
        <f>IF(A27&lt;=$C$13,$C$8*$C$10,0)</f>
        <v>2.9326</v>
      </c>
      <c r="L27" s="29">
        <f aca="true" t="shared" si="3" ref="L27:L90">SUM(IF(A27&lt;2003,K27+J27,K27+J27+G27))</f>
        <v>20.906600000000005</v>
      </c>
      <c r="M27" s="29">
        <f>E27+G27+J27</f>
        <v>17.974000000000004</v>
      </c>
      <c r="N27" s="29">
        <f>L27-M27</f>
        <v>2.9326000000000008</v>
      </c>
    </row>
    <row r="28" spans="1:14" ht="12.75">
      <c r="A28">
        <f>A27+1</f>
        <v>1998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17.974000000000004</v>
      </c>
      <c r="K28" s="26">
        <f aca="true" t="shared" si="7" ref="K28:K91">IF(A28&lt;=$C$13,$C$8*$C$10,0)</f>
        <v>2.9326</v>
      </c>
      <c r="L28" s="29">
        <f t="shared" si="3"/>
        <v>20.906600000000005</v>
      </c>
      <c r="M28" s="29">
        <f aca="true" t="shared" si="8" ref="M28:M91">E28+G28+J28</f>
        <v>17.974000000000004</v>
      </c>
      <c r="N28" s="29">
        <f aca="true" t="shared" si="9" ref="N28:N91">L28-M28</f>
        <v>2.9326000000000008</v>
      </c>
    </row>
    <row r="29" spans="1:14" ht="12.75">
      <c r="A29">
        <f aca="true" t="shared" si="10" ref="A29:A94">A28+1</f>
        <v>1999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17.974000000000004</v>
      </c>
      <c r="K29" s="26">
        <f t="shared" si="7"/>
        <v>2.9326</v>
      </c>
      <c r="L29" s="29">
        <f t="shared" si="3"/>
        <v>20.906600000000005</v>
      </c>
      <c r="M29" s="29">
        <f t="shared" si="8"/>
        <v>17.974000000000004</v>
      </c>
      <c r="N29" s="29">
        <f t="shared" si="9"/>
        <v>2.9326000000000008</v>
      </c>
    </row>
    <row r="30" spans="1:14" ht="12.75">
      <c r="A30">
        <f t="shared" si="10"/>
        <v>2000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17.974000000000004</v>
      </c>
      <c r="K30" s="26">
        <f t="shared" si="7"/>
        <v>2.9326</v>
      </c>
      <c r="L30" s="29">
        <f t="shared" si="3"/>
        <v>20.906600000000005</v>
      </c>
      <c r="M30" s="29">
        <f t="shared" si="8"/>
        <v>17.974000000000004</v>
      </c>
      <c r="N30" s="29">
        <f t="shared" si="9"/>
        <v>2.9326000000000008</v>
      </c>
    </row>
    <row r="31" spans="1:14" ht="12.75">
      <c r="A31">
        <f t="shared" si="10"/>
        <v>2001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17.974000000000004</v>
      </c>
      <c r="K31" s="26">
        <f t="shared" si="7"/>
        <v>2.9326</v>
      </c>
      <c r="L31" s="29">
        <f t="shared" si="3"/>
        <v>20.906600000000005</v>
      </c>
      <c r="M31" s="29">
        <f t="shared" si="8"/>
        <v>17.974000000000004</v>
      </c>
      <c r="N31" s="29">
        <f t="shared" si="9"/>
        <v>2.9326000000000008</v>
      </c>
    </row>
    <row r="32" spans="1:14" ht="12.75">
      <c r="A32">
        <f t="shared" si="10"/>
        <v>2002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17.974000000000004</v>
      </c>
      <c r="K32" s="26">
        <f t="shared" si="7"/>
        <v>2.9326</v>
      </c>
      <c r="L32" s="29">
        <f t="shared" si="3"/>
        <v>20.906600000000005</v>
      </c>
      <c r="M32" s="29">
        <f t="shared" si="8"/>
        <v>17.974000000000004</v>
      </c>
      <c r="N32" s="29">
        <f t="shared" si="9"/>
        <v>2.9326000000000008</v>
      </c>
    </row>
    <row r="33" spans="1:14" ht="12.75">
      <c r="A33">
        <f t="shared" si="10"/>
        <v>2003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17.974000000000004</v>
      </c>
      <c r="K33" s="26">
        <f t="shared" si="7"/>
        <v>2.9326</v>
      </c>
      <c r="L33" s="29">
        <f t="shared" si="3"/>
        <v>20.906600000000005</v>
      </c>
      <c r="M33" s="29">
        <f t="shared" si="8"/>
        <v>17.974000000000004</v>
      </c>
      <c r="N33" s="29">
        <f t="shared" si="9"/>
        <v>2.9326000000000008</v>
      </c>
    </row>
    <row r="34" spans="1:14" ht="12.75">
      <c r="A34">
        <f t="shared" si="10"/>
        <v>2004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17.974000000000004</v>
      </c>
      <c r="K34" s="26">
        <f t="shared" si="7"/>
        <v>2.9326</v>
      </c>
      <c r="L34" s="29">
        <f t="shared" si="3"/>
        <v>20.906600000000005</v>
      </c>
      <c r="M34" s="29">
        <f t="shared" si="8"/>
        <v>17.974000000000004</v>
      </c>
      <c r="N34" s="29">
        <f t="shared" si="9"/>
        <v>2.9326000000000008</v>
      </c>
    </row>
    <row r="35" spans="1:14" ht="12.75">
      <c r="A35">
        <f t="shared" si="10"/>
        <v>2005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17.974000000000004</v>
      </c>
      <c r="K35" s="26">
        <f t="shared" si="7"/>
        <v>2.9326</v>
      </c>
      <c r="L35" s="29">
        <f t="shared" si="3"/>
        <v>20.906600000000005</v>
      </c>
      <c r="M35" s="29">
        <f t="shared" si="8"/>
        <v>17.974000000000004</v>
      </c>
      <c r="N35" s="29">
        <f t="shared" si="9"/>
        <v>2.9326000000000008</v>
      </c>
    </row>
    <row r="36" spans="1:14" ht="12.75">
      <c r="A36">
        <f t="shared" si="10"/>
        <v>2006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17.974000000000004</v>
      </c>
      <c r="K36" s="26">
        <f t="shared" si="7"/>
        <v>2.9326</v>
      </c>
      <c r="L36" s="29">
        <f t="shared" si="3"/>
        <v>20.906600000000005</v>
      </c>
      <c r="M36" s="29">
        <f t="shared" si="8"/>
        <v>17.974000000000004</v>
      </c>
      <c r="N36" s="29">
        <f t="shared" si="9"/>
        <v>2.9326000000000008</v>
      </c>
    </row>
    <row r="37" spans="1:14" ht="12.75">
      <c r="A37">
        <f t="shared" si="10"/>
        <v>2007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17.974000000000004</v>
      </c>
      <c r="K37" s="26">
        <f t="shared" si="7"/>
        <v>2.9326</v>
      </c>
      <c r="L37" s="29">
        <f t="shared" si="3"/>
        <v>20.906600000000005</v>
      </c>
      <c r="M37" s="29">
        <f t="shared" si="8"/>
        <v>17.974000000000004</v>
      </c>
      <c r="N37" s="29">
        <f t="shared" si="9"/>
        <v>2.9326000000000008</v>
      </c>
    </row>
    <row r="38" spans="1:14" ht="12.75">
      <c r="A38">
        <f t="shared" si="10"/>
        <v>2008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17.974000000000004</v>
      </c>
      <c r="K38" s="26">
        <f t="shared" si="7"/>
        <v>2.9326</v>
      </c>
      <c r="L38" s="29">
        <f t="shared" si="3"/>
        <v>20.906600000000005</v>
      </c>
      <c r="M38" s="29">
        <f t="shared" si="8"/>
        <v>17.974000000000004</v>
      </c>
      <c r="N38" s="29">
        <f t="shared" si="9"/>
        <v>2.9326000000000008</v>
      </c>
    </row>
    <row r="39" spans="1:14" ht="12.75">
      <c r="A39">
        <f t="shared" si="10"/>
        <v>2009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17.974000000000004</v>
      </c>
      <c r="K39" s="26">
        <f t="shared" si="7"/>
        <v>2.9326</v>
      </c>
      <c r="L39" s="29">
        <f t="shared" si="3"/>
        <v>20.906600000000005</v>
      </c>
      <c r="M39" s="29">
        <f t="shared" si="8"/>
        <v>17.974000000000004</v>
      </c>
      <c r="N39" s="29">
        <f t="shared" si="9"/>
        <v>2.9326000000000008</v>
      </c>
    </row>
    <row r="40" spans="1:14" ht="12.75">
      <c r="A40">
        <f t="shared" si="10"/>
        <v>2010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17.974000000000004</v>
      </c>
      <c r="K40" s="26">
        <f t="shared" si="7"/>
        <v>2.9326</v>
      </c>
      <c r="L40" s="29">
        <f t="shared" si="3"/>
        <v>20.906600000000005</v>
      </c>
      <c r="M40" s="29">
        <f t="shared" si="8"/>
        <v>17.974000000000004</v>
      </c>
      <c r="N40" s="29">
        <f t="shared" si="9"/>
        <v>2.9326000000000008</v>
      </c>
    </row>
    <row r="41" spans="1:14" ht="12.75">
      <c r="A41">
        <f t="shared" si="10"/>
        <v>2011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17.974000000000004</v>
      </c>
      <c r="K41" s="26">
        <f t="shared" si="7"/>
        <v>2.9326</v>
      </c>
      <c r="L41" s="29">
        <f t="shared" si="3"/>
        <v>20.906600000000005</v>
      </c>
      <c r="M41" s="29">
        <f t="shared" si="8"/>
        <v>17.974000000000004</v>
      </c>
      <c r="N41" s="29">
        <f t="shared" si="9"/>
        <v>2.9326000000000008</v>
      </c>
    </row>
    <row r="42" spans="1:14" ht="12.75">
      <c r="A42">
        <f t="shared" si="10"/>
        <v>2012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17.974000000000004</v>
      </c>
      <c r="K42" s="26">
        <f t="shared" si="7"/>
        <v>2.9326</v>
      </c>
      <c r="L42" s="29">
        <f t="shared" si="3"/>
        <v>20.906600000000005</v>
      </c>
      <c r="M42" s="29">
        <f t="shared" si="8"/>
        <v>17.974000000000004</v>
      </c>
      <c r="N42" s="29">
        <f t="shared" si="9"/>
        <v>2.9326000000000008</v>
      </c>
    </row>
    <row r="43" spans="1:14" ht="12.75">
      <c r="A43">
        <f t="shared" si="10"/>
        <v>2013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17.974000000000004</v>
      </c>
      <c r="K43" s="26">
        <f t="shared" si="7"/>
        <v>2.9326</v>
      </c>
      <c r="L43" s="29">
        <f t="shared" si="3"/>
        <v>20.906600000000005</v>
      </c>
      <c r="M43" s="29">
        <f t="shared" si="8"/>
        <v>17.974000000000004</v>
      </c>
      <c r="N43" s="29">
        <f t="shared" si="9"/>
        <v>2.9326000000000008</v>
      </c>
    </row>
    <row r="44" spans="1:14" ht="12.75">
      <c r="A44">
        <f t="shared" si="10"/>
        <v>2014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17.974000000000004</v>
      </c>
      <c r="K44" s="26">
        <f t="shared" si="7"/>
        <v>2.9326</v>
      </c>
      <c r="L44" s="29">
        <f t="shared" si="3"/>
        <v>20.906600000000005</v>
      </c>
      <c r="M44" s="29">
        <f t="shared" si="8"/>
        <v>17.974000000000004</v>
      </c>
      <c r="N44" s="29">
        <f t="shared" si="9"/>
        <v>2.9326000000000008</v>
      </c>
    </row>
    <row r="45" spans="1:14" ht="12.75">
      <c r="A45">
        <f t="shared" si="10"/>
        <v>2015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17.974000000000004</v>
      </c>
      <c r="K45" s="26">
        <f t="shared" si="7"/>
        <v>2.9326</v>
      </c>
      <c r="L45" s="29">
        <f t="shared" si="3"/>
        <v>20.906600000000005</v>
      </c>
      <c r="M45" s="29">
        <f t="shared" si="8"/>
        <v>17.974000000000004</v>
      </c>
      <c r="N45" s="29">
        <f t="shared" si="9"/>
        <v>2.9326000000000008</v>
      </c>
    </row>
    <row r="46" spans="1:14" ht="12.75">
      <c r="A46">
        <f t="shared" si="10"/>
        <v>2016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17.974000000000004</v>
      </c>
      <c r="K46" s="26">
        <f t="shared" si="7"/>
        <v>2.9326</v>
      </c>
      <c r="L46" s="29">
        <f t="shared" si="3"/>
        <v>20.906600000000005</v>
      </c>
      <c r="M46" s="29">
        <f t="shared" si="8"/>
        <v>17.974000000000004</v>
      </c>
      <c r="N46" s="29">
        <f t="shared" si="9"/>
        <v>2.9326000000000008</v>
      </c>
    </row>
    <row r="47" spans="1:14" ht="12.75">
      <c r="A47">
        <f t="shared" si="10"/>
        <v>2017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17.974000000000004</v>
      </c>
      <c r="K47" s="26">
        <f t="shared" si="7"/>
        <v>2.9326</v>
      </c>
      <c r="L47" s="29">
        <f t="shared" si="3"/>
        <v>20.906600000000005</v>
      </c>
      <c r="M47" s="29">
        <f t="shared" si="8"/>
        <v>17.974000000000004</v>
      </c>
      <c r="N47" s="29">
        <f t="shared" si="9"/>
        <v>2.9326000000000008</v>
      </c>
    </row>
    <row r="48" spans="1:14" ht="12.75">
      <c r="A48">
        <f t="shared" si="10"/>
        <v>2018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17.974000000000004</v>
      </c>
      <c r="K48" s="26">
        <f t="shared" si="7"/>
        <v>2.9326</v>
      </c>
      <c r="L48" s="29">
        <f t="shared" si="3"/>
        <v>20.906600000000005</v>
      </c>
      <c r="M48" s="29">
        <f t="shared" si="8"/>
        <v>17.974000000000004</v>
      </c>
      <c r="N48" s="29">
        <f t="shared" si="9"/>
        <v>2.9326000000000008</v>
      </c>
    </row>
    <row r="49" spans="1:14" ht="12.75">
      <c r="A49">
        <f t="shared" si="10"/>
        <v>2019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17.974000000000004</v>
      </c>
      <c r="K49" s="26">
        <f t="shared" si="7"/>
        <v>2.9326</v>
      </c>
      <c r="L49" s="29">
        <f t="shared" si="3"/>
        <v>20.906600000000005</v>
      </c>
      <c r="M49" s="29">
        <f t="shared" si="8"/>
        <v>17.974000000000004</v>
      </c>
      <c r="N49" s="29">
        <f t="shared" si="9"/>
        <v>2.9326000000000008</v>
      </c>
    </row>
    <row r="50" spans="1:14" ht="12.75">
      <c r="A50">
        <f t="shared" si="10"/>
        <v>2020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17.974000000000004</v>
      </c>
      <c r="K50" s="26">
        <f t="shared" si="7"/>
        <v>2.9326</v>
      </c>
      <c r="L50" s="29">
        <f t="shared" si="3"/>
        <v>20.906600000000005</v>
      </c>
      <c r="M50" s="29">
        <f t="shared" si="8"/>
        <v>17.974000000000004</v>
      </c>
      <c r="N50" s="29">
        <f t="shared" si="9"/>
        <v>2.9326000000000008</v>
      </c>
    </row>
    <row r="51" spans="1:14" ht="12.75">
      <c r="A51">
        <f t="shared" si="10"/>
        <v>2021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17.974000000000004</v>
      </c>
      <c r="K51" s="26">
        <f t="shared" si="7"/>
        <v>2.9326</v>
      </c>
      <c r="L51" s="29">
        <f t="shared" si="3"/>
        <v>20.906600000000005</v>
      </c>
      <c r="M51" s="29">
        <f t="shared" si="8"/>
        <v>17.974000000000004</v>
      </c>
      <c r="N51" s="29">
        <f t="shared" si="9"/>
        <v>2.9326000000000008</v>
      </c>
    </row>
    <row r="52" spans="1:14" ht="12.75">
      <c r="A52">
        <f t="shared" si="10"/>
        <v>2022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17.974000000000004</v>
      </c>
      <c r="K52" s="26">
        <f t="shared" si="7"/>
        <v>2.9326</v>
      </c>
      <c r="L52" s="29">
        <f t="shared" si="3"/>
        <v>20.906600000000005</v>
      </c>
      <c r="M52" s="29">
        <f t="shared" si="8"/>
        <v>17.974000000000004</v>
      </c>
      <c r="N52" s="29">
        <f t="shared" si="9"/>
        <v>2.9326000000000008</v>
      </c>
    </row>
    <row r="53" spans="1:14" ht="12.75">
      <c r="A53">
        <f t="shared" si="10"/>
        <v>2023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17.974000000000004</v>
      </c>
      <c r="K53" s="26">
        <f t="shared" si="7"/>
        <v>2.9326</v>
      </c>
      <c r="L53" s="29">
        <f t="shared" si="3"/>
        <v>20.906600000000005</v>
      </c>
      <c r="M53" s="29">
        <f t="shared" si="8"/>
        <v>17.974000000000004</v>
      </c>
      <c r="N53" s="29">
        <f t="shared" si="9"/>
        <v>2.9326000000000008</v>
      </c>
    </row>
    <row r="54" spans="1:14" ht="12.75">
      <c r="A54">
        <f t="shared" si="10"/>
        <v>2024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17.974000000000004</v>
      </c>
      <c r="K54" s="26">
        <f t="shared" si="7"/>
        <v>2.9326</v>
      </c>
      <c r="L54" s="29">
        <f t="shared" si="3"/>
        <v>20.906600000000005</v>
      </c>
      <c r="M54" s="29">
        <f t="shared" si="8"/>
        <v>17.974000000000004</v>
      </c>
      <c r="N54" s="29">
        <f t="shared" si="9"/>
        <v>2.9326000000000008</v>
      </c>
    </row>
    <row r="55" spans="1:14" ht="12.75">
      <c r="A55">
        <f t="shared" si="10"/>
        <v>2025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17.974000000000004</v>
      </c>
      <c r="K55" s="26">
        <f t="shared" si="7"/>
        <v>2.9326</v>
      </c>
      <c r="L55" s="29">
        <f t="shared" si="3"/>
        <v>20.906600000000005</v>
      </c>
      <c r="M55" s="29">
        <f t="shared" si="8"/>
        <v>17.974000000000004</v>
      </c>
      <c r="N55" s="29">
        <f t="shared" si="9"/>
        <v>2.9326000000000008</v>
      </c>
    </row>
    <row r="56" spans="1:14" ht="12.75">
      <c r="A56">
        <f t="shared" si="10"/>
        <v>2026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</v>
      </c>
      <c r="N56" s="29">
        <f t="shared" si="9"/>
        <v>0</v>
      </c>
    </row>
    <row r="57" spans="1:14" ht="12.75">
      <c r="A57">
        <f t="shared" si="10"/>
        <v>2027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2028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2029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2030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2031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2032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2033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2034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2035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2036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2037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2038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2039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2040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2041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2042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2043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2044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2045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2046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2047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2048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2049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2050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2051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2052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2053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2054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2055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2056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2057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2058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2059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2060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2061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2062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2063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2064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2065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2066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2067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2068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2069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2070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2071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2072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2073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2074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2075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2076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2077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2078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2079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2080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2081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2082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2083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2084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2085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2086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2087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2088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2089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2090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2091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521.2459999999999</v>
      </c>
      <c r="K121" s="50">
        <f>SUM(K27:K120)</f>
        <v>85.04539999999996</v>
      </c>
      <c r="L121" s="50">
        <f>SUM(L27:L120)</f>
        <v>606.2914000000004</v>
      </c>
      <c r="M121" s="50">
        <f>SUM(M27:M120)</f>
        <v>521.2459999999999</v>
      </c>
      <c r="N121" s="50">
        <f>SUM(N27:N120)</f>
        <v>85.04540000000006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75" right="0.75" top="1" bottom="1" header="0.5" footer="0.5"/>
  <pageSetup fitToHeight="2" fitToWidth="1" horizontalDpi="600" verticalDpi="600" orientation="landscape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95</v>
      </c>
    </row>
    <row r="5" spans="1:3" ht="12.75">
      <c r="A5" s="15" t="s">
        <v>17</v>
      </c>
      <c r="C5" s="44" t="s">
        <v>52</v>
      </c>
    </row>
    <row r="6" spans="1:3" ht="12.75">
      <c r="A6" s="14" t="s">
        <v>47</v>
      </c>
      <c r="C6" s="44" t="s">
        <v>94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0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0.0391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0.0052</v>
      </c>
      <c r="E10" s="2"/>
    </row>
    <row r="11" spans="1:8" ht="12.75">
      <c r="A11" s="15" t="s">
        <v>38</v>
      </c>
      <c r="C11" s="21">
        <f>C9-C10</f>
        <v>0.0339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1971</v>
      </c>
      <c r="E12" t="s">
        <v>75</v>
      </c>
      <c r="G12" s="28">
        <f>$C$22</f>
        <v>1.1209474569382496</v>
      </c>
    </row>
    <row r="13" spans="1:11" ht="12.75">
      <c r="A13" s="2" t="s">
        <v>5</v>
      </c>
      <c r="C13" s="10">
        <v>2019</v>
      </c>
      <c r="E13" s="35" t="s">
        <v>76</v>
      </c>
      <c r="G13" s="28">
        <f>IF(K13&gt;0,K13,0)</f>
        <v>8.210132398703712</v>
      </c>
      <c r="H13" s="28"/>
      <c r="K13" s="26">
        <f>SUMIF($A$27:$A$88,"&lt;2003",$E$27:$E$88)+SUMIF($A$27:$A$88,"&lt;2003",$G$27:$G$88)-G17</f>
        <v>8.210132398703712</v>
      </c>
    </row>
    <row r="14" spans="1:8" ht="12.75">
      <c r="A14" s="2" t="s">
        <v>0</v>
      </c>
      <c r="C14" s="12">
        <f>C13-C12</f>
        <v>48</v>
      </c>
      <c r="E14" t="s">
        <v>77</v>
      </c>
      <c r="H14" s="28">
        <f>G13</f>
        <v>8.210132398703712</v>
      </c>
    </row>
    <row r="15" spans="1:7" ht="12.75">
      <c r="A15" s="15" t="s">
        <v>4</v>
      </c>
      <c r="C15" s="16">
        <f>IF(2002-C12&gt;$C$14,$C$14,2002-C12)</f>
        <v>31</v>
      </c>
      <c r="E15" t="s">
        <v>78</v>
      </c>
      <c r="G15" s="28">
        <f>IF(K13&gt;0,K13,0)</f>
        <v>8.210132398703712</v>
      </c>
    </row>
    <row r="16" spans="1:8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0</v>
      </c>
      <c r="H17" s="28">
        <f>SUMIF(A26:A87,"&lt;2003",G26:G87)</f>
        <v>1.1780036824964066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8.153076173145553</v>
      </c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17</v>
      </c>
      <c r="F20" s="2"/>
      <c r="G20" s="28">
        <f>SUM(G12:G18)</f>
        <v>17.541212254345673</v>
      </c>
      <c r="H20" s="29">
        <f>SUM(H12:H18)</f>
        <v>17.541212254345673</v>
      </c>
      <c r="J20" s="1"/>
    </row>
    <row r="21" spans="1:10" ht="12.75">
      <c r="A21" s="13" t="s">
        <v>10</v>
      </c>
      <c r="C21" s="16">
        <f>C20*C19</f>
        <v>24.20396614828806</v>
      </c>
      <c r="J21" s="1"/>
    </row>
    <row r="22" spans="1:11" ht="12.75">
      <c r="A22" s="13" t="s">
        <v>33</v>
      </c>
      <c r="C22" s="25">
        <f>-PV(C17,C14,,C21)</f>
        <v>1.1209474569382496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1972</v>
      </c>
      <c r="C27">
        <v>1</v>
      </c>
      <c r="D27" s="28">
        <f>C22</f>
        <v>1.1209474569382496</v>
      </c>
      <c r="E27" s="26">
        <f aca="true" t="shared" si="0" ref="E27:E42">D27*$C$17</f>
        <v>0.0740946269036183</v>
      </c>
      <c r="F27" s="26">
        <f>D27+E27</f>
        <v>1.1950420838418678</v>
      </c>
      <c r="G27" s="26">
        <f aca="true" t="shared" si="1" ref="G27:G58">IF(A27&lt;=$C$13,$C$22*$C$11,0)</f>
        <v>0.03800011879020666</v>
      </c>
      <c r="H27" s="1">
        <f aca="true" t="shared" si="2" ref="H27:H70">IF(A27&gt;=2003,G27+E27,0)</f>
        <v>0</v>
      </c>
      <c r="I27" s="1"/>
      <c r="J27" s="26">
        <f>IF(A27&lt;=$C$13,$C$8*$C$11,0)</f>
        <v>0</v>
      </c>
      <c r="K27" s="26">
        <f>IF(A27&lt;=$C$13,$C$8*$C$10,0)</f>
        <v>0</v>
      </c>
      <c r="L27" s="29">
        <f aca="true" t="shared" si="3" ref="L27:L90">SUM(IF(A27&lt;2003,K27+J27,K27+J27+G27))</f>
        <v>0</v>
      </c>
      <c r="M27" s="29">
        <f>E27+G27+J27</f>
        <v>0.11209474569382497</v>
      </c>
      <c r="N27" s="29">
        <f>L27-M27</f>
        <v>-0.11209474569382497</v>
      </c>
    </row>
    <row r="28" spans="1:14" ht="12.75">
      <c r="A28">
        <f>A27+1</f>
        <v>1973</v>
      </c>
      <c r="C28">
        <v>2</v>
      </c>
      <c r="D28" s="28">
        <f aca="true" t="shared" si="4" ref="D28:D59">IF(A28&lt;=$C$13,D27*(1+$C$17),0)</f>
        <v>1.195042083841868</v>
      </c>
      <c r="E28" s="26">
        <f t="shared" si="0"/>
        <v>0.07899228174194749</v>
      </c>
      <c r="F28" s="26">
        <f aca="true" t="shared" si="5" ref="F28:F91">D28+E28</f>
        <v>1.2740343655838156</v>
      </c>
      <c r="G28" s="26">
        <f t="shared" si="1"/>
        <v>0.03800011879020666</v>
      </c>
      <c r="H28" s="1">
        <f t="shared" si="2"/>
        <v>0</v>
      </c>
      <c r="I28" s="1"/>
      <c r="J28" s="26">
        <f aca="true" t="shared" si="6" ref="J28:J91">IF(A28&lt;=$C$13,$C$8*$C$11,0)</f>
        <v>0</v>
      </c>
      <c r="K28" s="26">
        <f aca="true" t="shared" si="7" ref="K28:K91">IF(A28&lt;=$C$13,$C$8*$C$10,0)</f>
        <v>0</v>
      </c>
      <c r="L28" s="29">
        <f t="shared" si="3"/>
        <v>0</v>
      </c>
      <c r="M28" s="29">
        <f aca="true" t="shared" si="8" ref="M28:M91">E28+G28+J28</f>
        <v>0.11699240053215415</v>
      </c>
      <c r="N28" s="29">
        <f aca="true" t="shared" si="9" ref="N28:N91">L28-M28</f>
        <v>-0.11699240053215415</v>
      </c>
    </row>
    <row r="29" spans="1:14" ht="12.75">
      <c r="A29">
        <f aca="true" t="shared" si="10" ref="A29:A94">A28+1</f>
        <v>1974</v>
      </c>
      <c r="C29">
        <v>3</v>
      </c>
      <c r="D29" s="28">
        <f t="shared" si="4"/>
        <v>1.2740343655838156</v>
      </c>
      <c r="E29" s="26">
        <f t="shared" si="0"/>
        <v>0.08421367156509021</v>
      </c>
      <c r="F29" s="26">
        <f t="shared" si="5"/>
        <v>1.3582480371489059</v>
      </c>
      <c r="G29" s="26">
        <f t="shared" si="1"/>
        <v>0.03800011879020666</v>
      </c>
      <c r="H29" s="1">
        <f t="shared" si="2"/>
        <v>0</v>
      </c>
      <c r="I29" s="1"/>
      <c r="J29" s="26">
        <f t="shared" si="6"/>
        <v>0</v>
      </c>
      <c r="K29" s="26">
        <f t="shared" si="7"/>
        <v>0</v>
      </c>
      <c r="L29" s="29">
        <f t="shared" si="3"/>
        <v>0</v>
      </c>
      <c r="M29" s="29">
        <f t="shared" si="8"/>
        <v>0.12221379035529688</v>
      </c>
      <c r="N29" s="29">
        <f t="shared" si="9"/>
        <v>-0.12221379035529688</v>
      </c>
    </row>
    <row r="30" spans="1:14" ht="12.75">
      <c r="A30">
        <f t="shared" si="10"/>
        <v>1975</v>
      </c>
      <c r="C30">
        <v>4</v>
      </c>
      <c r="D30" s="28">
        <f t="shared" si="4"/>
        <v>1.3582480371489059</v>
      </c>
      <c r="E30" s="26">
        <f t="shared" si="0"/>
        <v>0.08978019525554269</v>
      </c>
      <c r="F30" s="26">
        <f t="shared" si="5"/>
        <v>1.4480282324044484</v>
      </c>
      <c r="G30" s="26">
        <f t="shared" si="1"/>
        <v>0.03800011879020666</v>
      </c>
      <c r="H30" s="1">
        <f t="shared" si="2"/>
        <v>0</v>
      </c>
      <c r="I30" s="1"/>
      <c r="J30" s="26">
        <f t="shared" si="6"/>
        <v>0</v>
      </c>
      <c r="K30" s="26">
        <f t="shared" si="7"/>
        <v>0</v>
      </c>
      <c r="L30" s="29">
        <f t="shared" si="3"/>
        <v>0</v>
      </c>
      <c r="M30" s="29">
        <f t="shared" si="8"/>
        <v>0.12778031404574935</v>
      </c>
      <c r="N30" s="29">
        <f t="shared" si="9"/>
        <v>-0.12778031404574935</v>
      </c>
    </row>
    <row r="31" spans="1:14" ht="12.75">
      <c r="A31">
        <f t="shared" si="10"/>
        <v>1976</v>
      </c>
      <c r="C31">
        <v>5</v>
      </c>
      <c r="D31" s="28">
        <f t="shared" si="4"/>
        <v>1.4480282324044487</v>
      </c>
      <c r="E31" s="26">
        <f t="shared" si="0"/>
        <v>0.09571466616193407</v>
      </c>
      <c r="F31" s="26">
        <f t="shared" si="5"/>
        <v>1.5437428985663828</v>
      </c>
      <c r="G31" s="26">
        <f t="shared" si="1"/>
        <v>0.03800011879020666</v>
      </c>
      <c r="H31" s="1">
        <f t="shared" si="2"/>
        <v>0</v>
      </c>
      <c r="I31" s="1"/>
      <c r="J31" s="26">
        <f t="shared" si="6"/>
        <v>0</v>
      </c>
      <c r="K31" s="26">
        <f t="shared" si="7"/>
        <v>0</v>
      </c>
      <c r="L31" s="29">
        <f t="shared" si="3"/>
        <v>0</v>
      </c>
      <c r="M31" s="29">
        <f t="shared" si="8"/>
        <v>0.13371478495214073</v>
      </c>
      <c r="N31" s="29">
        <f t="shared" si="9"/>
        <v>-0.13371478495214073</v>
      </c>
    </row>
    <row r="32" spans="1:14" ht="12.75">
      <c r="A32">
        <f t="shared" si="10"/>
        <v>1977</v>
      </c>
      <c r="C32">
        <v>6</v>
      </c>
      <c r="D32" s="28">
        <f t="shared" si="4"/>
        <v>1.5437428985663828</v>
      </c>
      <c r="E32" s="26">
        <f t="shared" si="0"/>
        <v>0.10204140559523792</v>
      </c>
      <c r="F32" s="26">
        <f t="shared" si="5"/>
        <v>1.6457843041616207</v>
      </c>
      <c r="G32" s="26">
        <f t="shared" si="1"/>
        <v>0.03800011879020666</v>
      </c>
      <c r="H32" s="1">
        <f t="shared" si="2"/>
        <v>0</v>
      </c>
      <c r="I32" s="1"/>
      <c r="J32" s="26">
        <f t="shared" si="6"/>
        <v>0</v>
      </c>
      <c r="K32" s="26">
        <f t="shared" si="7"/>
        <v>0</v>
      </c>
      <c r="L32" s="29">
        <f t="shared" si="3"/>
        <v>0</v>
      </c>
      <c r="M32" s="29">
        <f t="shared" si="8"/>
        <v>0.1400415243854446</v>
      </c>
      <c r="N32" s="29">
        <f t="shared" si="9"/>
        <v>-0.1400415243854446</v>
      </c>
    </row>
    <row r="33" spans="1:14" ht="12.75">
      <c r="A33">
        <f t="shared" si="10"/>
        <v>1978</v>
      </c>
      <c r="C33">
        <v>7</v>
      </c>
      <c r="D33" s="28">
        <f t="shared" si="4"/>
        <v>1.6457843041616207</v>
      </c>
      <c r="E33" s="26">
        <f t="shared" si="0"/>
        <v>0.10878634250508314</v>
      </c>
      <c r="F33" s="26">
        <f t="shared" si="5"/>
        <v>1.754570646666704</v>
      </c>
      <c r="G33" s="26">
        <f t="shared" si="1"/>
        <v>0.03800011879020666</v>
      </c>
      <c r="H33" s="1">
        <f t="shared" si="2"/>
        <v>0</v>
      </c>
      <c r="I33" s="1"/>
      <c r="J33" s="26">
        <f t="shared" si="6"/>
        <v>0</v>
      </c>
      <c r="K33" s="26">
        <f t="shared" si="7"/>
        <v>0</v>
      </c>
      <c r="L33" s="29">
        <f t="shared" si="3"/>
        <v>0</v>
      </c>
      <c r="M33" s="29">
        <f t="shared" si="8"/>
        <v>0.1467864612952898</v>
      </c>
      <c r="N33" s="29">
        <f t="shared" si="9"/>
        <v>-0.1467864612952898</v>
      </c>
    </row>
    <row r="34" spans="1:14" ht="12.75">
      <c r="A34">
        <f t="shared" si="10"/>
        <v>1979</v>
      </c>
      <c r="C34">
        <v>8</v>
      </c>
      <c r="D34" s="28">
        <f t="shared" si="4"/>
        <v>1.754570646666704</v>
      </c>
      <c r="E34" s="26">
        <f t="shared" si="0"/>
        <v>0.11597711974466914</v>
      </c>
      <c r="F34" s="26">
        <f t="shared" si="5"/>
        <v>1.870547766411373</v>
      </c>
      <c r="G34" s="26">
        <f t="shared" si="1"/>
        <v>0.03800011879020666</v>
      </c>
      <c r="H34" s="1">
        <f t="shared" si="2"/>
        <v>0</v>
      </c>
      <c r="I34" s="1"/>
      <c r="J34" s="26">
        <f t="shared" si="6"/>
        <v>0</v>
      </c>
      <c r="K34" s="26">
        <f t="shared" si="7"/>
        <v>0</v>
      </c>
      <c r="L34" s="29">
        <f t="shared" si="3"/>
        <v>0</v>
      </c>
      <c r="M34" s="29">
        <f t="shared" si="8"/>
        <v>0.1539772385348758</v>
      </c>
      <c r="N34" s="29">
        <f t="shared" si="9"/>
        <v>-0.1539772385348758</v>
      </c>
    </row>
    <row r="35" spans="1:14" ht="12.75">
      <c r="A35">
        <f t="shared" si="10"/>
        <v>1980</v>
      </c>
      <c r="C35">
        <v>9</v>
      </c>
      <c r="D35" s="28">
        <f t="shared" si="4"/>
        <v>1.8705477664113732</v>
      </c>
      <c r="E35" s="26">
        <f t="shared" si="0"/>
        <v>0.12364320735979178</v>
      </c>
      <c r="F35" s="26">
        <f t="shared" si="5"/>
        <v>1.994190973771165</v>
      </c>
      <c r="G35" s="26">
        <f t="shared" si="1"/>
        <v>0.03800011879020666</v>
      </c>
      <c r="H35" s="1">
        <f t="shared" si="2"/>
        <v>0</v>
      </c>
      <c r="I35" s="1"/>
      <c r="J35" s="26">
        <f t="shared" si="6"/>
        <v>0</v>
      </c>
      <c r="K35" s="26">
        <f t="shared" si="7"/>
        <v>0</v>
      </c>
      <c r="L35" s="29">
        <f t="shared" si="3"/>
        <v>0</v>
      </c>
      <c r="M35" s="29">
        <f t="shared" si="8"/>
        <v>0.16164332614999843</v>
      </c>
      <c r="N35" s="29">
        <f t="shared" si="9"/>
        <v>-0.16164332614999843</v>
      </c>
    </row>
    <row r="36" spans="1:14" ht="12.75">
      <c r="A36">
        <f t="shared" si="10"/>
        <v>1981</v>
      </c>
      <c r="C36">
        <v>10</v>
      </c>
      <c r="D36" s="28">
        <f t="shared" si="4"/>
        <v>1.9941909737711652</v>
      </c>
      <c r="E36" s="26">
        <f t="shared" si="0"/>
        <v>0.13181602336627402</v>
      </c>
      <c r="F36" s="26">
        <f t="shared" si="5"/>
        <v>2.126006997137439</v>
      </c>
      <c r="G36" s="26">
        <f t="shared" si="1"/>
        <v>0.03800011879020666</v>
      </c>
      <c r="H36" s="1">
        <f t="shared" si="2"/>
        <v>0</v>
      </c>
      <c r="I36" s="1"/>
      <c r="J36" s="26">
        <f t="shared" si="6"/>
        <v>0</v>
      </c>
      <c r="K36" s="26">
        <f t="shared" si="7"/>
        <v>0</v>
      </c>
      <c r="L36" s="29">
        <f t="shared" si="3"/>
        <v>0</v>
      </c>
      <c r="M36" s="29">
        <f t="shared" si="8"/>
        <v>0.16981614215648067</v>
      </c>
      <c r="N36" s="29">
        <f t="shared" si="9"/>
        <v>-0.16981614215648067</v>
      </c>
    </row>
    <row r="37" spans="1:14" ht="12.75">
      <c r="A37">
        <f t="shared" si="10"/>
        <v>1982</v>
      </c>
      <c r="C37">
        <v>11</v>
      </c>
      <c r="D37" s="28">
        <f t="shared" si="4"/>
        <v>2.126006997137439</v>
      </c>
      <c r="E37" s="26">
        <f t="shared" si="0"/>
        <v>0.14052906251078473</v>
      </c>
      <c r="F37" s="26">
        <f t="shared" si="5"/>
        <v>2.266536059648224</v>
      </c>
      <c r="G37" s="26">
        <f t="shared" si="1"/>
        <v>0.03800011879020666</v>
      </c>
      <c r="H37" s="1">
        <f t="shared" si="2"/>
        <v>0</v>
      </c>
      <c r="I37" s="1"/>
      <c r="J37" s="26">
        <f t="shared" si="6"/>
        <v>0</v>
      </c>
      <c r="K37" s="26">
        <f t="shared" si="7"/>
        <v>0</v>
      </c>
      <c r="L37" s="29">
        <f t="shared" si="3"/>
        <v>0</v>
      </c>
      <c r="M37" s="29">
        <f t="shared" si="8"/>
        <v>0.17852918130099138</v>
      </c>
      <c r="N37" s="29">
        <f t="shared" si="9"/>
        <v>-0.17852918130099138</v>
      </c>
    </row>
    <row r="38" spans="1:14" ht="12.75">
      <c r="A38">
        <f t="shared" si="10"/>
        <v>1983</v>
      </c>
      <c r="C38">
        <v>12</v>
      </c>
      <c r="D38" s="28">
        <f t="shared" si="4"/>
        <v>2.266536059648224</v>
      </c>
      <c r="E38" s="26">
        <f t="shared" si="0"/>
        <v>0.14981803354274761</v>
      </c>
      <c r="F38" s="26">
        <f t="shared" si="5"/>
        <v>2.4163540931909715</v>
      </c>
      <c r="G38" s="26">
        <f t="shared" si="1"/>
        <v>0.03800011879020666</v>
      </c>
      <c r="H38" s="1">
        <f t="shared" si="2"/>
        <v>0</v>
      </c>
      <c r="I38" s="1"/>
      <c r="J38" s="26">
        <f t="shared" si="6"/>
        <v>0</v>
      </c>
      <c r="K38" s="26">
        <f t="shared" si="7"/>
        <v>0</v>
      </c>
      <c r="L38" s="29">
        <f t="shared" si="3"/>
        <v>0</v>
      </c>
      <c r="M38" s="29">
        <f t="shared" si="8"/>
        <v>0.1878181523329543</v>
      </c>
      <c r="N38" s="29">
        <f t="shared" si="9"/>
        <v>-0.1878181523329543</v>
      </c>
    </row>
    <row r="39" spans="1:14" ht="12.75">
      <c r="A39">
        <f t="shared" si="10"/>
        <v>1984</v>
      </c>
      <c r="C39">
        <v>13</v>
      </c>
      <c r="D39" s="28">
        <f t="shared" si="4"/>
        <v>2.416354093190972</v>
      </c>
      <c r="E39" s="26">
        <f t="shared" si="0"/>
        <v>0.15972100555992325</v>
      </c>
      <c r="F39" s="26">
        <f t="shared" si="5"/>
        <v>2.5760750987508954</v>
      </c>
      <c r="G39" s="26">
        <f t="shared" si="1"/>
        <v>0.03800011879020666</v>
      </c>
      <c r="H39" s="1">
        <f t="shared" si="2"/>
        <v>0</v>
      </c>
      <c r="I39" s="1"/>
      <c r="J39" s="26">
        <f t="shared" si="6"/>
        <v>0</v>
      </c>
      <c r="K39" s="26">
        <f t="shared" si="7"/>
        <v>0</v>
      </c>
      <c r="L39" s="29">
        <f t="shared" si="3"/>
        <v>0</v>
      </c>
      <c r="M39" s="29">
        <f t="shared" si="8"/>
        <v>0.1977211243501299</v>
      </c>
      <c r="N39" s="29">
        <f t="shared" si="9"/>
        <v>-0.1977211243501299</v>
      </c>
    </row>
    <row r="40" spans="1:14" ht="12.75">
      <c r="A40">
        <f t="shared" si="10"/>
        <v>1985</v>
      </c>
      <c r="B40" s="45"/>
      <c r="C40">
        <v>14</v>
      </c>
      <c r="D40" s="28">
        <f t="shared" si="4"/>
        <v>2.5760750987508954</v>
      </c>
      <c r="E40" s="26">
        <f t="shared" si="0"/>
        <v>0.1702785640274342</v>
      </c>
      <c r="F40" s="26">
        <f t="shared" si="5"/>
        <v>2.7463536627783296</v>
      </c>
      <c r="G40" s="26">
        <f t="shared" si="1"/>
        <v>0.03800011879020666</v>
      </c>
      <c r="H40" s="1">
        <f t="shared" si="2"/>
        <v>0</v>
      </c>
      <c r="I40" s="1"/>
      <c r="J40" s="26">
        <f t="shared" si="6"/>
        <v>0</v>
      </c>
      <c r="K40" s="26">
        <f t="shared" si="7"/>
        <v>0</v>
      </c>
      <c r="L40" s="29">
        <f t="shared" si="3"/>
        <v>0</v>
      </c>
      <c r="M40" s="29">
        <f t="shared" si="8"/>
        <v>0.20827868281764084</v>
      </c>
      <c r="N40" s="29">
        <f t="shared" si="9"/>
        <v>-0.20827868281764084</v>
      </c>
    </row>
    <row r="41" spans="1:14" ht="12.75">
      <c r="A41">
        <f t="shared" si="10"/>
        <v>1986</v>
      </c>
      <c r="B41" s="45"/>
      <c r="C41">
        <v>15</v>
      </c>
      <c r="D41" s="28">
        <f t="shared" si="4"/>
        <v>2.7463536627783296</v>
      </c>
      <c r="E41" s="26">
        <f t="shared" si="0"/>
        <v>0.1815339771096476</v>
      </c>
      <c r="F41" s="26">
        <f t="shared" si="5"/>
        <v>2.9278876398879774</v>
      </c>
      <c r="G41" s="26">
        <f t="shared" si="1"/>
        <v>0.03800011879020666</v>
      </c>
      <c r="H41" s="1">
        <f t="shared" si="2"/>
        <v>0</v>
      </c>
      <c r="I41" s="1"/>
      <c r="J41" s="26">
        <f t="shared" si="6"/>
        <v>0</v>
      </c>
      <c r="K41" s="26">
        <f t="shared" si="7"/>
        <v>0</v>
      </c>
      <c r="L41" s="29">
        <f t="shared" si="3"/>
        <v>0</v>
      </c>
      <c r="M41" s="29">
        <f t="shared" si="8"/>
        <v>0.2195340958998543</v>
      </c>
      <c r="N41" s="29">
        <f t="shared" si="9"/>
        <v>-0.2195340958998543</v>
      </c>
    </row>
    <row r="42" spans="1:14" ht="12.75">
      <c r="A42">
        <f t="shared" si="10"/>
        <v>1987</v>
      </c>
      <c r="C42">
        <v>16</v>
      </c>
      <c r="D42" s="28">
        <f t="shared" si="4"/>
        <v>2.9278876398879774</v>
      </c>
      <c r="E42" s="26">
        <f t="shared" si="0"/>
        <v>0.19353337299659532</v>
      </c>
      <c r="F42" s="26">
        <f t="shared" si="5"/>
        <v>3.1214210128845727</v>
      </c>
      <c r="G42" s="26">
        <f t="shared" si="1"/>
        <v>0.03800011879020666</v>
      </c>
      <c r="H42" s="1">
        <f t="shared" si="2"/>
        <v>0</v>
      </c>
      <c r="I42" s="1"/>
      <c r="J42" s="26">
        <f t="shared" si="6"/>
        <v>0</v>
      </c>
      <c r="K42" s="26">
        <f t="shared" si="7"/>
        <v>0</v>
      </c>
      <c r="L42" s="29">
        <f t="shared" si="3"/>
        <v>0</v>
      </c>
      <c r="M42" s="29">
        <f t="shared" si="8"/>
        <v>0.231533491786802</v>
      </c>
      <c r="N42" s="29">
        <f t="shared" si="9"/>
        <v>-0.231533491786802</v>
      </c>
    </row>
    <row r="43" spans="1:14" ht="12.75">
      <c r="A43">
        <f t="shared" si="10"/>
        <v>1988</v>
      </c>
      <c r="C43">
        <v>17</v>
      </c>
      <c r="D43" s="28">
        <f t="shared" si="4"/>
        <v>3.1214210128845727</v>
      </c>
      <c r="E43" s="26">
        <f aca="true" t="shared" si="11" ref="E43:E58">D43*$C$17</f>
        <v>0.2063259289516703</v>
      </c>
      <c r="F43" s="26">
        <f t="shared" si="5"/>
        <v>3.327746941836243</v>
      </c>
      <c r="G43" s="26">
        <f t="shared" si="1"/>
        <v>0.03800011879020666</v>
      </c>
      <c r="H43" s="1">
        <f t="shared" si="2"/>
        <v>0</v>
      </c>
      <c r="I43" s="1"/>
      <c r="J43" s="26">
        <f t="shared" si="6"/>
        <v>0</v>
      </c>
      <c r="K43" s="26">
        <f t="shared" si="7"/>
        <v>0</v>
      </c>
      <c r="L43" s="29">
        <f t="shared" si="3"/>
        <v>0</v>
      </c>
      <c r="M43" s="29">
        <f t="shared" si="8"/>
        <v>0.24432604774187694</v>
      </c>
      <c r="N43" s="29">
        <f t="shared" si="9"/>
        <v>-0.24432604774187694</v>
      </c>
    </row>
    <row r="44" spans="1:14" ht="12.75">
      <c r="A44">
        <f t="shared" si="10"/>
        <v>1989</v>
      </c>
      <c r="C44">
        <v>18</v>
      </c>
      <c r="D44" s="28">
        <f t="shared" si="4"/>
        <v>3.327746941836243</v>
      </c>
      <c r="E44" s="26">
        <f t="shared" si="11"/>
        <v>0.2199640728553757</v>
      </c>
      <c r="F44" s="26">
        <f t="shared" si="5"/>
        <v>3.5477110146916186</v>
      </c>
      <c r="G44" s="26">
        <f t="shared" si="1"/>
        <v>0.03800011879020666</v>
      </c>
      <c r="H44" s="1">
        <f t="shared" si="2"/>
        <v>0</v>
      </c>
      <c r="I44" s="1"/>
      <c r="J44" s="26">
        <f t="shared" si="6"/>
        <v>0</v>
      </c>
      <c r="K44" s="26">
        <f t="shared" si="7"/>
        <v>0</v>
      </c>
      <c r="L44" s="29">
        <f t="shared" si="3"/>
        <v>0</v>
      </c>
      <c r="M44" s="29">
        <f t="shared" si="8"/>
        <v>0.2579641916455824</v>
      </c>
      <c r="N44" s="29">
        <f t="shared" si="9"/>
        <v>-0.2579641916455824</v>
      </c>
    </row>
    <row r="45" spans="1:14" ht="12.75">
      <c r="A45">
        <f t="shared" si="10"/>
        <v>1990</v>
      </c>
      <c r="C45">
        <v>19</v>
      </c>
      <c r="D45" s="28">
        <f t="shared" si="4"/>
        <v>3.547711014691619</v>
      </c>
      <c r="E45" s="26">
        <f t="shared" si="11"/>
        <v>0.23450369807111604</v>
      </c>
      <c r="F45" s="26">
        <f t="shared" si="5"/>
        <v>3.7822147127627352</v>
      </c>
      <c r="G45" s="26">
        <f t="shared" si="1"/>
        <v>0.03800011879020666</v>
      </c>
      <c r="H45" s="1">
        <f t="shared" si="2"/>
        <v>0</v>
      </c>
      <c r="I45" s="1"/>
      <c r="J45" s="26">
        <f t="shared" si="6"/>
        <v>0</v>
      </c>
      <c r="K45" s="26">
        <f t="shared" si="7"/>
        <v>0</v>
      </c>
      <c r="L45" s="29">
        <f t="shared" si="3"/>
        <v>0</v>
      </c>
      <c r="M45" s="29">
        <f t="shared" si="8"/>
        <v>0.2725038168613227</v>
      </c>
      <c r="N45" s="29">
        <f t="shared" si="9"/>
        <v>-0.2725038168613227</v>
      </c>
    </row>
    <row r="46" spans="1:14" ht="12.75">
      <c r="A46">
        <f t="shared" si="10"/>
        <v>1991</v>
      </c>
      <c r="C46">
        <v>20</v>
      </c>
      <c r="D46" s="28">
        <f t="shared" si="4"/>
        <v>3.7822147127627352</v>
      </c>
      <c r="E46" s="26">
        <f t="shared" si="11"/>
        <v>0.25000439251361684</v>
      </c>
      <c r="F46" s="26">
        <f t="shared" si="5"/>
        <v>4.0322191052763525</v>
      </c>
      <c r="G46" s="26">
        <f t="shared" si="1"/>
        <v>0.03800011879020666</v>
      </c>
      <c r="H46" s="1">
        <f t="shared" si="2"/>
        <v>0</v>
      </c>
      <c r="I46" s="1"/>
      <c r="J46" s="26">
        <f t="shared" si="6"/>
        <v>0</v>
      </c>
      <c r="K46" s="26">
        <f t="shared" si="7"/>
        <v>0</v>
      </c>
      <c r="L46" s="29">
        <f t="shared" si="3"/>
        <v>0</v>
      </c>
      <c r="M46" s="29">
        <f t="shared" si="8"/>
        <v>0.2880045113038235</v>
      </c>
      <c r="N46" s="29">
        <f t="shared" si="9"/>
        <v>-0.2880045113038235</v>
      </c>
    </row>
    <row r="47" spans="1:14" ht="12.75">
      <c r="A47">
        <f t="shared" si="10"/>
        <v>1992</v>
      </c>
      <c r="C47">
        <v>21</v>
      </c>
      <c r="D47" s="28">
        <f t="shared" si="4"/>
        <v>4.0322191052763525</v>
      </c>
      <c r="E47" s="26">
        <f t="shared" si="11"/>
        <v>0.26652968285876694</v>
      </c>
      <c r="F47" s="26">
        <f t="shared" si="5"/>
        <v>4.29874878813512</v>
      </c>
      <c r="G47" s="26">
        <f t="shared" si="1"/>
        <v>0.03800011879020666</v>
      </c>
      <c r="H47" s="1">
        <f t="shared" si="2"/>
        <v>0</v>
      </c>
      <c r="I47" s="1"/>
      <c r="J47" s="26">
        <f t="shared" si="6"/>
        <v>0</v>
      </c>
      <c r="K47" s="26">
        <f t="shared" si="7"/>
        <v>0</v>
      </c>
      <c r="L47" s="29">
        <f t="shared" si="3"/>
        <v>0</v>
      </c>
      <c r="M47" s="29">
        <f t="shared" si="8"/>
        <v>0.3045298016489736</v>
      </c>
      <c r="N47" s="29">
        <f t="shared" si="9"/>
        <v>-0.3045298016489736</v>
      </c>
    </row>
    <row r="48" spans="1:14" ht="12.75">
      <c r="A48">
        <f t="shared" si="10"/>
        <v>1993</v>
      </c>
      <c r="C48">
        <v>22</v>
      </c>
      <c r="D48" s="28">
        <f t="shared" si="4"/>
        <v>4.29874878813512</v>
      </c>
      <c r="E48" s="26">
        <f t="shared" si="11"/>
        <v>0.28414729489573143</v>
      </c>
      <c r="F48" s="26">
        <f t="shared" si="5"/>
        <v>4.582896083030851</v>
      </c>
      <c r="G48" s="26">
        <f t="shared" si="1"/>
        <v>0.03800011879020666</v>
      </c>
      <c r="H48" s="1">
        <f t="shared" si="2"/>
        <v>0</v>
      </c>
      <c r="I48" s="1"/>
      <c r="J48" s="26">
        <f t="shared" si="6"/>
        <v>0</v>
      </c>
      <c r="K48" s="26">
        <f t="shared" si="7"/>
        <v>0</v>
      </c>
      <c r="L48" s="29">
        <f t="shared" si="3"/>
        <v>0</v>
      </c>
      <c r="M48" s="29">
        <f t="shared" si="8"/>
        <v>0.3221474136859381</v>
      </c>
      <c r="N48" s="29">
        <f t="shared" si="9"/>
        <v>-0.3221474136859381</v>
      </c>
    </row>
    <row r="49" spans="1:14" ht="12.75">
      <c r="A49">
        <f t="shared" si="10"/>
        <v>1994</v>
      </c>
      <c r="C49">
        <v>23</v>
      </c>
      <c r="D49" s="28">
        <f t="shared" si="4"/>
        <v>4.582896083030851</v>
      </c>
      <c r="E49" s="26">
        <f t="shared" si="11"/>
        <v>0.3029294310883393</v>
      </c>
      <c r="F49" s="26">
        <f t="shared" si="5"/>
        <v>4.88582551411919</v>
      </c>
      <c r="G49" s="26">
        <f t="shared" si="1"/>
        <v>0.03800011879020666</v>
      </c>
      <c r="H49" s="1">
        <f t="shared" si="2"/>
        <v>0</v>
      </c>
      <c r="I49" s="1"/>
      <c r="J49" s="26">
        <f t="shared" si="6"/>
        <v>0</v>
      </c>
      <c r="K49" s="26">
        <f t="shared" si="7"/>
        <v>0</v>
      </c>
      <c r="L49" s="29">
        <f t="shared" si="3"/>
        <v>0</v>
      </c>
      <c r="M49" s="29">
        <f t="shared" si="8"/>
        <v>0.34092954987854596</v>
      </c>
      <c r="N49" s="29">
        <f t="shared" si="9"/>
        <v>-0.34092954987854596</v>
      </c>
    </row>
    <row r="50" spans="1:14" ht="12.75">
      <c r="A50">
        <f t="shared" si="10"/>
        <v>1995</v>
      </c>
      <c r="C50">
        <v>24</v>
      </c>
      <c r="D50" s="28">
        <f t="shared" si="4"/>
        <v>4.885825514119191</v>
      </c>
      <c r="E50" s="26">
        <f t="shared" si="11"/>
        <v>0.3229530664832786</v>
      </c>
      <c r="F50" s="26">
        <f t="shared" si="5"/>
        <v>5.20877858060247</v>
      </c>
      <c r="G50" s="26">
        <f t="shared" si="1"/>
        <v>0.03800011879020666</v>
      </c>
      <c r="H50" s="1">
        <f t="shared" si="2"/>
        <v>0</v>
      </c>
      <c r="I50" s="1"/>
      <c r="J50" s="26">
        <f t="shared" si="6"/>
        <v>0</v>
      </c>
      <c r="K50" s="26">
        <f t="shared" si="7"/>
        <v>0</v>
      </c>
      <c r="L50" s="29">
        <f t="shared" si="3"/>
        <v>0</v>
      </c>
      <c r="M50" s="29">
        <f t="shared" si="8"/>
        <v>0.36095318527348524</v>
      </c>
      <c r="N50" s="29">
        <f t="shared" si="9"/>
        <v>-0.36095318527348524</v>
      </c>
    </row>
    <row r="51" spans="1:14" ht="12.75">
      <c r="A51">
        <f t="shared" si="10"/>
        <v>1996</v>
      </c>
      <c r="C51">
        <v>25</v>
      </c>
      <c r="D51" s="28">
        <f t="shared" si="4"/>
        <v>5.20877858060247</v>
      </c>
      <c r="E51" s="26">
        <f t="shared" si="11"/>
        <v>0.3443002641778233</v>
      </c>
      <c r="F51" s="26">
        <f t="shared" si="5"/>
        <v>5.553078844780293</v>
      </c>
      <c r="G51" s="26">
        <f t="shared" si="1"/>
        <v>0.03800011879020666</v>
      </c>
      <c r="H51" s="1">
        <f t="shared" si="2"/>
        <v>0</v>
      </c>
      <c r="I51" s="1"/>
      <c r="J51" s="26">
        <f t="shared" si="6"/>
        <v>0</v>
      </c>
      <c r="K51" s="26">
        <f t="shared" si="7"/>
        <v>0</v>
      </c>
      <c r="L51" s="29">
        <f t="shared" si="3"/>
        <v>0</v>
      </c>
      <c r="M51" s="29">
        <f t="shared" si="8"/>
        <v>0.38230038296802993</v>
      </c>
      <c r="N51" s="29">
        <f t="shared" si="9"/>
        <v>-0.38230038296802993</v>
      </c>
    </row>
    <row r="52" spans="1:14" ht="12.75">
      <c r="A52">
        <f t="shared" si="10"/>
        <v>1997</v>
      </c>
      <c r="C52">
        <v>26</v>
      </c>
      <c r="D52" s="28">
        <f t="shared" si="4"/>
        <v>5.553078844780293</v>
      </c>
      <c r="E52" s="26">
        <f t="shared" si="11"/>
        <v>0.3670585116399774</v>
      </c>
      <c r="F52" s="26">
        <f t="shared" si="5"/>
        <v>5.920137356420271</v>
      </c>
      <c r="G52" s="26">
        <f t="shared" si="1"/>
        <v>0.03800011879020666</v>
      </c>
      <c r="H52" s="1">
        <f t="shared" si="2"/>
        <v>0</v>
      </c>
      <c r="I52" s="1"/>
      <c r="J52" s="26">
        <f t="shared" si="6"/>
        <v>0</v>
      </c>
      <c r="K52" s="26">
        <f t="shared" si="7"/>
        <v>0</v>
      </c>
      <c r="L52" s="29">
        <f t="shared" si="3"/>
        <v>0</v>
      </c>
      <c r="M52" s="29">
        <f t="shared" si="8"/>
        <v>0.40505863043018403</v>
      </c>
      <c r="N52" s="29">
        <f t="shared" si="9"/>
        <v>-0.40505863043018403</v>
      </c>
    </row>
    <row r="53" spans="1:14" ht="12.75">
      <c r="A53">
        <f t="shared" si="10"/>
        <v>1998</v>
      </c>
      <c r="C53">
        <v>27</v>
      </c>
      <c r="D53" s="28">
        <f t="shared" si="4"/>
        <v>5.920137356420271</v>
      </c>
      <c r="E53" s="26">
        <f t="shared" si="11"/>
        <v>0.3913210792593799</v>
      </c>
      <c r="F53" s="26">
        <f t="shared" si="5"/>
        <v>6.311458435679651</v>
      </c>
      <c r="G53" s="26">
        <f t="shared" si="1"/>
        <v>0.03800011879020666</v>
      </c>
      <c r="H53" s="1">
        <f t="shared" si="2"/>
        <v>0</v>
      </c>
      <c r="I53" s="1"/>
      <c r="J53" s="26">
        <f t="shared" si="6"/>
        <v>0</v>
      </c>
      <c r="K53" s="26">
        <f t="shared" si="7"/>
        <v>0</v>
      </c>
      <c r="L53" s="29">
        <f t="shared" si="3"/>
        <v>0</v>
      </c>
      <c r="M53" s="29">
        <f t="shared" si="8"/>
        <v>0.42932119804958657</v>
      </c>
      <c r="N53" s="29">
        <f t="shared" si="9"/>
        <v>-0.42932119804958657</v>
      </c>
    </row>
    <row r="54" spans="1:14" ht="12.75">
      <c r="A54">
        <f t="shared" si="10"/>
        <v>1999</v>
      </c>
      <c r="C54">
        <v>28</v>
      </c>
      <c r="D54" s="28">
        <f t="shared" si="4"/>
        <v>6.311458435679651</v>
      </c>
      <c r="E54" s="26">
        <f t="shared" si="11"/>
        <v>0.41718740259842496</v>
      </c>
      <c r="F54" s="26">
        <f t="shared" si="5"/>
        <v>6.728645838278076</v>
      </c>
      <c r="G54" s="26">
        <f t="shared" si="1"/>
        <v>0.03800011879020666</v>
      </c>
      <c r="H54" s="1">
        <f t="shared" si="2"/>
        <v>0</v>
      </c>
      <c r="I54" s="1"/>
      <c r="J54" s="26">
        <f t="shared" si="6"/>
        <v>0</v>
      </c>
      <c r="K54" s="26">
        <f t="shared" si="7"/>
        <v>0</v>
      </c>
      <c r="L54" s="29">
        <f t="shared" si="3"/>
        <v>0</v>
      </c>
      <c r="M54" s="29">
        <f t="shared" si="8"/>
        <v>0.4551875213886316</v>
      </c>
      <c r="N54" s="29">
        <f t="shared" si="9"/>
        <v>-0.4551875213886316</v>
      </c>
    </row>
    <row r="55" spans="1:14" ht="12.75">
      <c r="A55">
        <f t="shared" si="10"/>
        <v>2000</v>
      </c>
      <c r="C55">
        <v>29</v>
      </c>
      <c r="D55" s="28">
        <f t="shared" si="4"/>
        <v>6.728645838278076</v>
      </c>
      <c r="E55" s="26">
        <f t="shared" si="11"/>
        <v>0.44476348991018083</v>
      </c>
      <c r="F55" s="26">
        <f t="shared" si="5"/>
        <v>7.1734093281882565</v>
      </c>
      <c r="G55" s="26">
        <f t="shared" si="1"/>
        <v>0.03800011879020666</v>
      </c>
      <c r="H55" s="1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0.4827636087003875</v>
      </c>
      <c r="N55" s="29">
        <f t="shared" si="9"/>
        <v>-0.4827636087003875</v>
      </c>
    </row>
    <row r="56" spans="1:14" ht="12.75">
      <c r="A56">
        <f t="shared" si="10"/>
        <v>2001</v>
      </c>
      <c r="C56">
        <v>30</v>
      </c>
      <c r="D56" s="28">
        <f t="shared" si="4"/>
        <v>7.1734093281882565</v>
      </c>
      <c r="E56" s="26">
        <f t="shared" si="11"/>
        <v>0.4741623565932438</v>
      </c>
      <c r="F56" s="26">
        <f t="shared" si="5"/>
        <v>7.6475716847815</v>
      </c>
      <c r="G56" s="26">
        <f t="shared" si="1"/>
        <v>0.03800011879020666</v>
      </c>
      <c r="H56" s="1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0.5121624753834505</v>
      </c>
      <c r="N56" s="29">
        <f t="shared" si="9"/>
        <v>-0.5121624753834505</v>
      </c>
    </row>
    <row r="57" spans="1:14" ht="12.75">
      <c r="A57">
        <f t="shared" si="10"/>
        <v>2002</v>
      </c>
      <c r="C57">
        <v>31</v>
      </c>
      <c r="D57" s="28">
        <f t="shared" si="4"/>
        <v>7.647571684781501</v>
      </c>
      <c r="E57" s="26">
        <f t="shared" si="11"/>
        <v>0.5055044883640573</v>
      </c>
      <c r="F57" s="26">
        <f t="shared" si="5"/>
        <v>8.153076173145559</v>
      </c>
      <c r="G57" s="26">
        <f t="shared" si="1"/>
        <v>0.03800011879020666</v>
      </c>
      <c r="H57" s="1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0.543504607154264</v>
      </c>
      <c r="N57" s="29">
        <f t="shared" si="9"/>
        <v>-0.543504607154264</v>
      </c>
    </row>
    <row r="58" spans="1:14" ht="12.75">
      <c r="A58">
        <f t="shared" si="10"/>
        <v>2003</v>
      </c>
      <c r="C58">
        <v>32</v>
      </c>
      <c r="D58" s="28">
        <f t="shared" si="4"/>
        <v>8.153076173145559</v>
      </c>
      <c r="E58" s="26">
        <f t="shared" si="11"/>
        <v>0.5389183350449215</v>
      </c>
      <c r="F58" s="26">
        <f t="shared" si="5"/>
        <v>8.691994508190481</v>
      </c>
      <c r="G58" s="26">
        <f t="shared" si="1"/>
        <v>0.03800011879020666</v>
      </c>
      <c r="H58" s="1">
        <f t="shared" si="2"/>
        <v>0.5769184538351282</v>
      </c>
      <c r="I58" s="1"/>
      <c r="J58" s="26">
        <f t="shared" si="6"/>
        <v>0</v>
      </c>
      <c r="K58" s="26">
        <f t="shared" si="7"/>
        <v>0</v>
      </c>
      <c r="L58" s="29">
        <f t="shared" si="3"/>
        <v>0.03800011879020666</v>
      </c>
      <c r="M58" s="29">
        <f t="shared" si="8"/>
        <v>0.5769184538351282</v>
      </c>
      <c r="N58" s="29">
        <f t="shared" si="9"/>
        <v>-0.5389183350449215</v>
      </c>
    </row>
    <row r="59" spans="1:14" ht="12.75">
      <c r="A59">
        <f t="shared" si="10"/>
        <v>2004</v>
      </c>
      <c r="C59">
        <v>33</v>
      </c>
      <c r="D59" s="28">
        <f t="shared" si="4"/>
        <v>8.691994508190481</v>
      </c>
      <c r="E59" s="26">
        <f aca="true" t="shared" si="12" ref="E59:E74">D59*$C$17</f>
        <v>0.5745408369913908</v>
      </c>
      <c r="F59" s="26">
        <f t="shared" si="5"/>
        <v>9.266535345181872</v>
      </c>
      <c r="G59" s="26">
        <f aca="true" t="shared" si="13" ref="G59:G95">IF(A59&lt;=$C$13,$C$22*$C$11,0)</f>
        <v>0.03800011879020666</v>
      </c>
      <c r="H59" s="1">
        <f t="shared" si="2"/>
        <v>0.6125409557815975</v>
      </c>
      <c r="I59" s="1"/>
      <c r="J59" s="26">
        <f t="shared" si="6"/>
        <v>0</v>
      </c>
      <c r="K59" s="26">
        <f t="shared" si="7"/>
        <v>0</v>
      </c>
      <c r="L59" s="29">
        <f t="shared" si="3"/>
        <v>0.03800011879020666</v>
      </c>
      <c r="M59" s="29">
        <f t="shared" si="8"/>
        <v>0.6125409557815975</v>
      </c>
      <c r="N59" s="29">
        <f t="shared" si="9"/>
        <v>-0.5745408369913908</v>
      </c>
    </row>
    <row r="60" spans="1:14" ht="12.75">
      <c r="A60">
        <f t="shared" si="10"/>
        <v>2005</v>
      </c>
      <c r="C60">
        <v>34</v>
      </c>
      <c r="D60" s="28">
        <f aca="true" t="shared" si="14" ref="D60:D95">IF(A60&lt;=$C$13,D59*(1+$C$17),0)</f>
        <v>9.266535345181872</v>
      </c>
      <c r="E60" s="26">
        <f t="shared" si="12"/>
        <v>0.6125179863165218</v>
      </c>
      <c r="F60" s="26">
        <f t="shared" si="5"/>
        <v>9.879053331498394</v>
      </c>
      <c r="G60" s="26">
        <f t="shared" si="13"/>
        <v>0.03800011879020666</v>
      </c>
      <c r="H60" s="1">
        <f t="shared" si="2"/>
        <v>0.6505181051067285</v>
      </c>
      <c r="I60" s="1"/>
      <c r="J60" s="26">
        <f t="shared" si="6"/>
        <v>0</v>
      </c>
      <c r="K60" s="26">
        <f t="shared" si="7"/>
        <v>0</v>
      </c>
      <c r="L60" s="29">
        <f t="shared" si="3"/>
        <v>0.03800011879020666</v>
      </c>
      <c r="M60" s="29">
        <f t="shared" si="8"/>
        <v>0.6505181051067285</v>
      </c>
      <c r="N60" s="29">
        <f t="shared" si="9"/>
        <v>-0.6125179863165218</v>
      </c>
    </row>
    <row r="61" spans="1:14" ht="12.75">
      <c r="A61">
        <f t="shared" si="10"/>
        <v>2006</v>
      </c>
      <c r="C61">
        <v>35</v>
      </c>
      <c r="D61" s="28">
        <f t="shared" si="14"/>
        <v>9.879053331498394</v>
      </c>
      <c r="E61" s="26">
        <f t="shared" si="12"/>
        <v>0.6530054252120439</v>
      </c>
      <c r="F61" s="26">
        <f t="shared" si="5"/>
        <v>10.532058756710438</v>
      </c>
      <c r="G61" s="26">
        <f t="shared" si="13"/>
        <v>0.03800011879020666</v>
      </c>
      <c r="H61" s="1">
        <f t="shared" si="2"/>
        <v>0.6910055440022506</v>
      </c>
      <c r="I61" s="1"/>
      <c r="J61" s="26">
        <f t="shared" si="6"/>
        <v>0</v>
      </c>
      <c r="K61" s="26">
        <f t="shared" si="7"/>
        <v>0</v>
      </c>
      <c r="L61" s="29">
        <f t="shared" si="3"/>
        <v>0.03800011879020666</v>
      </c>
      <c r="M61" s="29">
        <f t="shared" si="8"/>
        <v>0.6910055440022506</v>
      </c>
      <c r="N61" s="29">
        <f t="shared" si="9"/>
        <v>-0.6530054252120439</v>
      </c>
    </row>
    <row r="62" spans="1:14" ht="12.75">
      <c r="A62">
        <f t="shared" si="10"/>
        <v>2007</v>
      </c>
      <c r="C62">
        <v>36</v>
      </c>
      <c r="D62" s="28">
        <f t="shared" si="14"/>
        <v>10.532058756710438</v>
      </c>
      <c r="E62" s="26">
        <f t="shared" si="12"/>
        <v>0.69616908381856</v>
      </c>
      <c r="F62" s="26">
        <f t="shared" si="5"/>
        <v>11.228227840528998</v>
      </c>
      <c r="G62" s="26">
        <f t="shared" si="13"/>
        <v>0.03800011879020666</v>
      </c>
      <c r="H62" s="1">
        <f t="shared" si="2"/>
        <v>0.7341692026087667</v>
      </c>
      <c r="I62" s="1"/>
      <c r="J62" s="26">
        <f t="shared" si="6"/>
        <v>0</v>
      </c>
      <c r="K62" s="26">
        <f t="shared" si="7"/>
        <v>0</v>
      </c>
      <c r="L62" s="29">
        <f t="shared" si="3"/>
        <v>0.03800011879020666</v>
      </c>
      <c r="M62" s="29">
        <f t="shared" si="8"/>
        <v>0.7341692026087667</v>
      </c>
      <c r="N62" s="29">
        <f t="shared" si="9"/>
        <v>-0.69616908381856</v>
      </c>
    </row>
    <row r="63" spans="1:14" ht="12.75">
      <c r="A63">
        <f t="shared" si="10"/>
        <v>2008</v>
      </c>
      <c r="C63">
        <v>37</v>
      </c>
      <c r="D63" s="28">
        <f t="shared" si="14"/>
        <v>11.228227840528998</v>
      </c>
      <c r="E63" s="26">
        <f t="shared" si="12"/>
        <v>0.7421858602589668</v>
      </c>
      <c r="F63" s="26">
        <f t="shared" si="5"/>
        <v>11.970413700787965</v>
      </c>
      <c r="G63" s="26">
        <f t="shared" si="13"/>
        <v>0.03800011879020666</v>
      </c>
      <c r="H63" s="1">
        <f t="shared" si="2"/>
        <v>0.7801859790491735</v>
      </c>
      <c r="I63" s="1"/>
      <c r="J63" s="26">
        <f t="shared" si="6"/>
        <v>0</v>
      </c>
      <c r="K63" s="26">
        <f t="shared" si="7"/>
        <v>0</v>
      </c>
      <c r="L63" s="29">
        <f t="shared" si="3"/>
        <v>0.03800011879020666</v>
      </c>
      <c r="M63" s="29">
        <f t="shared" si="8"/>
        <v>0.7801859790491735</v>
      </c>
      <c r="N63" s="29">
        <f t="shared" si="9"/>
        <v>-0.7421858602589668</v>
      </c>
    </row>
    <row r="64" spans="1:14" ht="12.75">
      <c r="A64">
        <f t="shared" si="10"/>
        <v>2009</v>
      </c>
      <c r="C64">
        <v>38</v>
      </c>
      <c r="D64" s="28">
        <f t="shared" si="14"/>
        <v>11.970413700787965</v>
      </c>
      <c r="E64" s="26">
        <f t="shared" si="12"/>
        <v>0.7912443456220846</v>
      </c>
      <c r="F64" s="26">
        <f t="shared" si="5"/>
        <v>12.76165804641005</v>
      </c>
      <c r="G64" s="26">
        <f t="shared" si="13"/>
        <v>0.03800011879020666</v>
      </c>
      <c r="H64" s="1">
        <f t="shared" si="2"/>
        <v>0.8292444644122913</v>
      </c>
      <c r="I64" s="1"/>
      <c r="J64" s="26">
        <f t="shared" si="6"/>
        <v>0</v>
      </c>
      <c r="K64" s="26">
        <f t="shared" si="7"/>
        <v>0</v>
      </c>
      <c r="L64" s="29">
        <f t="shared" si="3"/>
        <v>0.03800011879020666</v>
      </c>
      <c r="M64" s="29">
        <f t="shared" si="8"/>
        <v>0.8292444644122913</v>
      </c>
      <c r="N64" s="29">
        <f t="shared" si="9"/>
        <v>-0.7912443456220846</v>
      </c>
    </row>
    <row r="65" spans="1:14" ht="12.75">
      <c r="A65">
        <f t="shared" si="10"/>
        <v>2010</v>
      </c>
      <c r="C65">
        <v>39</v>
      </c>
      <c r="D65" s="28">
        <f t="shared" si="14"/>
        <v>12.76165804641005</v>
      </c>
      <c r="E65" s="26">
        <f t="shared" si="12"/>
        <v>0.8435455968677044</v>
      </c>
      <c r="F65" s="26">
        <f t="shared" si="5"/>
        <v>13.605203643277754</v>
      </c>
      <c r="G65" s="26">
        <f t="shared" si="13"/>
        <v>0.03800011879020666</v>
      </c>
      <c r="H65" s="1">
        <f t="shared" si="2"/>
        <v>0.8815457156579111</v>
      </c>
      <c r="I65" s="1"/>
      <c r="J65" s="26">
        <f t="shared" si="6"/>
        <v>0</v>
      </c>
      <c r="K65" s="26">
        <f t="shared" si="7"/>
        <v>0</v>
      </c>
      <c r="L65" s="29">
        <f t="shared" si="3"/>
        <v>0.03800011879020666</v>
      </c>
      <c r="M65" s="29">
        <f t="shared" si="8"/>
        <v>0.8815457156579111</v>
      </c>
      <c r="N65" s="29">
        <f t="shared" si="9"/>
        <v>-0.8435455968677044</v>
      </c>
    </row>
    <row r="66" spans="1:14" ht="12.75">
      <c r="A66">
        <f t="shared" si="10"/>
        <v>2011</v>
      </c>
      <c r="C66">
        <v>40</v>
      </c>
      <c r="D66" s="28">
        <f t="shared" si="14"/>
        <v>13.605203643277754</v>
      </c>
      <c r="E66" s="26">
        <f t="shared" si="12"/>
        <v>0.8993039608206597</v>
      </c>
      <c r="F66" s="26">
        <f t="shared" si="5"/>
        <v>14.504507604098414</v>
      </c>
      <c r="G66" s="26">
        <f t="shared" si="13"/>
        <v>0.03800011879020666</v>
      </c>
      <c r="H66" s="1">
        <f t="shared" si="2"/>
        <v>0.9373040796108664</v>
      </c>
      <c r="I66" s="1"/>
      <c r="J66" s="26">
        <f t="shared" si="6"/>
        <v>0</v>
      </c>
      <c r="K66" s="26">
        <f t="shared" si="7"/>
        <v>0</v>
      </c>
      <c r="L66" s="29">
        <f t="shared" si="3"/>
        <v>0.03800011879020666</v>
      </c>
      <c r="M66" s="29">
        <f t="shared" si="8"/>
        <v>0.9373040796108664</v>
      </c>
      <c r="N66" s="29">
        <f t="shared" si="9"/>
        <v>-0.8993039608206597</v>
      </c>
    </row>
    <row r="67" spans="1:14" ht="12.75">
      <c r="A67">
        <f t="shared" si="10"/>
        <v>2012</v>
      </c>
      <c r="C67">
        <v>41</v>
      </c>
      <c r="D67" s="51">
        <f t="shared" si="14"/>
        <v>14.504507604098414</v>
      </c>
      <c r="E67" s="26">
        <f t="shared" si="12"/>
        <v>0.9587479526309053</v>
      </c>
      <c r="F67" s="26">
        <f t="shared" si="5"/>
        <v>15.463255556729319</v>
      </c>
      <c r="G67" s="26">
        <f t="shared" si="13"/>
        <v>0.03800011879020666</v>
      </c>
      <c r="H67" s="26">
        <f t="shared" si="2"/>
        <v>0.996748071421112</v>
      </c>
      <c r="I67" s="1"/>
      <c r="J67" s="26">
        <f t="shared" si="6"/>
        <v>0</v>
      </c>
      <c r="K67" s="26">
        <f t="shared" si="7"/>
        <v>0</v>
      </c>
      <c r="L67" s="29">
        <f t="shared" si="3"/>
        <v>0.03800011879020666</v>
      </c>
      <c r="M67" s="29">
        <f t="shared" si="8"/>
        <v>0.996748071421112</v>
      </c>
      <c r="N67" s="29">
        <f t="shared" si="9"/>
        <v>-0.9587479526309053</v>
      </c>
    </row>
    <row r="68" spans="1:14" ht="12.75">
      <c r="A68">
        <f t="shared" si="10"/>
        <v>2013</v>
      </c>
      <c r="C68">
        <v>42</v>
      </c>
      <c r="D68" s="51">
        <f t="shared" si="14"/>
        <v>15.46325555672932</v>
      </c>
      <c r="E68" s="26">
        <f t="shared" si="12"/>
        <v>1.0221211922998081</v>
      </c>
      <c r="F68" s="26">
        <f t="shared" si="5"/>
        <v>16.48537674902913</v>
      </c>
      <c r="G68" s="26">
        <f t="shared" si="13"/>
        <v>0.03800011879020666</v>
      </c>
      <c r="H68" s="26">
        <f t="shared" si="2"/>
        <v>1.0601213110900147</v>
      </c>
      <c r="I68" s="1"/>
      <c r="J68" s="26">
        <f t="shared" si="6"/>
        <v>0</v>
      </c>
      <c r="K68" s="26">
        <f t="shared" si="7"/>
        <v>0</v>
      </c>
      <c r="L68" s="29">
        <f t="shared" si="3"/>
        <v>0.03800011879020666</v>
      </c>
      <c r="M68" s="29">
        <f t="shared" si="8"/>
        <v>1.0601213110900147</v>
      </c>
      <c r="N68" s="29">
        <f t="shared" si="9"/>
        <v>-1.0221211922998081</v>
      </c>
    </row>
    <row r="69" spans="1:14" ht="12.75">
      <c r="A69">
        <f t="shared" si="10"/>
        <v>2014</v>
      </c>
      <c r="C69">
        <v>43</v>
      </c>
      <c r="D69" s="26">
        <f t="shared" si="14"/>
        <v>16.48537674902913</v>
      </c>
      <c r="E69" s="26">
        <f t="shared" si="12"/>
        <v>1.0896834031108256</v>
      </c>
      <c r="F69" s="26">
        <f t="shared" si="5"/>
        <v>17.575060152139955</v>
      </c>
      <c r="G69" s="26">
        <f t="shared" si="13"/>
        <v>0.03800011879020666</v>
      </c>
      <c r="H69" s="26">
        <f t="shared" si="2"/>
        <v>1.1276835219010322</v>
      </c>
      <c r="I69" s="1"/>
      <c r="J69" s="26">
        <f t="shared" si="6"/>
        <v>0</v>
      </c>
      <c r="K69" s="26">
        <f t="shared" si="7"/>
        <v>0</v>
      </c>
      <c r="L69" s="29">
        <f t="shared" si="3"/>
        <v>0.03800011879020666</v>
      </c>
      <c r="M69" s="29">
        <f t="shared" si="8"/>
        <v>1.1276835219010322</v>
      </c>
      <c r="N69" s="29">
        <f t="shared" si="9"/>
        <v>-1.0896834031108256</v>
      </c>
    </row>
    <row r="70" spans="1:14" ht="12.75">
      <c r="A70">
        <f t="shared" si="10"/>
        <v>2015</v>
      </c>
      <c r="C70">
        <v>44</v>
      </c>
      <c r="D70" s="26">
        <f t="shared" si="14"/>
        <v>17.575060152139955</v>
      </c>
      <c r="E70" s="26">
        <f t="shared" si="12"/>
        <v>1.161711476056451</v>
      </c>
      <c r="F70" s="26">
        <f t="shared" si="5"/>
        <v>18.736771628196404</v>
      </c>
      <c r="G70" s="26">
        <f t="shared" si="13"/>
        <v>0.03800011879020666</v>
      </c>
      <c r="H70" s="26">
        <f t="shared" si="2"/>
        <v>1.1997115948466577</v>
      </c>
      <c r="I70" s="1"/>
      <c r="J70" s="26">
        <f t="shared" si="6"/>
        <v>0</v>
      </c>
      <c r="K70" s="26">
        <f t="shared" si="7"/>
        <v>0</v>
      </c>
      <c r="L70" s="29">
        <f t="shared" si="3"/>
        <v>0.03800011879020666</v>
      </c>
      <c r="M70" s="29">
        <f t="shared" si="8"/>
        <v>1.1997115948466577</v>
      </c>
      <c r="N70" s="29">
        <f t="shared" si="9"/>
        <v>-1.161711476056451</v>
      </c>
    </row>
    <row r="71" spans="1:14" ht="12.75">
      <c r="A71">
        <f t="shared" si="10"/>
        <v>2016</v>
      </c>
      <c r="C71">
        <v>45</v>
      </c>
      <c r="D71" s="26">
        <f t="shared" si="14"/>
        <v>18.736771628196408</v>
      </c>
      <c r="E71" s="26">
        <f t="shared" si="12"/>
        <v>1.2385006046237828</v>
      </c>
      <c r="F71" s="26">
        <f t="shared" si="5"/>
        <v>19.975272232820192</v>
      </c>
      <c r="G71" s="26">
        <f t="shared" si="13"/>
        <v>0.03800011879020666</v>
      </c>
      <c r="H71" s="26">
        <f>IF(A71&gt;=2003,G71+E71,0)</f>
        <v>1.2765007234139893</v>
      </c>
      <c r="I71" s="1"/>
      <c r="J71" s="26">
        <f t="shared" si="6"/>
        <v>0</v>
      </c>
      <c r="K71" s="26">
        <f t="shared" si="7"/>
        <v>0</v>
      </c>
      <c r="L71" s="29">
        <f t="shared" si="3"/>
        <v>0.03800011879020666</v>
      </c>
      <c r="M71" s="29">
        <f t="shared" si="8"/>
        <v>1.2765007234139893</v>
      </c>
      <c r="N71" s="29">
        <f t="shared" si="9"/>
        <v>-1.2385006046237828</v>
      </c>
    </row>
    <row r="72" spans="1:14" ht="12.75">
      <c r="A72">
        <f t="shared" si="10"/>
        <v>2017</v>
      </c>
      <c r="C72">
        <v>46</v>
      </c>
      <c r="D72" s="26">
        <f t="shared" si="14"/>
        <v>19.975272232820192</v>
      </c>
      <c r="E72" s="26">
        <f t="shared" si="12"/>
        <v>1.3203654945894148</v>
      </c>
      <c r="F72" s="26">
        <f t="shared" si="5"/>
        <v>21.295637727409606</v>
      </c>
      <c r="G72" s="26">
        <f t="shared" si="13"/>
        <v>0.03800011879020666</v>
      </c>
      <c r="H72" s="26">
        <f aca="true" t="shared" si="15" ref="H72:H95">IF(A72&gt;=2003,G72+E72,0)</f>
        <v>1.3583656133796214</v>
      </c>
      <c r="I72" s="1"/>
      <c r="J72" s="26">
        <f t="shared" si="6"/>
        <v>0</v>
      </c>
      <c r="K72" s="26">
        <f t="shared" si="7"/>
        <v>0</v>
      </c>
      <c r="L72" s="29">
        <f t="shared" si="3"/>
        <v>0.03800011879020666</v>
      </c>
      <c r="M72" s="29">
        <f t="shared" si="8"/>
        <v>1.3583656133796214</v>
      </c>
      <c r="N72" s="29">
        <f t="shared" si="9"/>
        <v>-1.3203654945894148</v>
      </c>
    </row>
    <row r="73" spans="1:14" ht="12.75">
      <c r="A73">
        <f t="shared" si="10"/>
        <v>2018</v>
      </c>
      <c r="C73">
        <v>47</v>
      </c>
      <c r="D73" s="26">
        <f t="shared" si="14"/>
        <v>21.29563772740961</v>
      </c>
      <c r="E73" s="26">
        <f t="shared" si="12"/>
        <v>1.4076416537817753</v>
      </c>
      <c r="F73" s="26">
        <f t="shared" si="5"/>
        <v>22.703279381191386</v>
      </c>
      <c r="G73" s="26">
        <f t="shared" si="13"/>
        <v>0.03800011879020666</v>
      </c>
      <c r="H73" s="26">
        <f t="shared" si="15"/>
        <v>1.445641772571982</v>
      </c>
      <c r="I73" s="1"/>
      <c r="J73" s="26">
        <f t="shared" si="6"/>
        <v>0</v>
      </c>
      <c r="K73" s="26">
        <f t="shared" si="7"/>
        <v>0</v>
      </c>
      <c r="L73" s="29">
        <f t="shared" si="3"/>
        <v>0.03800011879020666</v>
      </c>
      <c r="M73" s="29">
        <f t="shared" si="8"/>
        <v>1.445641772571982</v>
      </c>
      <c r="N73" s="29">
        <f t="shared" si="9"/>
        <v>-1.4076416537817753</v>
      </c>
    </row>
    <row r="74" spans="1:14" ht="12.75">
      <c r="A74">
        <f t="shared" si="10"/>
        <v>2019</v>
      </c>
      <c r="C74">
        <v>48</v>
      </c>
      <c r="D74" s="26">
        <f t="shared" si="14"/>
        <v>22.703279381191386</v>
      </c>
      <c r="E74" s="26">
        <f t="shared" si="12"/>
        <v>1.5006867670967508</v>
      </c>
      <c r="F74" s="26">
        <f t="shared" si="5"/>
        <v>24.20396614828814</v>
      </c>
      <c r="G74" s="26">
        <f t="shared" si="13"/>
        <v>0.03800011879020666</v>
      </c>
      <c r="H74" s="26">
        <f t="shared" si="15"/>
        <v>1.5386868858869573</v>
      </c>
      <c r="I74" s="1"/>
      <c r="J74" s="26">
        <f t="shared" si="6"/>
        <v>0</v>
      </c>
      <c r="K74" s="26">
        <f t="shared" si="7"/>
        <v>0</v>
      </c>
      <c r="L74" s="29">
        <f t="shared" si="3"/>
        <v>0.03800011879020666</v>
      </c>
      <c r="M74" s="29">
        <f t="shared" si="8"/>
        <v>1.5386868858869573</v>
      </c>
      <c r="N74" s="29">
        <f t="shared" si="9"/>
        <v>-1.5006867670967508</v>
      </c>
    </row>
    <row r="75" spans="1:14" ht="12.75">
      <c r="A75">
        <f t="shared" si="10"/>
        <v>2020</v>
      </c>
      <c r="C75">
        <v>49</v>
      </c>
      <c r="D75" s="26">
        <f t="shared" si="14"/>
        <v>0</v>
      </c>
      <c r="E75" s="26">
        <f aca="true" t="shared" si="16" ref="E75:E90">D75*$C$17</f>
        <v>0</v>
      </c>
      <c r="F75" s="26">
        <f t="shared" si="5"/>
        <v>0</v>
      </c>
      <c r="G75" s="26">
        <f t="shared" si="13"/>
        <v>0</v>
      </c>
      <c r="H75" s="26">
        <f t="shared" si="15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2021</v>
      </c>
      <c r="C76">
        <v>50</v>
      </c>
      <c r="D76" s="26">
        <f t="shared" si="14"/>
        <v>0</v>
      </c>
      <c r="E76" s="26">
        <f t="shared" si="16"/>
        <v>0</v>
      </c>
      <c r="F76" s="26">
        <f t="shared" si="5"/>
        <v>0</v>
      </c>
      <c r="G76" s="26">
        <f t="shared" si="13"/>
        <v>0</v>
      </c>
      <c r="H76" s="26">
        <f t="shared" si="15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2022</v>
      </c>
      <c r="C77">
        <v>51</v>
      </c>
      <c r="D77" s="26">
        <f t="shared" si="14"/>
        <v>0</v>
      </c>
      <c r="E77" s="26">
        <f t="shared" si="16"/>
        <v>0</v>
      </c>
      <c r="F77" s="26">
        <f t="shared" si="5"/>
        <v>0</v>
      </c>
      <c r="G77" s="26">
        <f t="shared" si="13"/>
        <v>0</v>
      </c>
      <c r="H77" s="26">
        <f t="shared" si="15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2023</v>
      </c>
      <c r="C78">
        <v>52</v>
      </c>
      <c r="D78" s="26">
        <f t="shared" si="14"/>
        <v>0</v>
      </c>
      <c r="E78" s="26">
        <f t="shared" si="16"/>
        <v>0</v>
      </c>
      <c r="F78" s="26">
        <f t="shared" si="5"/>
        <v>0</v>
      </c>
      <c r="G78" s="26">
        <f t="shared" si="13"/>
        <v>0</v>
      </c>
      <c r="H78" s="26">
        <f t="shared" si="15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2024</v>
      </c>
      <c r="C79">
        <v>53</v>
      </c>
      <c r="D79" s="26">
        <f t="shared" si="14"/>
        <v>0</v>
      </c>
      <c r="E79" s="26">
        <f t="shared" si="16"/>
        <v>0</v>
      </c>
      <c r="F79" s="26">
        <f t="shared" si="5"/>
        <v>0</v>
      </c>
      <c r="G79" s="26">
        <f t="shared" si="13"/>
        <v>0</v>
      </c>
      <c r="H79" s="26">
        <f t="shared" si="15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2025</v>
      </c>
      <c r="C80">
        <v>54</v>
      </c>
      <c r="D80" s="26">
        <f t="shared" si="14"/>
        <v>0</v>
      </c>
      <c r="E80" s="26">
        <f t="shared" si="16"/>
        <v>0</v>
      </c>
      <c r="F80" s="26">
        <f t="shared" si="5"/>
        <v>0</v>
      </c>
      <c r="G80" s="26">
        <f t="shared" si="13"/>
        <v>0</v>
      </c>
      <c r="H80" s="26">
        <f t="shared" si="15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2026</v>
      </c>
      <c r="C81">
        <v>55</v>
      </c>
      <c r="D81" s="26">
        <f t="shared" si="14"/>
        <v>0</v>
      </c>
      <c r="E81" s="26">
        <f t="shared" si="16"/>
        <v>0</v>
      </c>
      <c r="F81" s="26">
        <f t="shared" si="5"/>
        <v>0</v>
      </c>
      <c r="G81" s="26">
        <f t="shared" si="13"/>
        <v>0</v>
      </c>
      <c r="H81" s="26">
        <f t="shared" si="15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2027</v>
      </c>
      <c r="C82">
        <v>56</v>
      </c>
      <c r="D82" s="26">
        <f t="shared" si="14"/>
        <v>0</v>
      </c>
      <c r="E82" s="26">
        <f t="shared" si="16"/>
        <v>0</v>
      </c>
      <c r="F82" s="26">
        <f t="shared" si="5"/>
        <v>0</v>
      </c>
      <c r="G82" s="26">
        <f t="shared" si="13"/>
        <v>0</v>
      </c>
      <c r="H82" s="26">
        <f t="shared" si="15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2028</v>
      </c>
      <c r="C83">
        <v>57</v>
      </c>
      <c r="D83" s="26">
        <f t="shared" si="14"/>
        <v>0</v>
      </c>
      <c r="E83" s="26">
        <f t="shared" si="16"/>
        <v>0</v>
      </c>
      <c r="F83" s="26">
        <f t="shared" si="5"/>
        <v>0</v>
      </c>
      <c r="G83" s="26">
        <f t="shared" si="13"/>
        <v>0</v>
      </c>
      <c r="H83" s="26">
        <f t="shared" si="15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2029</v>
      </c>
      <c r="C84">
        <v>58</v>
      </c>
      <c r="D84" s="26">
        <f t="shared" si="14"/>
        <v>0</v>
      </c>
      <c r="E84" s="26">
        <f t="shared" si="16"/>
        <v>0</v>
      </c>
      <c r="F84" s="26">
        <f t="shared" si="5"/>
        <v>0</v>
      </c>
      <c r="G84" s="26">
        <f t="shared" si="13"/>
        <v>0</v>
      </c>
      <c r="H84" s="26">
        <f t="shared" si="15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2030</v>
      </c>
      <c r="C85">
        <v>59</v>
      </c>
      <c r="D85" s="26">
        <f t="shared" si="14"/>
        <v>0</v>
      </c>
      <c r="E85" s="26">
        <f t="shared" si="16"/>
        <v>0</v>
      </c>
      <c r="F85" s="26">
        <f t="shared" si="5"/>
        <v>0</v>
      </c>
      <c r="G85" s="26">
        <f t="shared" si="13"/>
        <v>0</v>
      </c>
      <c r="H85" s="26">
        <f t="shared" si="15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2031</v>
      </c>
      <c r="C86">
        <v>60</v>
      </c>
      <c r="D86" s="26">
        <f t="shared" si="14"/>
        <v>0</v>
      </c>
      <c r="E86" s="26">
        <f t="shared" si="16"/>
        <v>0</v>
      </c>
      <c r="F86" s="26">
        <f t="shared" si="5"/>
        <v>0</v>
      </c>
      <c r="G86" s="26">
        <f t="shared" si="13"/>
        <v>0</v>
      </c>
      <c r="H86" s="26">
        <f t="shared" si="15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2032</v>
      </c>
      <c r="C87">
        <v>61</v>
      </c>
      <c r="D87" s="26">
        <f t="shared" si="14"/>
        <v>0</v>
      </c>
      <c r="E87" s="26">
        <f t="shared" si="16"/>
        <v>0</v>
      </c>
      <c r="F87" s="26">
        <f t="shared" si="5"/>
        <v>0</v>
      </c>
      <c r="G87" s="26">
        <f t="shared" si="13"/>
        <v>0</v>
      </c>
      <c r="H87" s="26">
        <f t="shared" si="15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2033</v>
      </c>
      <c r="C88">
        <v>62</v>
      </c>
      <c r="D88" s="26">
        <f t="shared" si="14"/>
        <v>0</v>
      </c>
      <c r="E88" s="26">
        <f t="shared" si="16"/>
        <v>0</v>
      </c>
      <c r="F88" s="26">
        <f t="shared" si="5"/>
        <v>0</v>
      </c>
      <c r="G88" s="26">
        <f t="shared" si="13"/>
        <v>0</v>
      </c>
      <c r="H88" s="26">
        <f t="shared" si="15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2034</v>
      </c>
      <c r="C89">
        <v>63</v>
      </c>
      <c r="D89" s="26">
        <f t="shared" si="14"/>
        <v>0</v>
      </c>
      <c r="E89" s="26">
        <f t="shared" si="16"/>
        <v>0</v>
      </c>
      <c r="F89" s="26">
        <f t="shared" si="5"/>
        <v>0</v>
      </c>
      <c r="G89" s="26">
        <f t="shared" si="13"/>
        <v>0</v>
      </c>
      <c r="H89" s="26">
        <f t="shared" si="15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2035</v>
      </c>
      <c r="C90">
        <v>64</v>
      </c>
      <c r="D90" s="26">
        <f t="shared" si="14"/>
        <v>0</v>
      </c>
      <c r="E90" s="26">
        <f t="shared" si="16"/>
        <v>0</v>
      </c>
      <c r="F90" s="26">
        <f t="shared" si="5"/>
        <v>0</v>
      </c>
      <c r="G90" s="26">
        <f t="shared" si="13"/>
        <v>0</v>
      </c>
      <c r="H90" s="26">
        <f t="shared" si="15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2036</v>
      </c>
      <c r="C91">
        <v>65</v>
      </c>
      <c r="D91" s="26">
        <f t="shared" si="14"/>
        <v>0</v>
      </c>
      <c r="E91" s="26">
        <f>D91*$C$17</f>
        <v>0</v>
      </c>
      <c r="F91" s="26">
        <f t="shared" si="5"/>
        <v>0</v>
      </c>
      <c r="G91" s="26">
        <f t="shared" si="13"/>
        <v>0</v>
      </c>
      <c r="H91" s="26">
        <f t="shared" si="15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2037</v>
      </c>
      <c r="C92">
        <v>66</v>
      </c>
      <c r="D92" s="26">
        <f t="shared" si="14"/>
        <v>0</v>
      </c>
      <c r="E92" s="26">
        <f>D92*$C$17</f>
        <v>0</v>
      </c>
      <c r="F92" s="26">
        <f>D92+E92</f>
        <v>0</v>
      </c>
      <c r="G92" s="26">
        <f t="shared" si="13"/>
        <v>0</v>
      </c>
      <c r="H92" s="26">
        <f t="shared" si="15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2038</v>
      </c>
      <c r="C93">
        <v>67</v>
      </c>
      <c r="D93" s="26">
        <f t="shared" si="14"/>
        <v>0</v>
      </c>
      <c r="E93" s="26">
        <f>D93*$C$17</f>
        <v>0</v>
      </c>
      <c r="F93" s="26">
        <f>D93+E93</f>
        <v>0</v>
      </c>
      <c r="G93" s="26">
        <f t="shared" si="13"/>
        <v>0</v>
      </c>
      <c r="H93" s="26">
        <f t="shared" si="15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2039</v>
      </c>
      <c r="C94">
        <v>68</v>
      </c>
      <c r="D94" s="26">
        <f t="shared" si="14"/>
        <v>0</v>
      </c>
      <c r="E94" s="26">
        <f>D94*$C$17</f>
        <v>0</v>
      </c>
      <c r="F94" s="26">
        <f>D94+E94</f>
        <v>0</v>
      </c>
      <c r="G94" s="26">
        <f t="shared" si="13"/>
        <v>0</v>
      </c>
      <c r="H94" s="26">
        <f t="shared" si="15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2040</v>
      </c>
      <c r="C95">
        <v>69</v>
      </c>
      <c r="D95" s="26">
        <f t="shared" si="14"/>
        <v>0</v>
      </c>
      <c r="E95" s="26">
        <f>D95*$C$17</f>
        <v>0</v>
      </c>
      <c r="F95" s="26">
        <f>D95+E95</f>
        <v>0</v>
      </c>
      <c r="G95" s="26">
        <f t="shared" si="13"/>
        <v>0</v>
      </c>
      <c r="H95" s="26">
        <f t="shared" si="15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2041</v>
      </c>
      <c r="C96">
        <v>70</v>
      </c>
      <c r="E96" s="50">
        <f>SUM(E27:E95)</f>
        <v>23.08301869134987</v>
      </c>
      <c r="G96" s="49">
        <f>SUM(G27:G95)</f>
        <v>1.8240057019299187</v>
      </c>
      <c r="H96" s="22">
        <f>SUM(H27:H95)</f>
        <v>16.69689199457608</v>
      </c>
      <c r="I96" s="27"/>
      <c r="J96" s="23">
        <f>SUM(J27:J95)</f>
        <v>0</v>
      </c>
      <c r="K96" s="23">
        <f>SUM(K27:K95)</f>
        <v>0</v>
      </c>
      <c r="L96" s="49">
        <f>SUM(L27:L95)</f>
        <v>0.6460020194335133</v>
      </c>
      <c r="M96" s="49">
        <f>SUM(M27:M95)</f>
        <v>24.90702439327979</v>
      </c>
      <c r="N96" s="23">
        <f>SUM(N27:N95)</f>
        <v>-24.26102237384628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5" r:id="rId1"/>
  <headerFooter alignWithMargins="0">
    <oddFooter>&amp;L&amp;F
&amp;D&amp;C&amp;P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69</v>
      </c>
    </row>
    <row r="6" spans="1:3" ht="12.75">
      <c r="A6" s="14" t="s">
        <v>47</v>
      </c>
      <c r="C6" s="44">
        <v>102462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9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0.0391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0.0052</v>
      </c>
      <c r="E10" s="2"/>
    </row>
    <row r="11" spans="1:8" ht="12.75">
      <c r="A11" s="15" t="s">
        <v>38</v>
      </c>
      <c r="C11" s="21">
        <f>C9-C10</f>
        <v>0.0339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1972</v>
      </c>
      <c r="E12" t="s">
        <v>75</v>
      </c>
      <c r="G12" s="28">
        <f>$C$22</f>
        <v>9.911819636570787</v>
      </c>
    </row>
    <row r="13" spans="1:11" ht="12.75">
      <c r="A13" s="2" t="s">
        <v>5</v>
      </c>
      <c r="C13" s="10">
        <v>2019</v>
      </c>
      <c r="E13" s="35" t="s">
        <v>76</v>
      </c>
      <c r="G13" s="28">
        <f>IF(K13&gt;0,K13,0)</f>
        <v>66.38707389932301</v>
      </c>
      <c r="H13" s="28"/>
      <c r="K13" s="26">
        <f>SUMIF($A$27:$A$88,"&lt;2003",$E$27:$E$88)+SUMIF($A$27:$A$88,"&lt;2003",$G$27:$G$88)-G17</f>
        <v>66.38707389932301</v>
      </c>
    </row>
    <row r="14" spans="1:8" ht="12.75">
      <c r="A14" s="2" t="s">
        <v>0</v>
      </c>
      <c r="C14" s="12">
        <f>C13-C12</f>
        <v>47</v>
      </c>
      <c r="E14" t="s">
        <v>77</v>
      </c>
      <c r="H14" s="28">
        <f>G13</f>
        <v>66.38707389932301</v>
      </c>
    </row>
    <row r="15" spans="1:7" ht="12.75">
      <c r="A15" s="15" t="s">
        <v>4</v>
      </c>
      <c r="C15" s="16">
        <f>IF(2002-C12&gt;$C$14,$C$14,2002-C12)</f>
        <v>30</v>
      </c>
      <c r="E15" t="s">
        <v>78</v>
      </c>
      <c r="G15" s="28">
        <f>IF(K13&gt;0,K13,0)</f>
        <v>66.38707389932301</v>
      </c>
    </row>
    <row r="16" spans="1:8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1.4039999999999992</v>
      </c>
      <c r="H17" s="28">
        <f>SUMIF(A26:A87,"&lt;2003",G26:G87)</f>
        <v>10.080320570392486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67.62257296550132</v>
      </c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141</v>
      </c>
      <c r="F20" s="2"/>
      <c r="G20" s="28">
        <f>SUM(G12:G18)</f>
        <v>144.0899674352168</v>
      </c>
      <c r="H20" s="29">
        <f>SUM(H12:H18)</f>
        <v>144.0899674352168</v>
      </c>
      <c r="J20" s="1"/>
    </row>
    <row r="21" spans="1:10" ht="12.75">
      <c r="A21" s="13" t="s">
        <v>10</v>
      </c>
      <c r="C21" s="16">
        <f>C20*C19</f>
        <v>200.7505427593304</v>
      </c>
      <c r="J21" s="1"/>
    </row>
    <row r="22" spans="1:11" ht="12.75">
      <c r="A22" s="13" t="s">
        <v>33</v>
      </c>
      <c r="C22" s="25">
        <f>-PV(C17,C14,,C21)</f>
        <v>9.911819636570787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1973</v>
      </c>
      <c r="C27">
        <v>1</v>
      </c>
      <c r="D27" s="28">
        <f>C22</f>
        <v>9.911819636570787</v>
      </c>
      <c r="E27" s="26">
        <f aca="true" t="shared" si="0" ref="E27:E90">D27*$C$17</f>
        <v>0.6551712779773291</v>
      </c>
      <c r="F27" s="26">
        <f>D27+E27</f>
        <v>10.566990914548116</v>
      </c>
      <c r="G27" s="26">
        <f aca="true" t="shared" si="1" ref="G27:G58">IF(A27&lt;=$C$13,$C$22*$C$11,0)</f>
        <v>0.3360106856797497</v>
      </c>
      <c r="H27" s="26">
        <f aca="true" t="shared" si="2" ref="H27:H90">IF(A27&gt;=2003,G27+E27,0)</f>
        <v>0</v>
      </c>
      <c r="I27" s="1"/>
      <c r="J27" s="26">
        <f>IF(A27&lt;=$C$13,$C$8*$C$11,0)</f>
        <v>0.3051</v>
      </c>
      <c r="K27" s="26">
        <f>IF(A27&lt;=$C$13,$C$8*$C$10,0)</f>
        <v>0.046799999999999994</v>
      </c>
      <c r="L27" s="29">
        <f aca="true" t="shared" si="3" ref="L27:L91">SUM(IF(A27&lt;2003,K27+J27,K27+J27+G27))</f>
        <v>0.3519</v>
      </c>
      <c r="M27" s="29">
        <f>E27+G27+J27</f>
        <v>1.2962819636570788</v>
      </c>
      <c r="N27" s="29">
        <f>L27-M27</f>
        <v>-0.9443819636570788</v>
      </c>
    </row>
    <row r="28" spans="1:14" ht="12.75">
      <c r="A28">
        <f>A27+1</f>
        <v>1974</v>
      </c>
      <c r="C28">
        <v>2</v>
      </c>
      <c r="D28" s="28">
        <f aca="true" t="shared" si="4" ref="D28:D59">IF(A28&lt;=$C$13,D27*(1+$C$17),0)</f>
        <v>10.566990914548116</v>
      </c>
      <c r="E28" s="26">
        <f t="shared" si="0"/>
        <v>0.6984780994516305</v>
      </c>
      <c r="F28" s="26">
        <f aca="true" t="shared" si="5" ref="F28:F91">D28+E28</f>
        <v>11.265469013999747</v>
      </c>
      <c r="G28" s="26">
        <f t="shared" si="1"/>
        <v>0.3360106856797497</v>
      </c>
      <c r="H28" s="26">
        <f t="shared" si="2"/>
        <v>0</v>
      </c>
      <c r="I28" s="1"/>
      <c r="J28" s="26">
        <f aca="true" t="shared" si="6" ref="J28:J91">IF(A28&lt;=$C$13,$C$8*$C$11,0)</f>
        <v>0.3051</v>
      </c>
      <c r="K28" s="26">
        <f aca="true" t="shared" si="7" ref="K28:K91">IF(A28&lt;=$C$13,$C$8*$C$10,0)</f>
        <v>0.046799999999999994</v>
      </c>
      <c r="L28" s="29">
        <f t="shared" si="3"/>
        <v>0.3519</v>
      </c>
      <c r="M28" s="29">
        <f aca="true" t="shared" si="8" ref="M28:M91">E28+G28+J28</f>
        <v>1.3395887851313801</v>
      </c>
      <c r="N28" s="29">
        <f aca="true" t="shared" si="9" ref="N28:N91">L28-M28</f>
        <v>-0.9876887851313801</v>
      </c>
    </row>
    <row r="29" spans="1:14" ht="12.75">
      <c r="A29">
        <f aca="true" t="shared" si="10" ref="A29:A94">A28+1</f>
        <v>1975</v>
      </c>
      <c r="C29">
        <v>3</v>
      </c>
      <c r="D29" s="28">
        <f t="shared" si="4"/>
        <v>11.265469013999747</v>
      </c>
      <c r="E29" s="26">
        <f t="shared" si="0"/>
        <v>0.7446475018253833</v>
      </c>
      <c r="F29" s="26">
        <f t="shared" si="5"/>
        <v>12.01011651582513</v>
      </c>
      <c r="G29" s="26">
        <f t="shared" si="1"/>
        <v>0.3360106856797497</v>
      </c>
      <c r="H29" s="26">
        <f t="shared" si="2"/>
        <v>0</v>
      </c>
      <c r="I29" s="1"/>
      <c r="J29" s="26">
        <f t="shared" si="6"/>
        <v>0.3051</v>
      </c>
      <c r="K29" s="26">
        <f t="shared" si="7"/>
        <v>0.046799999999999994</v>
      </c>
      <c r="L29" s="29">
        <f t="shared" si="3"/>
        <v>0.3519</v>
      </c>
      <c r="M29" s="29">
        <f t="shared" si="8"/>
        <v>1.3857581875051328</v>
      </c>
      <c r="N29" s="29">
        <f t="shared" si="9"/>
        <v>-1.0338581875051327</v>
      </c>
    </row>
    <row r="30" spans="1:14" ht="12.75">
      <c r="A30">
        <f t="shared" si="10"/>
        <v>1976</v>
      </c>
      <c r="C30">
        <v>4</v>
      </c>
      <c r="D30" s="28">
        <f t="shared" si="4"/>
        <v>12.01011651582513</v>
      </c>
      <c r="E30" s="26">
        <f t="shared" si="0"/>
        <v>0.7938687016960412</v>
      </c>
      <c r="F30" s="26">
        <f t="shared" si="5"/>
        <v>12.803985217521172</v>
      </c>
      <c r="G30" s="26">
        <f t="shared" si="1"/>
        <v>0.3360106856797497</v>
      </c>
      <c r="H30" s="26">
        <f t="shared" si="2"/>
        <v>0</v>
      </c>
      <c r="I30" s="1"/>
      <c r="J30" s="26">
        <f t="shared" si="6"/>
        <v>0.3051</v>
      </c>
      <c r="K30" s="26">
        <f t="shared" si="7"/>
        <v>0.046799999999999994</v>
      </c>
      <c r="L30" s="29">
        <f t="shared" si="3"/>
        <v>0.3519</v>
      </c>
      <c r="M30" s="29">
        <f t="shared" si="8"/>
        <v>1.4349793873757908</v>
      </c>
      <c r="N30" s="29">
        <f t="shared" si="9"/>
        <v>-1.0830793873757907</v>
      </c>
    </row>
    <row r="31" spans="1:14" ht="12.75">
      <c r="A31">
        <f t="shared" si="10"/>
        <v>1977</v>
      </c>
      <c r="C31">
        <v>5</v>
      </c>
      <c r="D31" s="28">
        <f t="shared" si="4"/>
        <v>12.803985217521172</v>
      </c>
      <c r="E31" s="26">
        <f t="shared" si="0"/>
        <v>0.8463434228781496</v>
      </c>
      <c r="F31" s="26">
        <f t="shared" si="5"/>
        <v>13.650328640399321</v>
      </c>
      <c r="G31" s="26">
        <f t="shared" si="1"/>
        <v>0.3360106856797497</v>
      </c>
      <c r="H31" s="26">
        <f t="shared" si="2"/>
        <v>0</v>
      </c>
      <c r="I31" s="1"/>
      <c r="J31" s="26">
        <f t="shared" si="6"/>
        <v>0.3051</v>
      </c>
      <c r="K31" s="26">
        <f t="shared" si="7"/>
        <v>0.046799999999999994</v>
      </c>
      <c r="L31" s="29">
        <f t="shared" si="3"/>
        <v>0.3519</v>
      </c>
      <c r="M31" s="29">
        <f t="shared" si="8"/>
        <v>1.4874541085578992</v>
      </c>
      <c r="N31" s="29">
        <f t="shared" si="9"/>
        <v>-1.135554108557899</v>
      </c>
    </row>
    <row r="32" spans="1:14" ht="12.75">
      <c r="A32">
        <f t="shared" si="10"/>
        <v>1978</v>
      </c>
      <c r="C32">
        <v>6</v>
      </c>
      <c r="D32" s="28">
        <f t="shared" si="4"/>
        <v>13.650328640399321</v>
      </c>
      <c r="E32" s="26">
        <f t="shared" si="0"/>
        <v>0.9022867231303953</v>
      </c>
      <c r="F32" s="26">
        <f t="shared" si="5"/>
        <v>14.552615363529716</v>
      </c>
      <c r="G32" s="26">
        <f t="shared" si="1"/>
        <v>0.3360106856797497</v>
      </c>
      <c r="H32" s="26">
        <f t="shared" si="2"/>
        <v>0</v>
      </c>
      <c r="I32" s="1"/>
      <c r="J32" s="26">
        <f t="shared" si="6"/>
        <v>0.3051</v>
      </c>
      <c r="K32" s="26">
        <f t="shared" si="7"/>
        <v>0.046799999999999994</v>
      </c>
      <c r="L32" s="29">
        <f t="shared" si="3"/>
        <v>0.3519</v>
      </c>
      <c r="M32" s="29">
        <f t="shared" si="8"/>
        <v>1.543397408810145</v>
      </c>
      <c r="N32" s="29">
        <f t="shared" si="9"/>
        <v>-1.1914974088101449</v>
      </c>
    </row>
    <row r="33" spans="1:14" ht="12.75">
      <c r="A33">
        <f t="shared" si="10"/>
        <v>1979</v>
      </c>
      <c r="C33">
        <v>7</v>
      </c>
      <c r="D33" s="28">
        <f t="shared" si="4"/>
        <v>14.552615363529718</v>
      </c>
      <c r="E33" s="26">
        <f t="shared" si="0"/>
        <v>0.9619278755293145</v>
      </c>
      <c r="F33" s="26">
        <f t="shared" si="5"/>
        <v>15.514543239059032</v>
      </c>
      <c r="G33" s="26">
        <f t="shared" si="1"/>
        <v>0.3360106856797497</v>
      </c>
      <c r="H33" s="26">
        <f t="shared" si="2"/>
        <v>0</v>
      </c>
      <c r="I33" s="1"/>
      <c r="J33" s="26">
        <f t="shared" si="6"/>
        <v>0.3051</v>
      </c>
      <c r="K33" s="26">
        <f t="shared" si="7"/>
        <v>0.046799999999999994</v>
      </c>
      <c r="L33" s="29">
        <f t="shared" si="3"/>
        <v>0.3519</v>
      </c>
      <c r="M33" s="29">
        <f t="shared" si="8"/>
        <v>1.603038561209064</v>
      </c>
      <c r="N33" s="29">
        <f t="shared" si="9"/>
        <v>-1.2511385612090642</v>
      </c>
    </row>
    <row r="34" spans="1:14" ht="12.75">
      <c r="A34">
        <f t="shared" si="10"/>
        <v>1980</v>
      </c>
      <c r="C34">
        <v>8</v>
      </c>
      <c r="D34" s="28">
        <f t="shared" si="4"/>
        <v>15.514543239059034</v>
      </c>
      <c r="E34" s="26">
        <f t="shared" si="0"/>
        <v>1.0255113081018021</v>
      </c>
      <c r="F34" s="26">
        <f t="shared" si="5"/>
        <v>16.540054547160835</v>
      </c>
      <c r="G34" s="26">
        <f t="shared" si="1"/>
        <v>0.3360106856797497</v>
      </c>
      <c r="H34" s="26">
        <f t="shared" si="2"/>
        <v>0</v>
      </c>
      <c r="I34" s="1"/>
      <c r="J34" s="26">
        <f t="shared" si="6"/>
        <v>0.3051</v>
      </c>
      <c r="K34" s="26">
        <f t="shared" si="7"/>
        <v>0.046799999999999994</v>
      </c>
      <c r="L34" s="29">
        <f t="shared" si="3"/>
        <v>0.3519</v>
      </c>
      <c r="M34" s="29">
        <f t="shared" si="8"/>
        <v>1.6666219937815518</v>
      </c>
      <c r="N34" s="29">
        <f t="shared" si="9"/>
        <v>-1.3147219937815517</v>
      </c>
    </row>
    <row r="35" spans="1:14" ht="12.75">
      <c r="A35">
        <f t="shared" si="10"/>
        <v>1981</v>
      </c>
      <c r="C35">
        <v>9</v>
      </c>
      <c r="D35" s="28">
        <f t="shared" si="4"/>
        <v>16.540054547160835</v>
      </c>
      <c r="E35" s="26">
        <f t="shared" si="0"/>
        <v>1.0932976055673314</v>
      </c>
      <c r="F35" s="26">
        <f t="shared" si="5"/>
        <v>17.63335215272817</v>
      </c>
      <c r="G35" s="26">
        <f t="shared" si="1"/>
        <v>0.3360106856797497</v>
      </c>
      <c r="H35" s="26">
        <f t="shared" si="2"/>
        <v>0</v>
      </c>
      <c r="I35" s="1"/>
      <c r="J35" s="26">
        <f t="shared" si="6"/>
        <v>0.3051</v>
      </c>
      <c r="K35" s="26">
        <f t="shared" si="7"/>
        <v>0.046799999999999994</v>
      </c>
      <c r="L35" s="29">
        <f t="shared" si="3"/>
        <v>0.3519</v>
      </c>
      <c r="M35" s="29">
        <f t="shared" si="8"/>
        <v>1.7344082912470808</v>
      </c>
      <c r="N35" s="29">
        <f t="shared" si="9"/>
        <v>-1.3825082912470807</v>
      </c>
    </row>
    <row r="36" spans="1:14" ht="12.75">
      <c r="A36">
        <f t="shared" si="10"/>
        <v>1982</v>
      </c>
      <c r="C36">
        <v>10</v>
      </c>
      <c r="D36" s="28">
        <f t="shared" si="4"/>
        <v>17.63335215272817</v>
      </c>
      <c r="E36" s="26">
        <f t="shared" si="0"/>
        <v>1.165564577295332</v>
      </c>
      <c r="F36" s="26">
        <f t="shared" si="5"/>
        <v>18.7989167300235</v>
      </c>
      <c r="G36" s="26">
        <f t="shared" si="1"/>
        <v>0.3360106856797497</v>
      </c>
      <c r="H36" s="26">
        <f t="shared" si="2"/>
        <v>0</v>
      </c>
      <c r="I36" s="1"/>
      <c r="J36" s="26">
        <f t="shared" si="6"/>
        <v>0.3051</v>
      </c>
      <c r="K36" s="26">
        <f t="shared" si="7"/>
        <v>0.046799999999999994</v>
      </c>
      <c r="L36" s="29">
        <f t="shared" si="3"/>
        <v>0.3519</v>
      </c>
      <c r="M36" s="29">
        <f t="shared" si="8"/>
        <v>1.8066752629750815</v>
      </c>
      <c r="N36" s="29">
        <f t="shared" si="9"/>
        <v>-1.4547752629750814</v>
      </c>
    </row>
    <row r="37" spans="1:14" ht="12.75">
      <c r="A37">
        <f t="shared" si="10"/>
        <v>1983</v>
      </c>
      <c r="C37">
        <v>11</v>
      </c>
      <c r="D37" s="28">
        <f t="shared" si="4"/>
        <v>18.7989167300235</v>
      </c>
      <c r="E37" s="26">
        <f t="shared" si="0"/>
        <v>1.2426083958545535</v>
      </c>
      <c r="F37" s="26">
        <f t="shared" si="5"/>
        <v>20.041525125878053</v>
      </c>
      <c r="G37" s="26">
        <f t="shared" si="1"/>
        <v>0.3360106856797497</v>
      </c>
      <c r="H37" s="26">
        <f t="shared" si="2"/>
        <v>0</v>
      </c>
      <c r="I37" s="1"/>
      <c r="J37" s="26">
        <f t="shared" si="6"/>
        <v>0.3051</v>
      </c>
      <c r="K37" s="26">
        <f t="shared" si="7"/>
        <v>0.046799999999999994</v>
      </c>
      <c r="L37" s="29">
        <f t="shared" si="3"/>
        <v>0.3519</v>
      </c>
      <c r="M37" s="29">
        <f t="shared" si="8"/>
        <v>1.883719081534303</v>
      </c>
      <c r="N37" s="29">
        <f t="shared" si="9"/>
        <v>-1.531819081534303</v>
      </c>
    </row>
    <row r="38" spans="1:14" ht="12.75">
      <c r="A38">
        <f t="shared" si="10"/>
        <v>1984</v>
      </c>
      <c r="C38">
        <v>12</v>
      </c>
      <c r="D38" s="28">
        <f t="shared" si="4"/>
        <v>20.041525125878053</v>
      </c>
      <c r="E38" s="26">
        <f t="shared" si="0"/>
        <v>1.3247448108205395</v>
      </c>
      <c r="F38" s="26">
        <f t="shared" si="5"/>
        <v>21.366269936698593</v>
      </c>
      <c r="G38" s="26">
        <f t="shared" si="1"/>
        <v>0.3360106856797497</v>
      </c>
      <c r="H38" s="26">
        <f t="shared" si="2"/>
        <v>0</v>
      </c>
      <c r="I38" s="1"/>
      <c r="J38" s="26">
        <f t="shared" si="6"/>
        <v>0.3051</v>
      </c>
      <c r="K38" s="26">
        <f t="shared" si="7"/>
        <v>0.046799999999999994</v>
      </c>
      <c r="L38" s="29">
        <f t="shared" si="3"/>
        <v>0.3519</v>
      </c>
      <c r="M38" s="29">
        <f t="shared" si="8"/>
        <v>1.9658554965002892</v>
      </c>
      <c r="N38" s="29">
        <f t="shared" si="9"/>
        <v>-1.6139554965002891</v>
      </c>
    </row>
    <row r="39" spans="1:14" ht="12.75">
      <c r="A39">
        <f t="shared" si="10"/>
        <v>1985</v>
      </c>
      <c r="C39">
        <v>13</v>
      </c>
      <c r="D39" s="28">
        <f t="shared" si="4"/>
        <v>21.366269936698593</v>
      </c>
      <c r="E39" s="26">
        <f t="shared" si="0"/>
        <v>1.4123104428157771</v>
      </c>
      <c r="F39" s="26">
        <f t="shared" si="5"/>
        <v>22.77858037951437</v>
      </c>
      <c r="G39" s="26">
        <f t="shared" si="1"/>
        <v>0.3360106856797497</v>
      </c>
      <c r="H39" s="26">
        <f t="shared" si="2"/>
        <v>0</v>
      </c>
      <c r="I39" s="1"/>
      <c r="J39" s="26">
        <f t="shared" si="6"/>
        <v>0.3051</v>
      </c>
      <c r="K39" s="26">
        <f t="shared" si="7"/>
        <v>0.046799999999999994</v>
      </c>
      <c r="L39" s="29">
        <f t="shared" si="3"/>
        <v>0.3519</v>
      </c>
      <c r="M39" s="29">
        <f t="shared" si="8"/>
        <v>2.053421128495527</v>
      </c>
      <c r="N39" s="29">
        <f t="shared" si="9"/>
        <v>-1.7015211284955267</v>
      </c>
    </row>
    <row r="40" spans="1:14" ht="12.75">
      <c r="A40">
        <f t="shared" si="10"/>
        <v>1986</v>
      </c>
      <c r="B40" s="45"/>
      <c r="C40">
        <v>14</v>
      </c>
      <c r="D40" s="28">
        <f t="shared" si="4"/>
        <v>22.77858037951437</v>
      </c>
      <c r="E40" s="26">
        <f t="shared" si="0"/>
        <v>1.5056641630859</v>
      </c>
      <c r="F40" s="26">
        <f t="shared" si="5"/>
        <v>24.28424454260027</v>
      </c>
      <c r="G40" s="26">
        <f t="shared" si="1"/>
        <v>0.3360106856797497</v>
      </c>
      <c r="H40" s="26">
        <f t="shared" si="2"/>
        <v>0</v>
      </c>
      <c r="I40" s="1"/>
      <c r="J40" s="26">
        <f t="shared" si="6"/>
        <v>0.3051</v>
      </c>
      <c r="K40" s="26">
        <f t="shared" si="7"/>
        <v>0.046799999999999994</v>
      </c>
      <c r="L40" s="29">
        <f t="shared" si="3"/>
        <v>0.3519</v>
      </c>
      <c r="M40" s="29">
        <f t="shared" si="8"/>
        <v>2.1467748487656495</v>
      </c>
      <c r="N40" s="29">
        <f t="shared" si="9"/>
        <v>-1.7948748487656494</v>
      </c>
    </row>
    <row r="41" spans="1:14" ht="12.75">
      <c r="A41">
        <f t="shared" si="10"/>
        <v>1987</v>
      </c>
      <c r="B41" s="45"/>
      <c r="C41">
        <v>15</v>
      </c>
      <c r="D41" s="28">
        <f t="shared" si="4"/>
        <v>24.28424454260027</v>
      </c>
      <c r="E41" s="26">
        <f t="shared" si="0"/>
        <v>1.605188564265878</v>
      </c>
      <c r="F41" s="26">
        <f t="shared" si="5"/>
        <v>25.889433106866147</v>
      </c>
      <c r="G41" s="26">
        <f t="shared" si="1"/>
        <v>0.3360106856797497</v>
      </c>
      <c r="H41" s="26">
        <f t="shared" si="2"/>
        <v>0</v>
      </c>
      <c r="I41" s="1"/>
      <c r="J41" s="26">
        <f t="shared" si="6"/>
        <v>0.3051</v>
      </c>
      <c r="K41" s="26">
        <f t="shared" si="7"/>
        <v>0.046799999999999994</v>
      </c>
      <c r="L41" s="29">
        <f t="shared" si="3"/>
        <v>0.3519</v>
      </c>
      <c r="M41" s="29">
        <f t="shared" si="8"/>
        <v>2.246299249945628</v>
      </c>
      <c r="N41" s="29">
        <f t="shared" si="9"/>
        <v>-1.8943992499456277</v>
      </c>
    </row>
    <row r="42" spans="1:14" ht="12.75">
      <c r="A42">
        <f t="shared" si="10"/>
        <v>1988</v>
      </c>
      <c r="C42">
        <v>16</v>
      </c>
      <c r="D42" s="28">
        <f t="shared" si="4"/>
        <v>25.88943310686615</v>
      </c>
      <c r="E42" s="26">
        <f t="shared" si="0"/>
        <v>1.7112915283638526</v>
      </c>
      <c r="F42" s="26">
        <f t="shared" si="5"/>
        <v>27.60072463523</v>
      </c>
      <c r="G42" s="26">
        <f t="shared" si="1"/>
        <v>0.3360106856797497</v>
      </c>
      <c r="H42" s="26">
        <f t="shared" si="2"/>
        <v>0</v>
      </c>
      <c r="I42" s="1"/>
      <c r="J42" s="26">
        <f t="shared" si="6"/>
        <v>0.3051</v>
      </c>
      <c r="K42" s="26">
        <f t="shared" si="7"/>
        <v>0.046799999999999994</v>
      </c>
      <c r="L42" s="29">
        <f t="shared" si="3"/>
        <v>0.3519</v>
      </c>
      <c r="M42" s="29">
        <f t="shared" si="8"/>
        <v>2.352402214043602</v>
      </c>
      <c r="N42" s="29">
        <f t="shared" si="9"/>
        <v>-2.000502214043602</v>
      </c>
    </row>
    <row r="43" spans="1:14" ht="12.75">
      <c r="A43">
        <f t="shared" si="10"/>
        <v>1989</v>
      </c>
      <c r="C43">
        <v>17</v>
      </c>
      <c r="D43" s="28">
        <f t="shared" si="4"/>
        <v>27.600724635230005</v>
      </c>
      <c r="E43" s="26">
        <f t="shared" si="0"/>
        <v>1.8244078983887035</v>
      </c>
      <c r="F43" s="26">
        <f t="shared" si="5"/>
        <v>29.425132533618708</v>
      </c>
      <c r="G43" s="26">
        <f t="shared" si="1"/>
        <v>0.3360106856797497</v>
      </c>
      <c r="H43" s="26">
        <f t="shared" si="2"/>
        <v>0</v>
      </c>
      <c r="I43" s="1"/>
      <c r="J43" s="26">
        <f t="shared" si="6"/>
        <v>0.3051</v>
      </c>
      <c r="K43" s="26">
        <f t="shared" si="7"/>
        <v>0.046799999999999994</v>
      </c>
      <c r="L43" s="29">
        <f t="shared" si="3"/>
        <v>0.3519</v>
      </c>
      <c r="M43" s="29">
        <f t="shared" si="8"/>
        <v>2.465518584068453</v>
      </c>
      <c r="N43" s="29">
        <f t="shared" si="9"/>
        <v>-2.113618584068453</v>
      </c>
    </row>
    <row r="44" spans="1:14" ht="12.75">
      <c r="A44">
        <f t="shared" si="10"/>
        <v>1990</v>
      </c>
      <c r="C44">
        <v>18</v>
      </c>
      <c r="D44" s="28">
        <f t="shared" si="4"/>
        <v>29.425132533618708</v>
      </c>
      <c r="E44" s="26">
        <f t="shared" si="0"/>
        <v>1.9450012604721967</v>
      </c>
      <c r="F44" s="26">
        <f t="shared" si="5"/>
        <v>31.370133794090904</v>
      </c>
      <c r="G44" s="26">
        <f t="shared" si="1"/>
        <v>0.3360106856797497</v>
      </c>
      <c r="H44" s="26">
        <f t="shared" si="2"/>
        <v>0</v>
      </c>
      <c r="I44" s="1"/>
      <c r="J44" s="26">
        <f t="shared" si="6"/>
        <v>0.3051</v>
      </c>
      <c r="K44" s="26">
        <f t="shared" si="7"/>
        <v>0.046799999999999994</v>
      </c>
      <c r="L44" s="29">
        <f t="shared" si="3"/>
        <v>0.3519</v>
      </c>
      <c r="M44" s="29">
        <f t="shared" si="8"/>
        <v>2.5861119461519464</v>
      </c>
      <c r="N44" s="29">
        <f t="shared" si="9"/>
        <v>-2.2342119461519463</v>
      </c>
    </row>
    <row r="45" spans="1:14" ht="12.75">
      <c r="A45">
        <f t="shared" si="10"/>
        <v>1991</v>
      </c>
      <c r="C45">
        <v>19</v>
      </c>
      <c r="D45" s="28">
        <f t="shared" si="4"/>
        <v>31.370133794090904</v>
      </c>
      <c r="E45" s="26">
        <f t="shared" si="0"/>
        <v>2.073565843789409</v>
      </c>
      <c r="F45" s="26">
        <f t="shared" si="5"/>
        <v>33.443699637880314</v>
      </c>
      <c r="G45" s="26">
        <f t="shared" si="1"/>
        <v>0.3360106856797497</v>
      </c>
      <c r="H45" s="26">
        <f t="shared" si="2"/>
        <v>0</v>
      </c>
      <c r="I45" s="1"/>
      <c r="J45" s="26">
        <f t="shared" si="6"/>
        <v>0.3051</v>
      </c>
      <c r="K45" s="26">
        <f t="shared" si="7"/>
        <v>0.046799999999999994</v>
      </c>
      <c r="L45" s="29">
        <f t="shared" si="3"/>
        <v>0.3519</v>
      </c>
      <c r="M45" s="29">
        <f t="shared" si="8"/>
        <v>2.7146765294691586</v>
      </c>
      <c r="N45" s="29">
        <f t="shared" si="9"/>
        <v>-2.3627765294691585</v>
      </c>
    </row>
    <row r="46" spans="1:14" ht="12.75">
      <c r="A46">
        <f t="shared" si="10"/>
        <v>1992</v>
      </c>
      <c r="C46">
        <v>20</v>
      </c>
      <c r="D46" s="28">
        <f t="shared" si="4"/>
        <v>33.443699637880314</v>
      </c>
      <c r="E46" s="26">
        <f t="shared" si="0"/>
        <v>2.210628546063889</v>
      </c>
      <c r="F46" s="26">
        <f t="shared" si="5"/>
        <v>35.6543281839442</v>
      </c>
      <c r="G46" s="26">
        <f t="shared" si="1"/>
        <v>0.3360106856797497</v>
      </c>
      <c r="H46" s="26">
        <f t="shared" si="2"/>
        <v>0</v>
      </c>
      <c r="I46" s="1"/>
      <c r="J46" s="26">
        <f t="shared" si="6"/>
        <v>0.3051</v>
      </c>
      <c r="K46" s="26">
        <f t="shared" si="7"/>
        <v>0.046799999999999994</v>
      </c>
      <c r="L46" s="29">
        <f t="shared" si="3"/>
        <v>0.3519</v>
      </c>
      <c r="M46" s="29">
        <f t="shared" si="8"/>
        <v>2.8517392317436387</v>
      </c>
      <c r="N46" s="29">
        <f t="shared" si="9"/>
        <v>-2.4998392317436386</v>
      </c>
    </row>
    <row r="47" spans="1:14" ht="12.75">
      <c r="A47">
        <f t="shared" si="10"/>
        <v>1993</v>
      </c>
      <c r="C47">
        <v>21</v>
      </c>
      <c r="D47" s="28">
        <f t="shared" si="4"/>
        <v>35.6543281839442</v>
      </c>
      <c r="E47" s="26">
        <f t="shared" si="0"/>
        <v>2.356751092958712</v>
      </c>
      <c r="F47" s="26">
        <f t="shared" si="5"/>
        <v>38.01107927690291</v>
      </c>
      <c r="G47" s="26">
        <f t="shared" si="1"/>
        <v>0.3360106856797497</v>
      </c>
      <c r="H47" s="26">
        <f t="shared" si="2"/>
        <v>0</v>
      </c>
      <c r="I47" s="1"/>
      <c r="J47" s="26">
        <f t="shared" si="6"/>
        <v>0.3051</v>
      </c>
      <c r="K47" s="26">
        <f t="shared" si="7"/>
        <v>0.046799999999999994</v>
      </c>
      <c r="L47" s="29">
        <f t="shared" si="3"/>
        <v>0.3519</v>
      </c>
      <c r="M47" s="29">
        <f t="shared" si="8"/>
        <v>2.9978617786384616</v>
      </c>
      <c r="N47" s="29">
        <f t="shared" si="9"/>
        <v>-2.6459617786384615</v>
      </c>
    </row>
    <row r="48" spans="1:14" ht="12.75">
      <c r="A48">
        <f t="shared" si="10"/>
        <v>1994</v>
      </c>
      <c r="C48">
        <v>22</v>
      </c>
      <c r="D48" s="28">
        <f t="shared" si="4"/>
        <v>38.01107927690291</v>
      </c>
      <c r="E48" s="26">
        <f t="shared" si="0"/>
        <v>2.5125323402032826</v>
      </c>
      <c r="F48" s="26">
        <f t="shared" si="5"/>
        <v>40.5236116171062</v>
      </c>
      <c r="G48" s="26">
        <f t="shared" si="1"/>
        <v>0.3360106856797497</v>
      </c>
      <c r="H48" s="26">
        <f t="shared" si="2"/>
        <v>0</v>
      </c>
      <c r="I48" s="1"/>
      <c r="J48" s="26">
        <f t="shared" si="6"/>
        <v>0.3051</v>
      </c>
      <c r="K48" s="26">
        <f t="shared" si="7"/>
        <v>0.046799999999999994</v>
      </c>
      <c r="L48" s="29">
        <f t="shared" si="3"/>
        <v>0.3519</v>
      </c>
      <c r="M48" s="29">
        <f t="shared" si="8"/>
        <v>3.1536430258830324</v>
      </c>
      <c r="N48" s="29">
        <f t="shared" si="9"/>
        <v>-2.8017430258830323</v>
      </c>
    </row>
    <row r="49" spans="1:14" ht="12.75">
      <c r="A49">
        <f t="shared" si="10"/>
        <v>1995</v>
      </c>
      <c r="C49">
        <v>23</v>
      </c>
      <c r="D49" s="28">
        <f t="shared" si="4"/>
        <v>40.5236116171062</v>
      </c>
      <c r="E49" s="26">
        <f t="shared" si="0"/>
        <v>2.67861072789072</v>
      </c>
      <c r="F49" s="26">
        <f t="shared" si="5"/>
        <v>43.20222234499692</v>
      </c>
      <c r="G49" s="26">
        <f t="shared" si="1"/>
        <v>0.3360106856797497</v>
      </c>
      <c r="H49" s="26">
        <f t="shared" si="2"/>
        <v>0</v>
      </c>
      <c r="I49" s="1"/>
      <c r="J49" s="26">
        <f t="shared" si="6"/>
        <v>0.3051</v>
      </c>
      <c r="K49" s="26">
        <f t="shared" si="7"/>
        <v>0.046799999999999994</v>
      </c>
      <c r="L49" s="29">
        <f t="shared" si="3"/>
        <v>0.3519</v>
      </c>
      <c r="M49" s="29">
        <f t="shared" si="8"/>
        <v>3.31972141357047</v>
      </c>
      <c r="N49" s="29">
        <f t="shared" si="9"/>
        <v>-2.9678214135704697</v>
      </c>
    </row>
    <row r="50" spans="1:14" ht="12.75">
      <c r="A50">
        <f t="shared" si="10"/>
        <v>1996</v>
      </c>
      <c r="C50">
        <v>24</v>
      </c>
      <c r="D50" s="28">
        <f t="shared" si="4"/>
        <v>43.20222234499692</v>
      </c>
      <c r="E50" s="26">
        <f t="shared" si="0"/>
        <v>2.8556668970042964</v>
      </c>
      <c r="F50" s="26">
        <f t="shared" si="5"/>
        <v>46.05788924200122</v>
      </c>
      <c r="G50" s="26">
        <f t="shared" si="1"/>
        <v>0.3360106856797497</v>
      </c>
      <c r="H50" s="26">
        <f t="shared" si="2"/>
        <v>0</v>
      </c>
      <c r="I50" s="1"/>
      <c r="J50" s="26">
        <f t="shared" si="6"/>
        <v>0.3051</v>
      </c>
      <c r="K50" s="26">
        <f t="shared" si="7"/>
        <v>0.046799999999999994</v>
      </c>
      <c r="L50" s="29">
        <f t="shared" si="3"/>
        <v>0.3519</v>
      </c>
      <c r="M50" s="29">
        <f t="shared" si="8"/>
        <v>3.496777582684046</v>
      </c>
      <c r="N50" s="29">
        <f t="shared" si="9"/>
        <v>-3.144877582684046</v>
      </c>
    </row>
    <row r="51" spans="1:14" ht="12.75">
      <c r="A51">
        <f t="shared" si="10"/>
        <v>1997</v>
      </c>
      <c r="C51">
        <v>25</v>
      </c>
      <c r="D51" s="28">
        <f t="shared" si="4"/>
        <v>46.05788924200122</v>
      </c>
      <c r="E51" s="26">
        <f t="shared" si="0"/>
        <v>3.0444264788962805</v>
      </c>
      <c r="F51" s="26">
        <f t="shared" si="5"/>
        <v>49.102315720897494</v>
      </c>
      <c r="G51" s="26">
        <f t="shared" si="1"/>
        <v>0.3360106856797497</v>
      </c>
      <c r="H51" s="26">
        <f t="shared" si="2"/>
        <v>0</v>
      </c>
      <c r="I51" s="1"/>
      <c r="J51" s="26">
        <f t="shared" si="6"/>
        <v>0.3051</v>
      </c>
      <c r="K51" s="26">
        <f t="shared" si="7"/>
        <v>0.046799999999999994</v>
      </c>
      <c r="L51" s="29">
        <f t="shared" si="3"/>
        <v>0.3519</v>
      </c>
      <c r="M51" s="29">
        <f t="shared" si="8"/>
        <v>3.68553716457603</v>
      </c>
      <c r="N51" s="29">
        <f t="shared" si="9"/>
        <v>-3.33363716457603</v>
      </c>
    </row>
    <row r="52" spans="1:14" ht="12.75">
      <c r="A52">
        <f t="shared" si="10"/>
        <v>1998</v>
      </c>
      <c r="C52">
        <v>26</v>
      </c>
      <c r="D52" s="28">
        <f t="shared" si="4"/>
        <v>49.1023157208975</v>
      </c>
      <c r="E52" s="26">
        <f t="shared" si="0"/>
        <v>3.245663069151325</v>
      </c>
      <c r="F52" s="26">
        <f t="shared" si="5"/>
        <v>52.34797879004883</v>
      </c>
      <c r="G52" s="26">
        <f t="shared" si="1"/>
        <v>0.3360106856797497</v>
      </c>
      <c r="H52" s="26">
        <f t="shared" si="2"/>
        <v>0</v>
      </c>
      <c r="I52" s="1"/>
      <c r="J52" s="26">
        <f t="shared" si="6"/>
        <v>0.3051</v>
      </c>
      <c r="K52" s="26">
        <f t="shared" si="7"/>
        <v>0.046799999999999994</v>
      </c>
      <c r="L52" s="29">
        <f t="shared" si="3"/>
        <v>0.3519</v>
      </c>
      <c r="M52" s="29">
        <f t="shared" si="8"/>
        <v>3.886773754831075</v>
      </c>
      <c r="N52" s="29">
        <f t="shared" si="9"/>
        <v>-3.5348737548310747</v>
      </c>
    </row>
    <row r="53" spans="1:14" ht="12.75">
      <c r="A53">
        <f t="shared" si="10"/>
        <v>1999</v>
      </c>
      <c r="C53">
        <v>27</v>
      </c>
      <c r="D53" s="28">
        <f t="shared" si="4"/>
        <v>52.34797879004883</v>
      </c>
      <c r="E53" s="26">
        <f t="shared" si="0"/>
        <v>3.4602013980222277</v>
      </c>
      <c r="F53" s="26">
        <f t="shared" si="5"/>
        <v>55.808180188071056</v>
      </c>
      <c r="G53" s="26">
        <f t="shared" si="1"/>
        <v>0.3360106856797497</v>
      </c>
      <c r="H53" s="26">
        <f t="shared" si="2"/>
        <v>0</v>
      </c>
      <c r="I53" s="1"/>
      <c r="J53" s="26">
        <f t="shared" si="6"/>
        <v>0.3051</v>
      </c>
      <c r="K53" s="26">
        <f t="shared" si="7"/>
        <v>0.046799999999999994</v>
      </c>
      <c r="L53" s="29">
        <f t="shared" si="3"/>
        <v>0.3519</v>
      </c>
      <c r="M53" s="29">
        <f t="shared" si="8"/>
        <v>4.101312083701978</v>
      </c>
      <c r="N53" s="29">
        <f t="shared" si="9"/>
        <v>-3.7494120837019778</v>
      </c>
    </row>
    <row r="54" spans="1:14" ht="12.75">
      <c r="A54">
        <f t="shared" si="10"/>
        <v>2000</v>
      </c>
      <c r="C54">
        <v>28</v>
      </c>
      <c r="D54" s="28">
        <f t="shared" si="4"/>
        <v>55.808180188071056</v>
      </c>
      <c r="E54" s="26">
        <f t="shared" si="0"/>
        <v>3.688920710431497</v>
      </c>
      <c r="F54" s="26">
        <f t="shared" si="5"/>
        <v>59.49710089850255</v>
      </c>
      <c r="G54" s="26">
        <f t="shared" si="1"/>
        <v>0.3360106856797497</v>
      </c>
      <c r="H54" s="26">
        <f t="shared" si="2"/>
        <v>0</v>
      </c>
      <c r="I54" s="1"/>
      <c r="J54" s="26">
        <f t="shared" si="6"/>
        <v>0.3051</v>
      </c>
      <c r="K54" s="26">
        <f t="shared" si="7"/>
        <v>0.046799999999999994</v>
      </c>
      <c r="L54" s="29">
        <f t="shared" si="3"/>
        <v>0.3519</v>
      </c>
      <c r="M54" s="29">
        <f t="shared" si="8"/>
        <v>4.330031396111247</v>
      </c>
      <c r="N54" s="29">
        <f t="shared" si="9"/>
        <v>-3.9781313961112468</v>
      </c>
    </row>
    <row r="55" spans="1:14" ht="12.75">
      <c r="A55">
        <f t="shared" si="10"/>
        <v>2001</v>
      </c>
      <c r="C55">
        <v>29</v>
      </c>
      <c r="D55" s="28">
        <f t="shared" si="4"/>
        <v>59.49710089850255</v>
      </c>
      <c r="E55" s="26">
        <f t="shared" si="0"/>
        <v>3.932758369391019</v>
      </c>
      <c r="F55" s="26">
        <f t="shared" si="5"/>
        <v>63.42985926789357</v>
      </c>
      <c r="G55" s="26">
        <f t="shared" si="1"/>
        <v>0.3360106856797497</v>
      </c>
      <c r="H55" s="26">
        <f t="shared" si="2"/>
        <v>0</v>
      </c>
      <c r="I55" s="1"/>
      <c r="J55" s="26">
        <f t="shared" si="6"/>
        <v>0.3051</v>
      </c>
      <c r="K55" s="26">
        <f t="shared" si="7"/>
        <v>0.046799999999999994</v>
      </c>
      <c r="L55" s="29">
        <f t="shared" si="3"/>
        <v>0.3519</v>
      </c>
      <c r="M55" s="29">
        <f t="shared" si="8"/>
        <v>4.573869055070769</v>
      </c>
      <c r="N55" s="29">
        <f t="shared" si="9"/>
        <v>-4.221969055070769</v>
      </c>
    </row>
    <row r="56" spans="1:14" ht="12.75">
      <c r="A56">
        <f t="shared" si="10"/>
        <v>2002</v>
      </c>
      <c r="C56">
        <v>30</v>
      </c>
      <c r="D56" s="28">
        <f t="shared" si="4"/>
        <v>63.429859267893576</v>
      </c>
      <c r="E56" s="26">
        <f t="shared" si="0"/>
        <v>4.192713697607766</v>
      </c>
      <c r="F56" s="26">
        <f t="shared" si="5"/>
        <v>67.62257296550135</v>
      </c>
      <c r="G56" s="26">
        <f t="shared" si="1"/>
        <v>0.3360106856797497</v>
      </c>
      <c r="H56" s="26">
        <f t="shared" si="2"/>
        <v>0</v>
      </c>
      <c r="I56" s="1"/>
      <c r="J56" s="26">
        <f t="shared" si="6"/>
        <v>0.3051</v>
      </c>
      <c r="K56" s="26">
        <f t="shared" si="7"/>
        <v>0.046799999999999994</v>
      </c>
      <c r="L56" s="29">
        <f t="shared" si="3"/>
        <v>0.3519</v>
      </c>
      <c r="M56" s="29">
        <f t="shared" si="8"/>
        <v>4.833824383287515</v>
      </c>
      <c r="N56" s="29">
        <f t="shared" si="9"/>
        <v>-4.481924383287516</v>
      </c>
    </row>
    <row r="57" spans="1:14" ht="12.75">
      <c r="A57">
        <f t="shared" si="10"/>
        <v>2003</v>
      </c>
      <c r="C57">
        <v>31</v>
      </c>
      <c r="D57" s="28">
        <f t="shared" si="4"/>
        <v>67.62257296550135</v>
      </c>
      <c r="E57" s="26">
        <f t="shared" si="0"/>
        <v>4.46985207301964</v>
      </c>
      <c r="F57" s="26">
        <f t="shared" si="5"/>
        <v>72.09242503852099</v>
      </c>
      <c r="G57" s="26">
        <f t="shared" si="1"/>
        <v>0.3360106856797497</v>
      </c>
      <c r="H57" s="26">
        <f t="shared" si="2"/>
        <v>4.805862758699389</v>
      </c>
      <c r="I57" s="1"/>
      <c r="J57" s="26">
        <f t="shared" si="6"/>
        <v>0.3051</v>
      </c>
      <c r="K57" s="26">
        <f t="shared" si="7"/>
        <v>0.046799999999999994</v>
      </c>
      <c r="L57" s="29">
        <f t="shared" si="3"/>
        <v>0.6879106856797497</v>
      </c>
      <c r="M57" s="29">
        <f t="shared" si="8"/>
        <v>5.110962758699389</v>
      </c>
      <c r="N57" s="29">
        <f t="shared" si="9"/>
        <v>-4.423052073019639</v>
      </c>
    </row>
    <row r="58" spans="1:14" ht="12.75">
      <c r="A58">
        <f t="shared" si="10"/>
        <v>2004</v>
      </c>
      <c r="C58">
        <v>32</v>
      </c>
      <c r="D58" s="28">
        <f t="shared" si="4"/>
        <v>72.09242503852099</v>
      </c>
      <c r="E58" s="26">
        <f t="shared" si="0"/>
        <v>4.7653092950462375</v>
      </c>
      <c r="F58" s="26">
        <f t="shared" si="5"/>
        <v>76.85773433356722</v>
      </c>
      <c r="G58" s="26">
        <f t="shared" si="1"/>
        <v>0.3360106856797497</v>
      </c>
      <c r="H58" s="26">
        <f t="shared" si="2"/>
        <v>5.101319980725987</v>
      </c>
      <c r="I58" s="1"/>
      <c r="J58" s="26">
        <f t="shared" si="6"/>
        <v>0.3051</v>
      </c>
      <c r="K58" s="26">
        <f t="shared" si="7"/>
        <v>0.046799999999999994</v>
      </c>
      <c r="L58" s="29">
        <f t="shared" si="3"/>
        <v>0.6879106856797497</v>
      </c>
      <c r="M58" s="29">
        <f t="shared" si="8"/>
        <v>5.406419980725987</v>
      </c>
      <c r="N58" s="29">
        <f t="shared" si="9"/>
        <v>-4.718509295046237</v>
      </c>
    </row>
    <row r="59" spans="1:14" ht="12.75">
      <c r="A59">
        <f t="shared" si="10"/>
        <v>2005</v>
      </c>
      <c r="C59">
        <v>33</v>
      </c>
      <c r="D59" s="28">
        <f t="shared" si="4"/>
        <v>76.85773433356722</v>
      </c>
      <c r="E59" s="26">
        <f t="shared" si="0"/>
        <v>5.080296239448794</v>
      </c>
      <c r="F59" s="26">
        <f t="shared" si="5"/>
        <v>81.93803057301602</v>
      </c>
      <c r="G59" s="26">
        <f aca="true" t="shared" si="11" ref="G59:G95">IF(A59&lt;=$C$13,$C$22*$C$11,0)</f>
        <v>0.3360106856797497</v>
      </c>
      <c r="H59" s="26">
        <f t="shared" si="2"/>
        <v>5.416306925128543</v>
      </c>
      <c r="I59" s="1"/>
      <c r="J59" s="26">
        <f t="shared" si="6"/>
        <v>0.3051</v>
      </c>
      <c r="K59" s="26">
        <f t="shared" si="7"/>
        <v>0.046799999999999994</v>
      </c>
      <c r="L59" s="29">
        <f t="shared" si="3"/>
        <v>0.6879106856797497</v>
      </c>
      <c r="M59" s="29">
        <f t="shared" si="8"/>
        <v>5.7214069251285435</v>
      </c>
      <c r="N59" s="29">
        <f t="shared" si="9"/>
        <v>-5.033496239448794</v>
      </c>
    </row>
    <row r="60" spans="1:14" ht="12.75">
      <c r="A60">
        <f t="shared" si="10"/>
        <v>2006</v>
      </c>
      <c r="C60">
        <v>34</v>
      </c>
      <c r="D60" s="28">
        <f aca="true" t="shared" si="12" ref="D60:D95">IF(A60&lt;=$C$13,D59*(1+$C$17),0)</f>
        <v>81.93803057301602</v>
      </c>
      <c r="E60" s="26">
        <f t="shared" si="0"/>
        <v>5.416103820876359</v>
      </c>
      <c r="F60" s="26">
        <f t="shared" si="5"/>
        <v>87.35413439389238</v>
      </c>
      <c r="G60" s="26">
        <f t="shared" si="11"/>
        <v>0.3360106856797497</v>
      </c>
      <c r="H60" s="26">
        <f t="shared" si="2"/>
        <v>5.752114506556109</v>
      </c>
      <c r="I60" s="1"/>
      <c r="J60" s="26">
        <f t="shared" si="6"/>
        <v>0.3051</v>
      </c>
      <c r="K60" s="26">
        <f t="shared" si="7"/>
        <v>0.046799999999999994</v>
      </c>
      <c r="L60" s="29">
        <f t="shared" si="3"/>
        <v>0.6879106856797497</v>
      </c>
      <c r="M60" s="29">
        <f t="shared" si="8"/>
        <v>6.057214506556109</v>
      </c>
      <c r="N60" s="29">
        <f t="shared" si="9"/>
        <v>-5.369303820876359</v>
      </c>
    </row>
    <row r="61" spans="1:14" ht="12.75">
      <c r="A61">
        <f t="shared" si="10"/>
        <v>2007</v>
      </c>
      <c r="C61">
        <v>35</v>
      </c>
      <c r="D61" s="28">
        <f t="shared" si="12"/>
        <v>87.35413439389238</v>
      </c>
      <c r="E61" s="26">
        <f t="shared" si="0"/>
        <v>5.774108283436287</v>
      </c>
      <c r="F61" s="26">
        <f t="shared" si="5"/>
        <v>93.12824267732867</v>
      </c>
      <c r="G61" s="26">
        <f t="shared" si="11"/>
        <v>0.3360106856797497</v>
      </c>
      <c r="H61" s="26">
        <f t="shared" si="2"/>
        <v>6.110118969116036</v>
      </c>
      <c r="I61" s="1"/>
      <c r="J61" s="26">
        <f t="shared" si="6"/>
        <v>0.3051</v>
      </c>
      <c r="K61" s="26">
        <f t="shared" si="7"/>
        <v>0.046799999999999994</v>
      </c>
      <c r="L61" s="29">
        <f t="shared" si="3"/>
        <v>0.6879106856797497</v>
      </c>
      <c r="M61" s="29">
        <f t="shared" si="8"/>
        <v>6.415218969116037</v>
      </c>
      <c r="N61" s="29">
        <f t="shared" si="9"/>
        <v>-5.727308283436287</v>
      </c>
    </row>
    <row r="62" spans="1:14" ht="12.75">
      <c r="A62">
        <f t="shared" si="10"/>
        <v>2008</v>
      </c>
      <c r="C62">
        <v>36</v>
      </c>
      <c r="D62" s="28">
        <f t="shared" si="12"/>
        <v>93.12824267732867</v>
      </c>
      <c r="E62" s="26">
        <f t="shared" si="0"/>
        <v>6.155776840971426</v>
      </c>
      <c r="F62" s="26">
        <f t="shared" si="5"/>
        <v>99.2840195183001</v>
      </c>
      <c r="G62" s="26">
        <f t="shared" si="11"/>
        <v>0.3360106856797497</v>
      </c>
      <c r="H62" s="26">
        <f t="shared" si="2"/>
        <v>6.4917875266511755</v>
      </c>
      <c r="I62" s="1"/>
      <c r="J62" s="26">
        <f t="shared" si="6"/>
        <v>0.3051</v>
      </c>
      <c r="K62" s="26">
        <f t="shared" si="7"/>
        <v>0.046799999999999994</v>
      </c>
      <c r="L62" s="29">
        <f t="shared" si="3"/>
        <v>0.6879106856797497</v>
      </c>
      <c r="M62" s="29">
        <f t="shared" si="8"/>
        <v>6.796887526651176</v>
      </c>
      <c r="N62" s="29">
        <f t="shared" si="9"/>
        <v>-6.108976840971426</v>
      </c>
    </row>
    <row r="63" spans="1:14" ht="12.75">
      <c r="A63">
        <f t="shared" si="10"/>
        <v>2009</v>
      </c>
      <c r="C63">
        <v>37</v>
      </c>
      <c r="D63" s="28">
        <f t="shared" si="12"/>
        <v>99.2840195183001</v>
      </c>
      <c r="E63" s="26">
        <f t="shared" si="0"/>
        <v>6.562673690159637</v>
      </c>
      <c r="F63" s="26">
        <f t="shared" si="5"/>
        <v>105.84669320845974</v>
      </c>
      <c r="G63" s="26">
        <f t="shared" si="11"/>
        <v>0.3360106856797497</v>
      </c>
      <c r="H63" s="26">
        <f t="shared" si="2"/>
        <v>6.8986843758393865</v>
      </c>
      <c r="I63" s="1"/>
      <c r="J63" s="26">
        <f t="shared" si="6"/>
        <v>0.3051</v>
      </c>
      <c r="K63" s="26">
        <f t="shared" si="7"/>
        <v>0.046799999999999994</v>
      </c>
      <c r="L63" s="29">
        <f t="shared" si="3"/>
        <v>0.6879106856797497</v>
      </c>
      <c r="M63" s="29">
        <f t="shared" si="8"/>
        <v>7.203784375839387</v>
      </c>
      <c r="N63" s="29">
        <f t="shared" si="9"/>
        <v>-6.515873690159637</v>
      </c>
    </row>
    <row r="64" spans="1:14" ht="12.75">
      <c r="A64">
        <f t="shared" si="10"/>
        <v>2010</v>
      </c>
      <c r="C64">
        <v>38</v>
      </c>
      <c r="D64" s="28">
        <f t="shared" si="12"/>
        <v>105.84669320845974</v>
      </c>
      <c r="E64" s="26">
        <f t="shared" si="0"/>
        <v>6.996466421079189</v>
      </c>
      <c r="F64" s="26">
        <f t="shared" si="5"/>
        <v>112.84315962953893</v>
      </c>
      <c r="G64" s="26">
        <f t="shared" si="11"/>
        <v>0.3360106856797497</v>
      </c>
      <c r="H64" s="26">
        <f t="shared" si="2"/>
        <v>7.3324771067589385</v>
      </c>
      <c r="I64" s="1"/>
      <c r="J64" s="26">
        <f t="shared" si="6"/>
        <v>0.3051</v>
      </c>
      <c r="K64" s="26">
        <f t="shared" si="7"/>
        <v>0.046799999999999994</v>
      </c>
      <c r="L64" s="29">
        <f t="shared" si="3"/>
        <v>0.6879106856797497</v>
      </c>
      <c r="M64" s="29">
        <f t="shared" si="8"/>
        <v>7.637577106758939</v>
      </c>
      <c r="N64" s="29">
        <f t="shared" si="9"/>
        <v>-6.949666421079189</v>
      </c>
    </row>
    <row r="65" spans="1:14" ht="12.75">
      <c r="A65">
        <f t="shared" si="10"/>
        <v>2011</v>
      </c>
      <c r="C65">
        <v>39</v>
      </c>
      <c r="D65" s="28">
        <f t="shared" si="12"/>
        <v>112.84315962953893</v>
      </c>
      <c r="E65" s="26">
        <f t="shared" si="0"/>
        <v>7.458932851512524</v>
      </c>
      <c r="F65" s="26">
        <f t="shared" si="5"/>
        <v>120.30209248105146</v>
      </c>
      <c r="G65" s="26">
        <f t="shared" si="11"/>
        <v>0.3360106856797497</v>
      </c>
      <c r="H65" s="26">
        <f t="shared" si="2"/>
        <v>7.794943537192274</v>
      </c>
      <c r="I65" s="1"/>
      <c r="J65" s="26">
        <f t="shared" si="6"/>
        <v>0.3051</v>
      </c>
      <c r="K65" s="26">
        <f t="shared" si="7"/>
        <v>0.046799999999999994</v>
      </c>
      <c r="L65" s="29">
        <f t="shared" si="3"/>
        <v>0.6879106856797497</v>
      </c>
      <c r="M65" s="29">
        <f t="shared" si="8"/>
        <v>8.100043537192274</v>
      </c>
      <c r="N65" s="29">
        <f t="shared" si="9"/>
        <v>-7.412132851512524</v>
      </c>
    </row>
    <row r="66" spans="1:14" ht="12.75">
      <c r="A66">
        <f t="shared" si="10"/>
        <v>2012</v>
      </c>
      <c r="C66">
        <v>40</v>
      </c>
      <c r="D66" s="28">
        <f t="shared" si="12"/>
        <v>120.30209248105146</v>
      </c>
      <c r="E66" s="26">
        <f t="shared" si="0"/>
        <v>7.9519683129975025</v>
      </c>
      <c r="F66" s="26">
        <f t="shared" si="5"/>
        <v>128.25406079404897</v>
      </c>
      <c r="G66" s="26">
        <f t="shared" si="11"/>
        <v>0.3360106856797497</v>
      </c>
      <c r="H66" s="26">
        <f t="shared" si="2"/>
        <v>8.287978998677252</v>
      </c>
      <c r="I66" s="1"/>
      <c r="J66" s="26">
        <f t="shared" si="6"/>
        <v>0.3051</v>
      </c>
      <c r="K66" s="26">
        <f t="shared" si="7"/>
        <v>0.046799999999999994</v>
      </c>
      <c r="L66" s="29">
        <f t="shared" si="3"/>
        <v>0.6879106856797497</v>
      </c>
      <c r="M66" s="29">
        <f t="shared" si="8"/>
        <v>8.593078998677251</v>
      </c>
      <c r="N66" s="29">
        <f t="shared" si="9"/>
        <v>-7.9051683129975014</v>
      </c>
    </row>
    <row r="67" spans="1:14" ht="12.75">
      <c r="A67">
        <f t="shared" si="10"/>
        <v>2013</v>
      </c>
      <c r="C67">
        <v>41</v>
      </c>
      <c r="D67" s="51">
        <f t="shared" si="12"/>
        <v>128.25406079404897</v>
      </c>
      <c r="E67" s="26">
        <f t="shared" si="0"/>
        <v>8.477593418486638</v>
      </c>
      <c r="F67" s="26">
        <f t="shared" si="5"/>
        <v>136.7316542125356</v>
      </c>
      <c r="G67" s="26">
        <f t="shared" si="11"/>
        <v>0.3360106856797497</v>
      </c>
      <c r="H67" s="26">
        <f t="shared" si="2"/>
        <v>8.813604104166387</v>
      </c>
      <c r="I67" s="1"/>
      <c r="J67" s="26">
        <f t="shared" si="6"/>
        <v>0.3051</v>
      </c>
      <c r="K67" s="26">
        <f t="shared" si="7"/>
        <v>0.046799999999999994</v>
      </c>
      <c r="L67" s="29">
        <f t="shared" si="3"/>
        <v>0.6879106856797497</v>
      </c>
      <c r="M67" s="29">
        <f t="shared" si="8"/>
        <v>9.118704104166387</v>
      </c>
      <c r="N67" s="29">
        <f t="shared" si="9"/>
        <v>-8.430793418486637</v>
      </c>
    </row>
    <row r="68" spans="1:14" ht="12.75">
      <c r="A68">
        <f t="shared" si="10"/>
        <v>2014</v>
      </c>
      <c r="C68">
        <v>42</v>
      </c>
      <c r="D68" s="51">
        <f t="shared" si="12"/>
        <v>136.7316542125356</v>
      </c>
      <c r="E68" s="26">
        <f t="shared" si="0"/>
        <v>9.037962343448605</v>
      </c>
      <c r="F68" s="26">
        <f t="shared" si="5"/>
        <v>145.76961655598421</v>
      </c>
      <c r="G68" s="26">
        <f t="shared" si="11"/>
        <v>0.3360106856797497</v>
      </c>
      <c r="H68" s="26">
        <f t="shared" si="2"/>
        <v>9.373973029128354</v>
      </c>
      <c r="I68" s="1"/>
      <c r="J68" s="26">
        <f t="shared" si="6"/>
        <v>0.3051</v>
      </c>
      <c r="K68" s="26">
        <f t="shared" si="7"/>
        <v>0.046799999999999994</v>
      </c>
      <c r="L68" s="29">
        <f t="shared" si="3"/>
        <v>0.6879106856797497</v>
      </c>
      <c r="M68" s="29">
        <f t="shared" si="8"/>
        <v>9.679073029128354</v>
      </c>
      <c r="N68" s="29">
        <f t="shared" si="9"/>
        <v>-8.991162343448604</v>
      </c>
    </row>
    <row r="69" spans="1:14" ht="12.75">
      <c r="A69">
        <f t="shared" si="10"/>
        <v>2015</v>
      </c>
      <c r="C69">
        <v>43</v>
      </c>
      <c r="D69" s="26">
        <f t="shared" si="12"/>
        <v>145.76961655598421</v>
      </c>
      <c r="E69" s="26">
        <f t="shared" si="0"/>
        <v>9.635371654350557</v>
      </c>
      <c r="F69" s="26">
        <f t="shared" si="5"/>
        <v>155.40498821033478</v>
      </c>
      <c r="G69" s="26">
        <f t="shared" si="11"/>
        <v>0.3360106856797497</v>
      </c>
      <c r="H69" s="26">
        <f t="shared" si="2"/>
        <v>9.971382340030306</v>
      </c>
      <c r="I69" s="1"/>
      <c r="J69" s="26">
        <f t="shared" si="6"/>
        <v>0.3051</v>
      </c>
      <c r="K69" s="26">
        <f t="shared" si="7"/>
        <v>0.046799999999999994</v>
      </c>
      <c r="L69" s="29">
        <f t="shared" si="3"/>
        <v>0.6879106856797497</v>
      </c>
      <c r="M69" s="29">
        <f t="shared" si="8"/>
        <v>10.276482340030306</v>
      </c>
      <c r="N69" s="29">
        <f t="shared" si="9"/>
        <v>-9.588571654350556</v>
      </c>
    </row>
    <row r="70" spans="1:14" ht="12.75">
      <c r="A70">
        <f t="shared" si="10"/>
        <v>2016</v>
      </c>
      <c r="C70">
        <v>44</v>
      </c>
      <c r="D70" s="26">
        <f t="shared" si="12"/>
        <v>155.40498821033478</v>
      </c>
      <c r="E70" s="26">
        <f t="shared" si="0"/>
        <v>10.27226972070313</v>
      </c>
      <c r="F70" s="26">
        <f t="shared" si="5"/>
        <v>165.6772579310379</v>
      </c>
      <c r="G70" s="26">
        <f t="shared" si="11"/>
        <v>0.3360106856797497</v>
      </c>
      <c r="H70" s="26">
        <f t="shared" si="2"/>
        <v>10.60828040638288</v>
      </c>
      <c r="I70" s="1"/>
      <c r="J70" s="26">
        <f t="shared" si="6"/>
        <v>0.3051</v>
      </c>
      <c r="K70" s="26">
        <f t="shared" si="7"/>
        <v>0.046799999999999994</v>
      </c>
      <c r="L70" s="29">
        <f t="shared" si="3"/>
        <v>0.6879106856797497</v>
      </c>
      <c r="M70" s="29">
        <f t="shared" si="8"/>
        <v>10.91338040638288</v>
      </c>
      <c r="N70" s="29">
        <f t="shared" si="9"/>
        <v>-10.22546972070313</v>
      </c>
    </row>
    <row r="71" spans="1:14" ht="12.75">
      <c r="A71">
        <f t="shared" si="10"/>
        <v>2017</v>
      </c>
      <c r="C71">
        <v>45</v>
      </c>
      <c r="D71" s="26">
        <f t="shared" si="12"/>
        <v>165.67725793103793</v>
      </c>
      <c r="E71" s="26">
        <f t="shared" si="0"/>
        <v>10.951266749241608</v>
      </c>
      <c r="F71" s="26">
        <f t="shared" si="5"/>
        <v>176.62852468027953</v>
      </c>
      <c r="G71" s="26">
        <f t="shared" si="11"/>
        <v>0.3360106856797497</v>
      </c>
      <c r="H71" s="26">
        <f t="shared" si="2"/>
        <v>11.287277434921357</v>
      </c>
      <c r="I71" s="1"/>
      <c r="J71" s="26">
        <f t="shared" si="6"/>
        <v>0.3051</v>
      </c>
      <c r="K71" s="26">
        <f t="shared" si="7"/>
        <v>0.046799999999999994</v>
      </c>
      <c r="L71" s="29">
        <f t="shared" si="3"/>
        <v>0.6879106856797497</v>
      </c>
      <c r="M71" s="29">
        <f t="shared" si="8"/>
        <v>11.592377434921357</v>
      </c>
      <c r="N71" s="29">
        <f t="shared" si="9"/>
        <v>-10.904466749241607</v>
      </c>
    </row>
    <row r="72" spans="1:14" ht="12.75">
      <c r="A72">
        <f t="shared" si="10"/>
        <v>2018</v>
      </c>
      <c r="C72">
        <v>46</v>
      </c>
      <c r="D72" s="26">
        <f t="shared" si="12"/>
        <v>176.62852468027955</v>
      </c>
      <c r="E72" s="26">
        <f t="shared" si="0"/>
        <v>11.67514548136648</v>
      </c>
      <c r="F72" s="26">
        <f t="shared" si="5"/>
        <v>188.30367016164604</v>
      </c>
      <c r="G72" s="26">
        <f t="shared" si="11"/>
        <v>0.3360106856797497</v>
      </c>
      <c r="H72" s="26">
        <f t="shared" si="2"/>
        <v>12.011156167046229</v>
      </c>
      <c r="I72" s="1"/>
      <c r="J72" s="26">
        <f t="shared" si="6"/>
        <v>0.3051</v>
      </c>
      <c r="K72" s="26">
        <f t="shared" si="7"/>
        <v>0.046799999999999994</v>
      </c>
      <c r="L72" s="29">
        <f t="shared" si="3"/>
        <v>0.6879106856797497</v>
      </c>
      <c r="M72" s="29">
        <f t="shared" si="8"/>
        <v>12.316256167046228</v>
      </c>
      <c r="N72" s="29">
        <f t="shared" si="9"/>
        <v>-11.628345481366479</v>
      </c>
    </row>
    <row r="73" spans="1:14" ht="12.75">
      <c r="A73">
        <f t="shared" si="10"/>
        <v>2019</v>
      </c>
      <c r="C73">
        <v>47</v>
      </c>
      <c r="D73" s="26">
        <f t="shared" si="12"/>
        <v>188.30367016164604</v>
      </c>
      <c r="E73" s="26">
        <f t="shared" si="0"/>
        <v>12.446872597684804</v>
      </c>
      <c r="F73" s="26">
        <f t="shared" si="5"/>
        <v>200.75054275933084</v>
      </c>
      <c r="G73" s="26">
        <f t="shared" si="11"/>
        <v>0.3360106856797497</v>
      </c>
      <c r="H73" s="26">
        <f t="shared" si="2"/>
        <v>12.782883283364553</v>
      </c>
      <c r="I73" s="1"/>
      <c r="J73" s="26">
        <f t="shared" si="6"/>
        <v>0.3051</v>
      </c>
      <c r="K73" s="26">
        <f t="shared" si="7"/>
        <v>0.046799999999999994</v>
      </c>
      <c r="L73" s="29">
        <f t="shared" si="3"/>
        <v>0.6879106856797497</v>
      </c>
      <c r="M73" s="29">
        <f t="shared" si="8"/>
        <v>13.087983283364553</v>
      </c>
      <c r="N73" s="29">
        <f t="shared" si="9"/>
        <v>-12.400072597684803</v>
      </c>
    </row>
    <row r="74" spans="1:14" ht="12.75">
      <c r="A74">
        <f t="shared" si="10"/>
        <v>2020</v>
      </c>
      <c r="C74">
        <v>48</v>
      </c>
      <c r="D74" s="26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2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2021</v>
      </c>
      <c r="C75">
        <v>49</v>
      </c>
      <c r="D75" s="26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2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2022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2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2023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2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2024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2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2025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2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2026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2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2027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2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2028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2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2029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2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2030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2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2031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2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2032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2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2033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2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2034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2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2035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2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2036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2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2037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t="shared" si="11"/>
        <v>0</v>
      </c>
      <c r="H91" s="26">
        <f>IF(A91&gt;=2003,G91+E91,0)</f>
        <v>0</v>
      </c>
      <c r="I91" s="1"/>
      <c r="J91" s="26">
        <f t="shared" si="6"/>
        <v>0</v>
      </c>
      <c r="K91" s="26">
        <f t="shared" si="7"/>
        <v>0</v>
      </c>
      <c r="L91" s="29">
        <f t="shared" si="3"/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2038</v>
      </c>
      <c r="C92">
        <v>66</v>
      </c>
      <c r="D92" s="26">
        <f t="shared" si="12"/>
        <v>0</v>
      </c>
      <c r="E92" s="26">
        <f>D92*$C$17</f>
        <v>0</v>
      </c>
      <c r="F92" s="26">
        <f>D92+E92</f>
        <v>0</v>
      </c>
      <c r="G92" s="26">
        <f t="shared" si="11"/>
        <v>0</v>
      </c>
      <c r="H92" s="26">
        <f>IF(A92&gt;=2003,G92+E92,0)</f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2039</v>
      </c>
      <c r="C93">
        <v>67</v>
      </c>
      <c r="D93" s="26">
        <f t="shared" si="12"/>
        <v>0</v>
      </c>
      <c r="E93" s="26">
        <f>D93*$C$17</f>
        <v>0</v>
      </c>
      <c r="F93" s="26">
        <f>D93+E93</f>
        <v>0</v>
      </c>
      <c r="G93" s="26">
        <f t="shared" si="11"/>
        <v>0</v>
      </c>
      <c r="H93" s="26">
        <f>IF(A93&gt;=2003,G93+E93,0)</f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2040</v>
      </c>
      <c r="C94">
        <v>68</v>
      </c>
      <c r="D94" s="26">
        <f t="shared" si="12"/>
        <v>0</v>
      </c>
      <c r="E94" s="26">
        <f>D94*$C$17</f>
        <v>0</v>
      </c>
      <c r="F94" s="26">
        <f>D94+E94</f>
        <v>0</v>
      </c>
      <c r="G94" s="26">
        <f t="shared" si="11"/>
        <v>0</v>
      </c>
      <c r="H94" s="26">
        <f>IF(A94&gt;=2003,G94+E94,0)</f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2041</v>
      </c>
      <c r="C95">
        <v>69</v>
      </c>
      <c r="D95" s="26">
        <f t="shared" si="12"/>
        <v>0</v>
      </c>
      <c r="E95" s="26">
        <f>D95*$C$17</f>
        <v>0</v>
      </c>
      <c r="F95" s="26">
        <f>D95+E95</f>
        <v>0</v>
      </c>
      <c r="G95" s="26">
        <f t="shared" si="11"/>
        <v>0</v>
      </c>
      <c r="H95" s="26">
        <f>IF(A95&gt;=2003,G95+E95,0)</f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2042</v>
      </c>
      <c r="C96">
        <v>70</v>
      </c>
      <c r="E96" s="50">
        <f>SUM(E27:E95)</f>
        <v>190.83872312275997</v>
      </c>
      <c r="G96" s="49">
        <f>SUM(G27:G95)</f>
        <v>15.792502226948224</v>
      </c>
      <c r="H96" s="22">
        <f>SUM(H27:H95)</f>
        <v>138.84015145038512</v>
      </c>
      <c r="I96" s="27"/>
      <c r="J96" s="23">
        <f>SUM(J27:J95)</f>
        <v>14.339699999999993</v>
      </c>
      <c r="K96" s="23">
        <f>SUM(K27:K95)</f>
        <v>2.1995999999999993</v>
      </c>
      <c r="L96" s="49">
        <f>SUM(L27:L95)</f>
        <v>22.251481656555747</v>
      </c>
      <c r="M96" s="49">
        <f>SUM(M27:M95)</f>
        <v>220.9709253497082</v>
      </c>
      <c r="N96" s="23">
        <f>SUM(N27:N95)</f>
        <v>-198.71944369315239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5" r:id="rId1"/>
  <headerFooter alignWithMargins="0">
    <oddFooter>&amp;L&amp;F
&amp;D&amp;C&amp;P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70</v>
      </c>
    </row>
    <row r="6" spans="1:3" ht="12.75">
      <c r="A6" s="14" t="s">
        <v>47</v>
      </c>
      <c r="C6" s="44">
        <v>114355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424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0.0339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</v>
      </c>
      <c r="E10" s="2"/>
    </row>
    <row r="11" spans="1:8" ht="12.75">
      <c r="A11" s="15" t="s">
        <v>38</v>
      </c>
      <c r="C11" s="21">
        <f>C9-C10</f>
        <v>0.0339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1995</v>
      </c>
      <c r="E12" t="s">
        <v>75</v>
      </c>
      <c r="G12" s="28">
        <f>$C$22</f>
        <v>69.3637059776275</v>
      </c>
    </row>
    <row r="13" spans="1:11" ht="12.75">
      <c r="A13" s="2" t="s">
        <v>5</v>
      </c>
      <c r="C13" s="10">
        <v>2024</v>
      </c>
      <c r="E13" s="35" t="s">
        <v>76</v>
      </c>
      <c r="G13" s="28">
        <f>IF(K13&gt;0,K13,0)</f>
        <v>55.66831497305425</v>
      </c>
      <c r="H13" s="28"/>
      <c r="K13" s="26">
        <f>SUMIF($A$27:$A$88,"&lt;2003",$E$27:$E$88)+SUMIF($A$27:$A$88,"&lt;2003",$G$27:$G$88)-G17</f>
        <v>55.66831497305425</v>
      </c>
    </row>
    <row r="14" spans="1:8" ht="12.75">
      <c r="A14" s="2" t="s">
        <v>0</v>
      </c>
      <c r="C14" s="12">
        <f>C13-C12</f>
        <v>29</v>
      </c>
      <c r="E14" t="s">
        <v>77</v>
      </c>
      <c r="H14" s="28">
        <f>G13</f>
        <v>55.66831497305425</v>
      </c>
    </row>
    <row r="15" spans="1:7" ht="12.75">
      <c r="A15" s="15" t="s">
        <v>4</v>
      </c>
      <c r="C15" s="16">
        <f>IF(2002-C12&gt;$C$14,$C$14,2002-C12)</f>
        <v>7</v>
      </c>
      <c r="E15" t="s">
        <v>78</v>
      </c>
      <c r="G15" s="28">
        <f>IF(K13&gt;0,K13,0)</f>
        <v>55.66831497305425</v>
      </c>
    </row>
    <row r="16" spans="1:8" ht="12.75">
      <c r="A16" s="14" t="s">
        <v>11</v>
      </c>
      <c r="C16" s="16">
        <f>C14-C15</f>
        <v>22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0</v>
      </c>
      <c r="H17" s="28">
        <f>SUMIF(A26:A87,"&lt;2003",G26:G87)</f>
        <v>16.460007428491007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108.57201352219074</v>
      </c>
    </row>
    <row r="19" spans="1:8" ht="12.75">
      <c r="A19" t="s">
        <v>12</v>
      </c>
      <c r="C19" s="18">
        <f>(1+C18)^C16</f>
        <v>1.5796698381639047</v>
      </c>
      <c r="F19" s="2"/>
      <c r="G19" s="31"/>
      <c r="H19" s="31"/>
    </row>
    <row r="20" spans="1:10" ht="12.75">
      <c r="A20" t="s">
        <v>9</v>
      </c>
      <c r="C20" s="17">
        <v>281</v>
      </c>
      <c r="F20" s="2"/>
      <c r="G20" s="28">
        <f>SUM(G12:G18)</f>
        <v>180.70033592373602</v>
      </c>
      <c r="H20" s="29">
        <f>SUM(H12:H18)</f>
        <v>180.70033592373602</v>
      </c>
      <c r="J20" s="1"/>
    </row>
    <row r="21" spans="1:10" ht="12.75">
      <c r="A21" s="13" t="s">
        <v>10</v>
      </c>
      <c r="C21" s="16">
        <f>C20*C19</f>
        <v>443.8872245240572</v>
      </c>
      <c r="J21" s="1"/>
    </row>
    <row r="22" spans="1:11" ht="12.75">
      <c r="A22" s="13" t="s">
        <v>33</v>
      </c>
      <c r="C22" s="25">
        <f>-PV(C17,C14,,C21)</f>
        <v>69.3637059776275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1996</v>
      </c>
      <c r="C27">
        <v>1</v>
      </c>
      <c r="D27" s="26">
        <f>C22</f>
        <v>69.3637059776275</v>
      </c>
      <c r="E27" s="26">
        <f aca="true" t="shared" si="0" ref="E27:E90">D27*$C$17</f>
        <v>4.584940965121178</v>
      </c>
      <c r="F27" s="26">
        <f>D27+E27</f>
        <v>73.94864694274868</v>
      </c>
      <c r="G27" s="26">
        <f aca="true" t="shared" si="1" ref="G27:G58">IF(A27&lt;=$C$13,$C$22*$C$11,0)</f>
        <v>2.3514296326415725</v>
      </c>
      <c r="H27" s="26">
        <f aca="true" t="shared" si="2" ref="H27:H90">IF(A27&gt;=2003,G27+E27,0)</f>
        <v>0</v>
      </c>
      <c r="I27" s="1"/>
      <c r="J27" s="26">
        <f>IF(A27&lt;=$C$13,$C$8*$C$11,0)</f>
        <v>14.3736</v>
      </c>
      <c r="K27" s="26">
        <f>IF(A27&lt;=$C$13,$C$8*$C$10,0)</f>
        <v>0</v>
      </c>
      <c r="L27" s="29">
        <f>SUM(IF(A27&lt;2003,K27+J27,K27+J27+G27))</f>
        <v>14.3736</v>
      </c>
      <c r="M27" s="29">
        <f>E27+G27+J27</f>
        <v>21.30997059776275</v>
      </c>
      <c r="N27" s="29">
        <f>L27-M27</f>
        <v>-6.93637059776275</v>
      </c>
    </row>
    <row r="28" spans="1:14" ht="12.75">
      <c r="A28">
        <f>A27+1</f>
        <v>1997</v>
      </c>
      <c r="C28">
        <v>2</v>
      </c>
      <c r="D28" s="26">
        <f aca="true" t="shared" si="3" ref="D28:D59">IF(A28&lt;=$C$13,D27*(1+$C$17),0)</f>
        <v>73.94864694274868</v>
      </c>
      <c r="E28" s="26">
        <f t="shared" si="0"/>
        <v>4.888005562915688</v>
      </c>
      <c r="F28" s="26">
        <f aca="true" t="shared" si="4" ref="F28:F91">D28+E28</f>
        <v>78.83665250566438</v>
      </c>
      <c r="G28" s="26">
        <f t="shared" si="1"/>
        <v>2.3514296326415725</v>
      </c>
      <c r="H28" s="26">
        <f t="shared" si="2"/>
        <v>0</v>
      </c>
      <c r="I28" s="1"/>
      <c r="J28" s="26">
        <f aca="true" t="shared" si="5" ref="J28:J91">IF(A28&lt;=$C$13,$C$8*$C$11,0)</f>
        <v>14.3736</v>
      </c>
      <c r="K28" s="26">
        <f aca="true" t="shared" si="6" ref="K28:K91">IF(A28&lt;=$C$13,$C$8*$C$10,0)</f>
        <v>0</v>
      </c>
      <c r="L28" s="29">
        <f aca="true" t="shared" si="7" ref="L28:L91">SUM(IF(A28&lt;2003,K28+J28,K28+J28+G28))</f>
        <v>14.3736</v>
      </c>
      <c r="M28" s="29">
        <f aca="true" t="shared" si="8" ref="M28:M91">E28+G28+J28</f>
        <v>21.61303519555726</v>
      </c>
      <c r="N28" s="29">
        <f aca="true" t="shared" si="9" ref="N28:N91">L28-M28</f>
        <v>-7.23943519555726</v>
      </c>
    </row>
    <row r="29" spans="1:14" ht="12.75">
      <c r="A29">
        <f aca="true" t="shared" si="10" ref="A29:A94">A28+1</f>
        <v>1998</v>
      </c>
      <c r="C29">
        <v>3</v>
      </c>
      <c r="D29" s="26">
        <f t="shared" si="3"/>
        <v>78.83665250566438</v>
      </c>
      <c r="E29" s="26">
        <f t="shared" si="0"/>
        <v>5.2111027306244155</v>
      </c>
      <c r="F29" s="26">
        <f t="shared" si="4"/>
        <v>84.0477552362888</v>
      </c>
      <c r="G29" s="26">
        <f t="shared" si="1"/>
        <v>2.3514296326415725</v>
      </c>
      <c r="H29" s="26">
        <f t="shared" si="2"/>
        <v>0</v>
      </c>
      <c r="I29" s="1"/>
      <c r="J29" s="26">
        <f t="shared" si="5"/>
        <v>14.3736</v>
      </c>
      <c r="K29" s="26">
        <f t="shared" si="6"/>
        <v>0</v>
      </c>
      <c r="L29" s="29">
        <f t="shared" si="7"/>
        <v>14.3736</v>
      </c>
      <c r="M29" s="29">
        <f t="shared" si="8"/>
        <v>21.936132363265987</v>
      </c>
      <c r="N29" s="29">
        <f t="shared" si="9"/>
        <v>-7.562532363265987</v>
      </c>
    </row>
    <row r="30" spans="1:14" ht="12.75">
      <c r="A30">
        <f t="shared" si="10"/>
        <v>1999</v>
      </c>
      <c r="C30">
        <v>4</v>
      </c>
      <c r="D30" s="26">
        <f t="shared" si="3"/>
        <v>84.0477552362888</v>
      </c>
      <c r="E30" s="26">
        <f t="shared" si="0"/>
        <v>5.55555662111869</v>
      </c>
      <c r="F30" s="26">
        <f t="shared" si="4"/>
        <v>89.60331185740748</v>
      </c>
      <c r="G30" s="26">
        <f t="shared" si="1"/>
        <v>2.3514296326415725</v>
      </c>
      <c r="H30" s="26">
        <f t="shared" si="2"/>
        <v>0</v>
      </c>
      <c r="I30" s="1"/>
      <c r="J30" s="26">
        <f t="shared" si="5"/>
        <v>14.3736</v>
      </c>
      <c r="K30" s="26">
        <f t="shared" si="6"/>
        <v>0</v>
      </c>
      <c r="L30" s="29">
        <f t="shared" si="7"/>
        <v>14.3736</v>
      </c>
      <c r="M30" s="29">
        <f t="shared" si="8"/>
        <v>22.280586253760262</v>
      </c>
      <c r="N30" s="29">
        <f t="shared" si="9"/>
        <v>-7.906986253760262</v>
      </c>
    </row>
    <row r="31" spans="1:14" ht="12.75">
      <c r="A31">
        <f t="shared" si="10"/>
        <v>2000</v>
      </c>
      <c r="C31">
        <v>5</v>
      </c>
      <c r="D31" s="26">
        <f t="shared" si="3"/>
        <v>89.60331185740749</v>
      </c>
      <c r="E31" s="26">
        <f t="shared" si="0"/>
        <v>5.922778913774636</v>
      </c>
      <c r="F31" s="26">
        <f t="shared" si="4"/>
        <v>95.52609077118213</v>
      </c>
      <c r="G31" s="26">
        <f t="shared" si="1"/>
        <v>2.3514296326415725</v>
      </c>
      <c r="H31" s="26">
        <f t="shared" si="2"/>
        <v>0</v>
      </c>
      <c r="I31" s="1"/>
      <c r="J31" s="26">
        <f t="shared" si="5"/>
        <v>14.3736</v>
      </c>
      <c r="K31" s="26">
        <f t="shared" si="6"/>
        <v>0</v>
      </c>
      <c r="L31" s="29">
        <f t="shared" si="7"/>
        <v>14.3736</v>
      </c>
      <c r="M31" s="29">
        <f t="shared" si="8"/>
        <v>22.647808546416208</v>
      </c>
      <c r="N31" s="29">
        <f t="shared" si="9"/>
        <v>-8.274208546416208</v>
      </c>
    </row>
    <row r="32" spans="1:14" ht="12.75">
      <c r="A32">
        <f t="shared" si="10"/>
        <v>2001</v>
      </c>
      <c r="C32">
        <v>6</v>
      </c>
      <c r="D32" s="26">
        <f t="shared" si="3"/>
        <v>95.52609077118213</v>
      </c>
      <c r="E32" s="26">
        <f t="shared" si="0"/>
        <v>6.314274599975139</v>
      </c>
      <c r="F32" s="26">
        <f t="shared" si="4"/>
        <v>101.84036537115726</v>
      </c>
      <c r="G32" s="26">
        <f t="shared" si="1"/>
        <v>2.3514296326415725</v>
      </c>
      <c r="H32" s="26">
        <f t="shared" si="2"/>
        <v>0</v>
      </c>
      <c r="I32" s="1"/>
      <c r="J32" s="26">
        <f t="shared" si="5"/>
        <v>14.3736</v>
      </c>
      <c r="K32" s="26">
        <f t="shared" si="6"/>
        <v>0</v>
      </c>
      <c r="L32" s="29">
        <f t="shared" si="7"/>
        <v>14.3736</v>
      </c>
      <c r="M32" s="29">
        <f t="shared" si="8"/>
        <v>23.03930423261671</v>
      </c>
      <c r="N32" s="29">
        <f t="shared" si="9"/>
        <v>-8.665704232616712</v>
      </c>
    </row>
    <row r="33" spans="1:14" ht="12.75">
      <c r="A33">
        <f t="shared" si="10"/>
        <v>2002</v>
      </c>
      <c r="C33">
        <v>7</v>
      </c>
      <c r="D33" s="26">
        <f t="shared" si="3"/>
        <v>101.84036537115728</v>
      </c>
      <c r="E33" s="26">
        <f t="shared" si="0"/>
        <v>6.731648151033497</v>
      </c>
      <c r="F33" s="26">
        <f t="shared" si="4"/>
        <v>108.57201352219077</v>
      </c>
      <c r="G33" s="26">
        <f t="shared" si="1"/>
        <v>2.3514296326415725</v>
      </c>
      <c r="H33" s="26">
        <f t="shared" si="2"/>
        <v>0</v>
      </c>
      <c r="I33" s="1"/>
      <c r="J33" s="26">
        <f t="shared" si="5"/>
        <v>14.3736</v>
      </c>
      <c r="K33" s="26">
        <f t="shared" si="6"/>
        <v>0</v>
      </c>
      <c r="L33" s="29">
        <f t="shared" si="7"/>
        <v>14.3736</v>
      </c>
      <c r="M33" s="29">
        <f t="shared" si="8"/>
        <v>23.45667778367507</v>
      </c>
      <c r="N33" s="29">
        <f t="shared" si="9"/>
        <v>-9.08307778367507</v>
      </c>
    </row>
    <row r="34" spans="1:14" ht="12.75">
      <c r="A34">
        <f t="shared" si="10"/>
        <v>2003</v>
      </c>
      <c r="C34">
        <v>8</v>
      </c>
      <c r="D34" s="26">
        <f t="shared" si="3"/>
        <v>108.57201352219077</v>
      </c>
      <c r="E34" s="26">
        <f t="shared" si="0"/>
        <v>7.1766100938168105</v>
      </c>
      <c r="F34" s="26">
        <f t="shared" si="4"/>
        <v>115.74862361600758</v>
      </c>
      <c r="G34" s="26">
        <f t="shared" si="1"/>
        <v>2.3514296326415725</v>
      </c>
      <c r="H34" s="26">
        <f t="shared" si="2"/>
        <v>9.528039726458383</v>
      </c>
      <c r="I34" s="1"/>
      <c r="J34" s="26">
        <f t="shared" si="5"/>
        <v>14.3736</v>
      </c>
      <c r="K34" s="26">
        <f t="shared" si="6"/>
        <v>0</v>
      </c>
      <c r="L34" s="29">
        <f t="shared" si="7"/>
        <v>16.725029632641572</v>
      </c>
      <c r="M34" s="29">
        <f t="shared" si="8"/>
        <v>23.901639726458384</v>
      </c>
      <c r="N34" s="29">
        <f t="shared" si="9"/>
        <v>-7.176610093816812</v>
      </c>
    </row>
    <row r="35" spans="1:14" ht="12.75">
      <c r="A35">
        <f t="shared" si="10"/>
        <v>2004</v>
      </c>
      <c r="C35">
        <v>9</v>
      </c>
      <c r="D35" s="26">
        <f t="shared" si="3"/>
        <v>115.74862361600759</v>
      </c>
      <c r="E35" s="26">
        <f t="shared" si="0"/>
        <v>7.650984021018102</v>
      </c>
      <c r="F35" s="26">
        <f t="shared" si="4"/>
        <v>123.3996076370257</v>
      </c>
      <c r="G35" s="26">
        <f t="shared" si="1"/>
        <v>2.3514296326415725</v>
      </c>
      <c r="H35" s="26">
        <f t="shared" si="2"/>
        <v>10.002413653659675</v>
      </c>
      <c r="I35" s="1"/>
      <c r="J35" s="26">
        <f t="shared" si="5"/>
        <v>14.3736</v>
      </c>
      <c r="K35" s="26">
        <f t="shared" si="6"/>
        <v>0</v>
      </c>
      <c r="L35" s="29">
        <f t="shared" si="7"/>
        <v>16.725029632641572</v>
      </c>
      <c r="M35" s="29">
        <f t="shared" si="8"/>
        <v>24.376013653659676</v>
      </c>
      <c r="N35" s="29">
        <f t="shared" si="9"/>
        <v>-7.650984021018104</v>
      </c>
    </row>
    <row r="36" spans="1:14" ht="12.75">
      <c r="A36">
        <f t="shared" si="10"/>
        <v>2005</v>
      </c>
      <c r="C36">
        <v>10</v>
      </c>
      <c r="D36" s="26">
        <f t="shared" si="3"/>
        <v>123.3996076370257</v>
      </c>
      <c r="E36" s="26">
        <f t="shared" si="0"/>
        <v>8.1567140648074</v>
      </c>
      <c r="F36" s="26">
        <f t="shared" si="4"/>
        <v>131.5563217018331</v>
      </c>
      <c r="G36" s="26">
        <f t="shared" si="1"/>
        <v>2.3514296326415725</v>
      </c>
      <c r="H36" s="26">
        <f t="shared" si="2"/>
        <v>10.508143697448972</v>
      </c>
      <c r="I36" s="1"/>
      <c r="J36" s="26">
        <f t="shared" si="5"/>
        <v>14.3736</v>
      </c>
      <c r="K36" s="26">
        <f t="shared" si="6"/>
        <v>0</v>
      </c>
      <c r="L36" s="29">
        <f t="shared" si="7"/>
        <v>16.725029632641572</v>
      </c>
      <c r="M36" s="29">
        <f t="shared" si="8"/>
        <v>24.88174369744897</v>
      </c>
      <c r="N36" s="29">
        <f t="shared" si="9"/>
        <v>-8.1567140648074</v>
      </c>
    </row>
    <row r="37" spans="1:14" ht="12.75">
      <c r="A37">
        <f t="shared" si="10"/>
        <v>2006</v>
      </c>
      <c r="C37">
        <v>11</v>
      </c>
      <c r="D37" s="26">
        <f t="shared" si="3"/>
        <v>131.5563217018331</v>
      </c>
      <c r="E37" s="26">
        <f t="shared" si="0"/>
        <v>8.695872864491168</v>
      </c>
      <c r="F37" s="26">
        <f t="shared" si="4"/>
        <v>140.25219456632428</v>
      </c>
      <c r="G37" s="26">
        <f t="shared" si="1"/>
        <v>2.3514296326415725</v>
      </c>
      <c r="H37" s="26">
        <f t="shared" si="2"/>
        <v>11.04730249713274</v>
      </c>
      <c r="I37" s="1"/>
      <c r="J37" s="26">
        <f t="shared" si="5"/>
        <v>14.3736</v>
      </c>
      <c r="K37" s="26">
        <f t="shared" si="6"/>
        <v>0</v>
      </c>
      <c r="L37" s="29">
        <f t="shared" si="7"/>
        <v>16.725029632641572</v>
      </c>
      <c r="M37" s="29">
        <f t="shared" si="8"/>
        <v>25.42090249713274</v>
      </c>
      <c r="N37" s="29">
        <f t="shared" si="9"/>
        <v>-8.695872864491168</v>
      </c>
    </row>
    <row r="38" spans="1:14" ht="12.75">
      <c r="A38">
        <f t="shared" si="10"/>
        <v>2007</v>
      </c>
      <c r="C38">
        <v>12</v>
      </c>
      <c r="D38" s="26">
        <f t="shared" si="3"/>
        <v>140.25219456632428</v>
      </c>
      <c r="E38" s="26">
        <f t="shared" si="0"/>
        <v>9.270670060834036</v>
      </c>
      <c r="F38" s="26">
        <f t="shared" si="4"/>
        <v>149.5228646271583</v>
      </c>
      <c r="G38" s="26">
        <f t="shared" si="1"/>
        <v>2.3514296326415725</v>
      </c>
      <c r="H38" s="26">
        <f t="shared" si="2"/>
        <v>11.622099693475608</v>
      </c>
      <c r="I38" s="1"/>
      <c r="J38" s="26">
        <f t="shared" si="5"/>
        <v>14.3736</v>
      </c>
      <c r="K38" s="26">
        <f t="shared" si="6"/>
        <v>0</v>
      </c>
      <c r="L38" s="29">
        <f t="shared" si="7"/>
        <v>16.725029632641572</v>
      </c>
      <c r="M38" s="29">
        <f t="shared" si="8"/>
        <v>25.995699693475608</v>
      </c>
      <c r="N38" s="29">
        <f t="shared" si="9"/>
        <v>-9.270670060834036</v>
      </c>
    </row>
    <row r="39" spans="1:14" ht="12.75">
      <c r="A39">
        <f t="shared" si="10"/>
        <v>2008</v>
      </c>
      <c r="C39">
        <v>13</v>
      </c>
      <c r="D39" s="26">
        <f t="shared" si="3"/>
        <v>149.52286462715833</v>
      </c>
      <c r="E39" s="26">
        <f t="shared" si="0"/>
        <v>9.883461351855166</v>
      </c>
      <c r="F39" s="26">
        <f t="shared" si="4"/>
        <v>159.4063259790135</v>
      </c>
      <c r="G39" s="26">
        <f t="shared" si="1"/>
        <v>2.3514296326415725</v>
      </c>
      <c r="H39" s="26">
        <f t="shared" si="2"/>
        <v>12.234890984496738</v>
      </c>
      <c r="I39" s="1"/>
      <c r="J39" s="26">
        <f t="shared" si="5"/>
        <v>14.3736</v>
      </c>
      <c r="K39" s="26">
        <f t="shared" si="6"/>
        <v>0</v>
      </c>
      <c r="L39" s="29">
        <f t="shared" si="7"/>
        <v>16.725029632641572</v>
      </c>
      <c r="M39" s="29">
        <f t="shared" si="8"/>
        <v>26.60849098449674</v>
      </c>
      <c r="N39" s="29">
        <f t="shared" si="9"/>
        <v>-9.883461351855168</v>
      </c>
    </row>
    <row r="40" spans="1:14" ht="12.75">
      <c r="A40">
        <f t="shared" si="10"/>
        <v>2009</v>
      </c>
      <c r="B40" s="45"/>
      <c r="C40">
        <v>14</v>
      </c>
      <c r="D40" s="26">
        <f t="shared" si="3"/>
        <v>159.4063259790135</v>
      </c>
      <c r="E40" s="26">
        <f t="shared" si="0"/>
        <v>10.536758147212794</v>
      </c>
      <c r="F40" s="26">
        <f t="shared" si="4"/>
        <v>169.9430841262263</v>
      </c>
      <c r="G40" s="26">
        <f t="shared" si="1"/>
        <v>2.3514296326415725</v>
      </c>
      <c r="H40" s="26">
        <f t="shared" si="2"/>
        <v>12.888187779854366</v>
      </c>
      <c r="I40" s="1"/>
      <c r="J40" s="26">
        <f t="shared" si="5"/>
        <v>14.3736</v>
      </c>
      <c r="K40" s="26">
        <f t="shared" si="6"/>
        <v>0</v>
      </c>
      <c r="L40" s="29">
        <f t="shared" si="7"/>
        <v>16.725029632641572</v>
      </c>
      <c r="M40" s="29">
        <f t="shared" si="8"/>
        <v>27.261787779854366</v>
      </c>
      <c r="N40" s="29">
        <f t="shared" si="9"/>
        <v>-10.536758147212794</v>
      </c>
    </row>
    <row r="41" spans="1:14" ht="12.75">
      <c r="A41">
        <f t="shared" si="10"/>
        <v>2010</v>
      </c>
      <c r="B41" s="45"/>
      <c r="C41">
        <v>15</v>
      </c>
      <c r="D41" s="26">
        <f t="shared" si="3"/>
        <v>169.9430841262263</v>
      </c>
      <c r="E41" s="26">
        <f t="shared" si="0"/>
        <v>11.233237860743559</v>
      </c>
      <c r="F41" s="26">
        <f t="shared" si="4"/>
        <v>181.17632198696987</v>
      </c>
      <c r="G41" s="26">
        <f t="shared" si="1"/>
        <v>2.3514296326415725</v>
      </c>
      <c r="H41" s="26">
        <f t="shared" si="2"/>
        <v>13.584667493385131</v>
      </c>
      <c r="I41" s="1"/>
      <c r="J41" s="26">
        <f t="shared" si="5"/>
        <v>14.3736</v>
      </c>
      <c r="K41" s="26">
        <f t="shared" si="6"/>
        <v>0</v>
      </c>
      <c r="L41" s="29">
        <f t="shared" si="7"/>
        <v>16.725029632641572</v>
      </c>
      <c r="M41" s="29">
        <f t="shared" si="8"/>
        <v>27.95826749338513</v>
      </c>
      <c r="N41" s="29">
        <f t="shared" si="9"/>
        <v>-11.233237860743557</v>
      </c>
    </row>
    <row r="42" spans="1:14" ht="12.75">
      <c r="A42">
        <f t="shared" si="10"/>
        <v>2011</v>
      </c>
      <c r="C42">
        <v>16</v>
      </c>
      <c r="D42" s="26">
        <f t="shared" si="3"/>
        <v>181.17632198696987</v>
      </c>
      <c r="E42" s="26">
        <f t="shared" si="0"/>
        <v>11.975754883338709</v>
      </c>
      <c r="F42" s="26">
        <f t="shared" si="4"/>
        <v>193.15207687030858</v>
      </c>
      <c r="G42" s="26">
        <f t="shared" si="1"/>
        <v>2.3514296326415725</v>
      </c>
      <c r="H42" s="26">
        <f t="shared" si="2"/>
        <v>14.327184515980282</v>
      </c>
      <c r="I42" s="1"/>
      <c r="J42" s="26">
        <f t="shared" si="5"/>
        <v>14.3736</v>
      </c>
      <c r="K42" s="26">
        <f t="shared" si="6"/>
        <v>0</v>
      </c>
      <c r="L42" s="29">
        <f t="shared" si="7"/>
        <v>16.725029632641572</v>
      </c>
      <c r="M42" s="29">
        <f t="shared" si="8"/>
        <v>28.70078451598028</v>
      </c>
      <c r="N42" s="29">
        <f t="shared" si="9"/>
        <v>-11.975754883338709</v>
      </c>
    </row>
    <row r="43" spans="1:14" ht="12.75">
      <c r="A43">
        <f t="shared" si="10"/>
        <v>2012</v>
      </c>
      <c r="C43">
        <v>17</v>
      </c>
      <c r="D43" s="26">
        <f t="shared" si="3"/>
        <v>193.15207687030858</v>
      </c>
      <c r="E43" s="26">
        <f t="shared" si="0"/>
        <v>12.767352281127398</v>
      </c>
      <c r="F43" s="26">
        <f t="shared" si="4"/>
        <v>205.91942915143596</v>
      </c>
      <c r="G43" s="26">
        <f t="shared" si="1"/>
        <v>2.3514296326415725</v>
      </c>
      <c r="H43" s="26">
        <f t="shared" si="2"/>
        <v>15.11878191376897</v>
      </c>
      <c r="I43" s="1"/>
      <c r="J43" s="26">
        <f t="shared" si="5"/>
        <v>14.3736</v>
      </c>
      <c r="K43" s="26">
        <f t="shared" si="6"/>
        <v>0</v>
      </c>
      <c r="L43" s="29">
        <f t="shared" si="7"/>
        <v>16.725029632641572</v>
      </c>
      <c r="M43" s="29">
        <f t="shared" si="8"/>
        <v>29.49238191376897</v>
      </c>
      <c r="N43" s="29">
        <f t="shared" si="9"/>
        <v>-12.767352281127398</v>
      </c>
    </row>
    <row r="44" spans="1:14" ht="12.75">
      <c r="A44">
        <f t="shared" si="10"/>
        <v>2013</v>
      </c>
      <c r="C44">
        <v>18</v>
      </c>
      <c r="D44" s="26">
        <f t="shared" si="3"/>
        <v>205.919429151436</v>
      </c>
      <c r="E44" s="26">
        <f t="shared" si="0"/>
        <v>13.61127426690992</v>
      </c>
      <c r="F44" s="26">
        <f t="shared" si="4"/>
        <v>219.53070341834592</v>
      </c>
      <c r="G44" s="26">
        <f t="shared" si="1"/>
        <v>2.3514296326415725</v>
      </c>
      <c r="H44" s="26">
        <f t="shared" si="2"/>
        <v>15.962703899551492</v>
      </c>
      <c r="I44" s="1"/>
      <c r="J44" s="26">
        <f t="shared" si="5"/>
        <v>14.3736</v>
      </c>
      <c r="K44" s="26">
        <f t="shared" si="6"/>
        <v>0</v>
      </c>
      <c r="L44" s="29">
        <f t="shared" si="7"/>
        <v>16.725029632641572</v>
      </c>
      <c r="M44" s="29">
        <f t="shared" si="8"/>
        <v>30.336303899551492</v>
      </c>
      <c r="N44" s="29">
        <f t="shared" si="9"/>
        <v>-13.61127426690992</v>
      </c>
    </row>
    <row r="45" spans="1:14" ht="12.75">
      <c r="A45">
        <f t="shared" si="10"/>
        <v>2014</v>
      </c>
      <c r="C45">
        <v>19</v>
      </c>
      <c r="D45" s="26">
        <f t="shared" si="3"/>
        <v>219.53070341834592</v>
      </c>
      <c r="E45" s="26">
        <f t="shared" si="0"/>
        <v>14.510979495952666</v>
      </c>
      <c r="F45" s="26">
        <f t="shared" si="4"/>
        <v>234.04168291429858</v>
      </c>
      <c r="G45" s="26">
        <f t="shared" si="1"/>
        <v>2.3514296326415725</v>
      </c>
      <c r="H45" s="26">
        <f t="shared" si="2"/>
        <v>16.862409128594237</v>
      </c>
      <c r="I45" s="1"/>
      <c r="J45" s="26">
        <f t="shared" si="5"/>
        <v>14.3736</v>
      </c>
      <c r="K45" s="26">
        <f t="shared" si="6"/>
        <v>0</v>
      </c>
      <c r="L45" s="29">
        <f t="shared" si="7"/>
        <v>16.725029632641572</v>
      </c>
      <c r="M45" s="29">
        <f t="shared" si="8"/>
        <v>31.236009128594237</v>
      </c>
      <c r="N45" s="29">
        <f t="shared" si="9"/>
        <v>-14.510979495952665</v>
      </c>
    </row>
    <row r="46" spans="1:14" ht="12.75">
      <c r="A46">
        <f t="shared" si="10"/>
        <v>2015</v>
      </c>
      <c r="C46">
        <v>20</v>
      </c>
      <c r="D46" s="26">
        <f t="shared" si="3"/>
        <v>234.0416829142986</v>
      </c>
      <c r="E46" s="26">
        <f t="shared" si="0"/>
        <v>15.470155240635139</v>
      </c>
      <c r="F46" s="26">
        <f t="shared" si="4"/>
        <v>249.51183815493374</v>
      </c>
      <c r="G46" s="26">
        <f t="shared" si="1"/>
        <v>2.3514296326415725</v>
      </c>
      <c r="H46" s="26">
        <f t="shared" si="2"/>
        <v>17.821584873276713</v>
      </c>
      <c r="I46" s="1"/>
      <c r="J46" s="26">
        <f t="shared" si="5"/>
        <v>14.3736</v>
      </c>
      <c r="K46" s="26">
        <f t="shared" si="6"/>
        <v>0</v>
      </c>
      <c r="L46" s="29">
        <f t="shared" si="7"/>
        <v>16.725029632641572</v>
      </c>
      <c r="M46" s="29">
        <f t="shared" si="8"/>
        <v>32.195184873276716</v>
      </c>
      <c r="N46" s="29">
        <f t="shared" si="9"/>
        <v>-15.470155240635144</v>
      </c>
    </row>
    <row r="47" spans="1:14" ht="12.75">
      <c r="A47">
        <f t="shared" si="10"/>
        <v>2016</v>
      </c>
      <c r="C47">
        <v>21</v>
      </c>
      <c r="D47" s="26">
        <f t="shared" si="3"/>
        <v>249.51183815493374</v>
      </c>
      <c r="E47" s="26">
        <f t="shared" si="0"/>
        <v>16.49273250204112</v>
      </c>
      <c r="F47" s="26">
        <f t="shared" si="4"/>
        <v>266.00457065697486</v>
      </c>
      <c r="G47" s="26">
        <f t="shared" si="1"/>
        <v>2.3514296326415725</v>
      </c>
      <c r="H47" s="26">
        <f t="shared" si="2"/>
        <v>18.844162134682694</v>
      </c>
      <c r="I47" s="1"/>
      <c r="J47" s="26">
        <f t="shared" si="5"/>
        <v>14.3736</v>
      </c>
      <c r="K47" s="26">
        <f t="shared" si="6"/>
        <v>0</v>
      </c>
      <c r="L47" s="29">
        <f t="shared" si="7"/>
        <v>16.725029632641572</v>
      </c>
      <c r="M47" s="29">
        <f t="shared" si="8"/>
        <v>33.217762134682694</v>
      </c>
      <c r="N47" s="29">
        <f t="shared" si="9"/>
        <v>-16.49273250204112</v>
      </c>
    </row>
    <row r="48" spans="1:14" ht="12.75">
      <c r="A48">
        <f t="shared" si="10"/>
        <v>2017</v>
      </c>
      <c r="C48">
        <v>22</v>
      </c>
      <c r="D48" s="26">
        <f t="shared" si="3"/>
        <v>266.00457065697486</v>
      </c>
      <c r="E48" s="26">
        <f t="shared" si="0"/>
        <v>17.58290212042604</v>
      </c>
      <c r="F48" s="26">
        <f t="shared" si="4"/>
        <v>283.5874727774009</v>
      </c>
      <c r="G48" s="26">
        <f t="shared" si="1"/>
        <v>2.3514296326415725</v>
      </c>
      <c r="H48" s="26">
        <f t="shared" si="2"/>
        <v>19.934331753067614</v>
      </c>
      <c r="I48" s="1"/>
      <c r="J48" s="26">
        <f t="shared" si="5"/>
        <v>14.3736</v>
      </c>
      <c r="K48" s="26">
        <f t="shared" si="6"/>
        <v>0</v>
      </c>
      <c r="L48" s="29">
        <f t="shared" si="7"/>
        <v>16.725029632641572</v>
      </c>
      <c r="M48" s="29">
        <f t="shared" si="8"/>
        <v>34.307931753067614</v>
      </c>
      <c r="N48" s="29">
        <f t="shared" si="9"/>
        <v>-17.58290212042604</v>
      </c>
    </row>
    <row r="49" spans="1:14" ht="12.75">
      <c r="A49">
        <f t="shared" si="10"/>
        <v>2018</v>
      </c>
      <c r="C49">
        <v>23</v>
      </c>
      <c r="D49" s="26">
        <f t="shared" si="3"/>
        <v>283.58747277740093</v>
      </c>
      <c r="E49" s="26">
        <f t="shared" si="0"/>
        <v>18.745131950586202</v>
      </c>
      <c r="F49" s="26">
        <f t="shared" si="4"/>
        <v>302.33260472798713</v>
      </c>
      <c r="G49" s="26">
        <f t="shared" si="1"/>
        <v>2.3514296326415725</v>
      </c>
      <c r="H49" s="26">
        <f t="shared" si="2"/>
        <v>21.096561583227775</v>
      </c>
      <c r="I49" s="1"/>
      <c r="J49" s="26">
        <f t="shared" si="5"/>
        <v>14.3736</v>
      </c>
      <c r="K49" s="26">
        <f t="shared" si="6"/>
        <v>0</v>
      </c>
      <c r="L49" s="29">
        <f t="shared" si="7"/>
        <v>16.725029632641572</v>
      </c>
      <c r="M49" s="29">
        <f t="shared" si="8"/>
        <v>35.47016158322778</v>
      </c>
      <c r="N49" s="29">
        <f t="shared" si="9"/>
        <v>-18.745131950586206</v>
      </c>
    </row>
    <row r="50" spans="1:14" ht="12.75">
      <c r="A50">
        <f t="shared" si="10"/>
        <v>2019</v>
      </c>
      <c r="C50">
        <v>24</v>
      </c>
      <c r="D50" s="26">
        <f t="shared" si="3"/>
        <v>302.33260472798713</v>
      </c>
      <c r="E50" s="26">
        <f t="shared" si="0"/>
        <v>19.98418517251995</v>
      </c>
      <c r="F50" s="26">
        <f t="shared" si="4"/>
        <v>322.3167899005071</v>
      </c>
      <c r="G50" s="26">
        <f t="shared" si="1"/>
        <v>2.3514296326415725</v>
      </c>
      <c r="H50" s="26">
        <f t="shared" si="2"/>
        <v>22.335614805161523</v>
      </c>
      <c r="I50" s="1"/>
      <c r="J50" s="26">
        <f t="shared" si="5"/>
        <v>14.3736</v>
      </c>
      <c r="K50" s="26">
        <f t="shared" si="6"/>
        <v>0</v>
      </c>
      <c r="L50" s="29">
        <f t="shared" si="7"/>
        <v>16.725029632641572</v>
      </c>
      <c r="M50" s="29">
        <f t="shared" si="8"/>
        <v>36.70921480516152</v>
      </c>
      <c r="N50" s="29">
        <f t="shared" si="9"/>
        <v>-19.98418517251995</v>
      </c>
    </row>
    <row r="51" spans="1:14" ht="12.75">
      <c r="A51">
        <f t="shared" si="10"/>
        <v>2020</v>
      </c>
      <c r="C51">
        <v>25</v>
      </c>
      <c r="D51" s="26">
        <f t="shared" si="3"/>
        <v>322.3167899005071</v>
      </c>
      <c r="E51" s="26">
        <f t="shared" si="0"/>
        <v>21.305139812423523</v>
      </c>
      <c r="F51" s="26">
        <f t="shared" si="4"/>
        <v>343.62192971293064</v>
      </c>
      <c r="G51" s="26">
        <f t="shared" si="1"/>
        <v>2.3514296326415725</v>
      </c>
      <c r="H51" s="26">
        <f t="shared" si="2"/>
        <v>23.656569445065095</v>
      </c>
      <c r="I51" s="1"/>
      <c r="J51" s="26">
        <f t="shared" si="5"/>
        <v>14.3736</v>
      </c>
      <c r="K51" s="26">
        <f t="shared" si="6"/>
        <v>0</v>
      </c>
      <c r="L51" s="29">
        <f t="shared" si="7"/>
        <v>16.725029632641572</v>
      </c>
      <c r="M51" s="29">
        <f t="shared" si="8"/>
        <v>38.0301694450651</v>
      </c>
      <c r="N51" s="29">
        <f t="shared" si="9"/>
        <v>-21.305139812423526</v>
      </c>
    </row>
    <row r="52" spans="1:14" ht="12.75">
      <c r="A52">
        <f t="shared" si="10"/>
        <v>2021</v>
      </c>
      <c r="C52">
        <v>26</v>
      </c>
      <c r="D52" s="26">
        <f t="shared" si="3"/>
        <v>343.62192971293064</v>
      </c>
      <c r="E52" s="26">
        <f t="shared" si="0"/>
        <v>22.713409554024718</v>
      </c>
      <c r="F52" s="26">
        <f t="shared" si="4"/>
        <v>366.3353392669554</v>
      </c>
      <c r="G52" s="26">
        <f t="shared" si="1"/>
        <v>2.3514296326415725</v>
      </c>
      <c r="H52" s="26">
        <f t="shared" si="2"/>
        <v>25.06483918666629</v>
      </c>
      <c r="I52" s="1"/>
      <c r="J52" s="26">
        <f t="shared" si="5"/>
        <v>14.3736</v>
      </c>
      <c r="K52" s="26">
        <f t="shared" si="6"/>
        <v>0</v>
      </c>
      <c r="L52" s="29">
        <f t="shared" si="7"/>
        <v>16.725029632641572</v>
      </c>
      <c r="M52" s="29">
        <f t="shared" si="8"/>
        <v>39.43843918666629</v>
      </c>
      <c r="N52" s="29">
        <f t="shared" si="9"/>
        <v>-22.713409554024715</v>
      </c>
    </row>
    <row r="53" spans="1:14" ht="12.75">
      <c r="A53">
        <f t="shared" si="10"/>
        <v>2022</v>
      </c>
      <c r="C53">
        <v>27</v>
      </c>
      <c r="D53" s="26">
        <f t="shared" si="3"/>
        <v>366.3353392669554</v>
      </c>
      <c r="E53" s="26">
        <f t="shared" si="0"/>
        <v>24.214765925545752</v>
      </c>
      <c r="F53" s="26">
        <f t="shared" si="4"/>
        <v>390.5501051925011</v>
      </c>
      <c r="G53" s="26">
        <f t="shared" si="1"/>
        <v>2.3514296326415725</v>
      </c>
      <c r="H53" s="26">
        <f t="shared" si="2"/>
        <v>26.566195558187324</v>
      </c>
      <c r="I53" s="1"/>
      <c r="J53" s="26">
        <f t="shared" si="5"/>
        <v>14.3736</v>
      </c>
      <c r="K53" s="26">
        <f t="shared" si="6"/>
        <v>0</v>
      </c>
      <c r="L53" s="29">
        <f t="shared" si="7"/>
        <v>16.725029632641572</v>
      </c>
      <c r="M53" s="29">
        <f t="shared" si="8"/>
        <v>40.93979555818733</v>
      </c>
      <c r="N53" s="29">
        <f t="shared" si="9"/>
        <v>-24.214765925545755</v>
      </c>
    </row>
    <row r="54" spans="1:14" ht="12.75">
      <c r="A54">
        <f t="shared" si="10"/>
        <v>2023</v>
      </c>
      <c r="C54">
        <v>28</v>
      </c>
      <c r="D54" s="26">
        <f t="shared" si="3"/>
        <v>390.5501051925011</v>
      </c>
      <c r="E54" s="26">
        <f t="shared" si="0"/>
        <v>25.815361953224325</v>
      </c>
      <c r="F54" s="26">
        <f t="shared" si="4"/>
        <v>416.36546714572546</v>
      </c>
      <c r="G54" s="26">
        <f t="shared" si="1"/>
        <v>2.3514296326415725</v>
      </c>
      <c r="H54" s="26">
        <f t="shared" si="2"/>
        <v>28.166791585865898</v>
      </c>
      <c r="I54" s="1"/>
      <c r="J54" s="26">
        <f t="shared" si="5"/>
        <v>14.3736</v>
      </c>
      <c r="K54" s="26">
        <f t="shared" si="6"/>
        <v>0</v>
      </c>
      <c r="L54" s="29">
        <f t="shared" si="7"/>
        <v>16.725029632641572</v>
      </c>
      <c r="M54" s="29">
        <f t="shared" si="8"/>
        <v>42.5403915858659</v>
      </c>
      <c r="N54" s="29">
        <f t="shared" si="9"/>
        <v>-25.815361953224325</v>
      </c>
    </row>
    <row r="55" spans="1:14" ht="12.75">
      <c r="A55">
        <f t="shared" si="10"/>
        <v>2024</v>
      </c>
      <c r="C55">
        <v>29</v>
      </c>
      <c r="D55" s="26">
        <f t="shared" si="3"/>
        <v>416.36546714572546</v>
      </c>
      <c r="E55" s="26">
        <f t="shared" si="0"/>
        <v>27.521757378332456</v>
      </c>
      <c r="F55" s="26">
        <f t="shared" si="4"/>
        <v>443.8872245240579</v>
      </c>
      <c r="G55" s="26">
        <f t="shared" si="1"/>
        <v>2.3514296326415725</v>
      </c>
      <c r="H55" s="26">
        <f t="shared" si="2"/>
        <v>29.87318701097403</v>
      </c>
      <c r="I55" s="1"/>
      <c r="J55" s="26">
        <f t="shared" si="5"/>
        <v>14.3736</v>
      </c>
      <c r="K55" s="26">
        <f t="shared" si="6"/>
        <v>0</v>
      </c>
      <c r="L55" s="29">
        <f t="shared" si="7"/>
        <v>16.725029632641572</v>
      </c>
      <c r="M55" s="29">
        <f t="shared" si="8"/>
        <v>44.24678701097403</v>
      </c>
      <c r="N55" s="29">
        <f t="shared" si="9"/>
        <v>-27.52175737833246</v>
      </c>
    </row>
    <row r="56" spans="1:14" ht="12.75">
      <c r="A56">
        <f t="shared" si="10"/>
        <v>2025</v>
      </c>
      <c r="C56">
        <v>30</v>
      </c>
      <c r="D56" s="26">
        <f t="shared" si="3"/>
        <v>0</v>
      </c>
      <c r="E56" s="26">
        <f t="shared" si="0"/>
        <v>0</v>
      </c>
      <c r="F56" s="26">
        <f t="shared" si="4"/>
        <v>0</v>
      </c>
      <c r="G56" s="26">
        <f t="shared" si="1"/>
        <v>0</v>
      </c>
      <c r="H56" s="26">
        <f t="shared" si="2"/>
        <v>0</v>
      </c>
      <c r="I56" s="1"/>
      <c r="J56" s="26">
        <f t="shared" si="5"/>
        <v>0</v>
      </c>
      <c r="K56" s="26">
        <f t="shared" si="6"/>
        <v>0</v>
      </c>
      <c r="L56" s="29">
        <f t="shared" si="7"/>
        <v>0</v>
      </c>
      <c r="M56" s="29">
        <f t="shared" si="8"/>
        <v>0</v>
      </c>
      <c r="N56" s="29">
        <f t="shared" si="9"/>
        <v>0</v>
      </c>
    </row>
    <row r="57" spans="1:14" ht="12.75">
      <c r="A57">
        <f t="shared" si="10"/>
        <v>2026</v>
      </c>
      <c r="C57">
        <v>31</v>
      </c>
      <c r="D57" s="26">
        <f t="shared" si="3"/>
        <v>0</v>
      </c>
      <c r="E57" s="26">
        <f t="shared" si="0"/>
        <v>0</v>
      </c>
      <c r="F57" s="26">
        <f t="shared" si="4"/>
        <v>0</v>
      </c>
      <c r="G57" s="26">
        <f t="shared" si="1"/>
        <v>0</v>
      </c>
      <c r="H57" s="26">
        <f t="shared" si="2"/>
        <v>0</v>
      </c>
      <c r="I57" s="1"/>
      <c r="J57" s="26">
        <f t="shared" si="5"/>
        <v>0</v>
      </c>
      <c r="K57" s="26">
        <f t="shared" si="6"/>
        <v>0</v>
      </c>
      <c r="L57" s="29">
        <f t="shared" si="7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2027</v>
      </c>
      <c r="C58">
        <v>32</v>
      </c>
      <c r="D58" s="26">
        <f t="shared" si="3"/>
        <v>0</v>
      </c>
      <c r="E58" s="26">
        <f t="shared" si="0"/>
        <v>0</v>
      </c>
      <c r="F58" s="26">
        <f t="shared" si="4"/>
        <v>0</v>
      </c>
      <c r="G58" s="26">
        <f t="shared" si="1"/>
        <v>0</v>
      </c>
      <c r="H58" s="26">
        <f t="shared" si="2"/>
        <v>0</v>
      </c>
      <c r="I58" s="1"/>
      <c r="J58" s="26">
        <f t="shared" si="5"/>
        <v>0</v>
      </c>
      <c r="K58" s="26">
        <f t="shared" si="6"/>
        <v>0</v>
      </c>
      <c r="L58" s="29">
        <f t="shared" si="7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2028</v>
      </c>
      <c r="C59">
        <v>33</v>
      </c>
      <c r="D59" s="26">
        <f t="shared" si="3"/>
        <v>0</v>
      </c>
      <c r="E59" s="26">
        <f t="shared" si="0"/>
        <v>0</v>
      </c>
      <c r="F59" s="26">
        <f t="shared" si="4"/>
        <v>0</v>
      </c>
      <c r="G59" s="26">
        <f aca="true" t="shared" si="11" ref="G59:G95">IF(A59&lt;=$C$13,$C$22*$C$11,0)</f>
        <v>0</v>
      </c>
      <c r="H59" s="26">
        <f t="shared" si="2"/>
        <v>0</v>
      </c>
      <c r="I59" s="1"/>
      <c r="J59" s="26">
        <f t="shared" si="5"/>
        <v>0</v>
      </c>
      <c r="K59" s="26">
        <f t="shared" si="6"/>
        <v>0</v>
      </c>
      <c r="L59" s="29">
        <f t="shared" si="7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2029</v>
      </c>
      <c r="C60">
        <v>34</v>
      </c>
      <c r="D60" s="26">
        <f aca="true" t="shared" si="12" ref="D60:D95">IF(A60&lt;=$C$13,D59*(1+$C$17),0)</f>
        <v>0</v>
      </c>
      <c r="E60" s="26">
        <f t="shared" si="0"/>
        <v>0</v>
      </c>
      <c r="F60" s="26">
        <f t="shared" si="4"/>
        <v>0</v>
      </c>
      <c r="G60" s="26">
        <f t="shared" si="11"/>
        <v>0</v>
      </c>
      <c r="H60" s="26">
        <f t="shared" si="2"/>
        <v>0</v>
      </c>
      <c r="I60" s="1"/>
      <c r="J60" s="26">
        <f t="shared" si="5"/>
        <v>0</v>
      </c>
      <c r="K60" s="26">
        <f t="shared" si="6"/>
        <v>0</v>
      </c>
      <c r="L60" s="29">
        <f t="shared" si="7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2030</v>
      </c>
      <c r="C61">
        <v>35</v>
      </c>
      <c r="D61" s="26">
        <f t="shared" si="12"/>
        <v>0</v>
      </c>
      <c r="E61" s="26">
        <f t="shared" si="0"/>
        <v>0</v>
      </c>
      <c r="F61" s="26">
        <f t="shared" si="4"/>
        <v>0</v>
      </c>
      <c r="G61" s="26">
        <f t="shared" si="11"/>
        <v>0</v>
      </c>
      <c r="H61" s="26">
        <f t="shared" si="2"/>
        <v>0</v>
      </c>
      <c r="I61" s="1"/>
      <c r="J61" s="26">
        <f t="shared" si="5"/>
        <v>0</v>
      </c>
      <c r="K61" s="26">
        <f t="shared" si="6"/>
        <v>0</v>
      </c>
      <c r="L61" s="29">
        <f t="shared" si="7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2031</v>
      </c>
      <c r="C62">
        <v>36</v>
      </c>
      <c r="D62" s="26">
        <f t="shared" si="12"/>
        <v>0</v>
      </c>
      <c r="E62" s="26">
        <f t="shared" si="0"/>
        <v>0</v>
      </c>
      <c r="F62" s="26">
        <f t="shared" si="4"/>
        <v>0</v>
      </c>
      <c r="G62" s="26">
        <f t="shared" si="11"/>
        <v>0</v>
      </c>
      <c r="H62" s="26">
        <f t="shared" si="2"/>
        <v>0</v>
      </c>
      <c r="I62" s="1"/>
      <c r="J62" s="26">
        <f t="shared" si="5"/>
        <v>0</v>
      </c>
      <c r="K62" s="26">
        <f t="shared" si="6"/>
        <v>0</v>
      </c>
      <c r="L62" s="29">
        <f t="shared" si="7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2032</v>
      </c>
      <c r="C63">
        <v>37</v>
      </c>
      <c r="D63" s="26">
        <f t="shared" si="12"/>
        <v>0</v>
      </c>
      <c r="E63" s="26">
        <f t="shared" si="0"/>
        <v>0</v>
      </c>
      <c r="F63" s="26">
        <f t="shared" si="4"/>
        <v>0</v>
      </c>
      <c r="G63" s="26">
        <f t="shared" si="11"/>
        <v>0</v>
      </c>
      <c r="H63" s="26">
        <f t="shared" si="2"/>
        <v>0</v>
      </c>
      <c r="I63" s="1"/>
      <c r="J63" s="26">
        <f t="shared" si="5"/>
        <v>0</v>
      </c>
      <c r="K63" s="26">
        <f t="shared" si="6"/>
        <v>0</v>
      </c>
      <c r="L63" s="29">
        <f t="shared" si="7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2033</v>
      </c>
      <c r="C64">
        <v>38</v>
      </c>
      <c r="D64" s="26">
        <f t="shared" si="12"/>
        <v>0</v>
      </c>
      <c r="E64" s="26">
        <f t="shared" si="0"/>
        <v>0</v>
      </c>
      <c r="F64" s="26">
        <f t="shared" si="4"/>
        <v>0</v>
      </c>
      <c r="G64" s="26">
        <f t="shared" si="11"/>
        <v>0</v>
      </c>
      <c r="H64" s="26">
        <f t="shared" si="2"/>
        <v>0</v>
      </c>
      <c r="I64" s="1"/>
      <c r="J64" s="26">
        <f t="shared" si="5"/>
        <v>0</v>
      </c>
      <c r="K64" s="26">
        <f t="shared" si="6"/>
        <v>0</v>
      </c>
      <c r="L64" s="29">
        <f t="shared" si="7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2034</v>
      </c>
      <c r="C65">
        <v>39</v>
      </c>
      <c r="D65" s="26">
        <f t="shared" si="12"/>
        <v>0</v>
      </c>
      <c r="E65" s="26">
        <f t="shared" si="0"/>
        <v>0</v>
      </c>
      <c r="F65" s="26">
        <f t="shared" si="4"/>
        <v>0</v>
      </c>
      <c r="G65" s="26">
        <f t="shared" si="11"/>
        <v>0</v>
      </c>
      <c r="H65" s="26">
        <f t="shared" si="2"/>
        <v>0</v>
      </c>
      <c r="I65" s="1"/>
      <c r="J65" s="26">
        <f t="shared" si="5"/>
        <v>0</v>
      </c>
      <c r="K65" s="26">
        <f t="shared" si="6"/>
        <v>0</v>
      </c>
      <c r="L65" s="29">
        <f t="shared" si="7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2035</v>
      </c>
      <c r="C66">
        <v>40</v>
      </c>
      <c r="D66" s="26">
        <f t="shared" si="12"/>
        <v>0</v>
      </c>
      <c r="E66" s="26">
        <f t="shared" si="0"/>
        <v>0</v>
      </c>
      <c r="F66" s="26">
        <f t="shared" si="4"/>
        <v>0</v>
      </c>
      <c r="G66" s="26">
        <f t="shared" si="11"/>
        <v>0</v>
      </c>
      <c r="H66" s="26">
        <f t="shared" si="2"/>
        <v>0</v>
      </c>
      <c r="I66" s="1"/>
      <c r="J66" s="26">
        <f t="shared" si="5"/>
        <v>0</v>
      </c>
      <c r="K66" s="26">
        <f t="shared" si="6"/>
        <v>0</v>
      </c>
      <c r="L66" s="29">
        <f t="shared" si="7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2036</v>
      </c>
      <c r="C67">
        <v>41</v>
      </c>
      <c r="D67" s="26">
        <f t="shared" si="12"/>
        <v>0</v>
      </c>
      <c r="E67" s="26">
        <f t="shared" si="0"/>
        <v>0</v>
      </c>
      <c r="F67" s="26">
        <f t="shared" si="4"/>
        <v>0</v>
      </c>
      <c r="G67" s="26">
        <f t="shared" si="11"/>
        <v>0</v>
      </c>
      <c r="H67" s="26">
        <f t="shared" si="2"/>
        <v>0</v>
      </c>
      <c r="I67" s="1"/>
      <c r="J67" s="26">
        <f t="shared" si="5"/>
        <v>0</v>
      </c>
      <c r="K67" s="26">
        <f t="shared" si="6"/>
        <v>0</v>
      </c>
      <c r="L67" s="29">
        <f t="shared" si="7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2037</v>
      </c>
      <c r="C68">
        <v>42</v>
      </c>
      <c r="D68" s="26">
        <f t="shared" si="12"/>
        <v>0</v>
      </c>
      <c r="E68" s="26">
        <f t="shared" si="0"/>
        <v>0</v>
      </c>
      <c r="F68" s="26">
        <f t="shared" si="4"/>
        <v>0</v>
      </c>
      <c r="G68" s="26">
        <f t="shared" si="11"/>
        <v>0</v>
      </c>
      <c r="H68" s="26">
        <f t="shared" si="2"/>
        <v>0</v>
      </c>
      <c r="I68" s="1"/>
      <c r="J68" s="26">
        <f t="shared" si="5"/>
        <v>0</v>
      </c>
      <c r="K68" s="26">
        <f t="shared" si="6"/>
        <v>0</v>
      </c>
      <c r="L68" s="29">
        <f t="shared" si="7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2038</v>
      </c>
      <c r="C69">
        <v>43</v>
      </c>
      <c r="D69" s="26">
        <f t="shared" si="12"/>
        <v>0</v>
      </c>
      <c r="E69" s="26">
        <f t="shared" si="0"/>
        <v>0</v>
      </c>
      <c r="F69" s="26">
        <f t="shared" si="4"/>
        <v>0</v>
      </c>
      <c r="G69" s="26">
        <f t="shared" si="11"/>
        <v>0</v>
      </c>
      <c r="H69" s="26">
        <f t="shared" si="2"/>
        <v>0</v>
      </c>
      <c r="I69" s="1"/>
      <c r="J69" s="26">
        <f t="shared" si="5"/>
        <v>0</v>
      </c>
      <c r="K69" s="26">
        <f t="shared" si="6"/>
        <v>0</v>
      </c>
      <c r="L69" s="29">
        <f t="shared" si="7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2039</v>
      </c>
      <c r="C70">
        <v>44</v>
      </c>
      <c r="D70" s="26">
        <f t="shared" si="12"/>
        <v>0</v>
      </c>
      <c r="E70" s="26">
        <f t="shared" si="0"/>
        <v>0</v>
      </c>
      <c r="F70" s="26">
        <f t="shared" si="4"/>
        <v>0</v>
      </c>
      <c r="G70" s="26">
        <f t="shared" si="11"/>
        <v>0</v>
      </c>
      <c r="H70" s="26">
        <f t="shared" si="2"/>
        <v>0</v>
      </c>
      <c r="I70" s="1"/>
      <c r="J70" s="26">
        <f t="shared" si="5"/>
        <v>0</v>
      </c>
      <c r="K70" s="26">
        <f t="shared" si="6"/>
        <v>0</v>
      </c>
      <c r="L70" s="29">
        <f t="shared" si="7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2040</v>
      </c>
      <c r="C71">
        <v>45</v>
      </c>
      <c r="D71" s="26">
        <f t="shared" si="12"/>
        <v>0</v>
      </c>
      <c r="E71" s="26">
        <f t="shared" si="0"/>
        <v>0</v>
      </c>
      <c r="F71" s="26">
        <f t="shared" si="4"/>
        <v>0</v>
      </c>
      <c r="G71" s="26">
        <f t="shared" si="11"/>
        <v>0</v>
      </c>
      <c r="H71" s="26">
        <f t="shared" si="2"/>
        <v>0</v>
      </c>
      <c r="I71" s="1"/>
      <c r="J71" s="26">
        <f t="shared" si="5"/>
        <v>0</v>
      </c>
      <c r="K71" s="26">
        <f t="shared" si="6"/>
        <v>0</v>
      </c>
      <c r="L71" s="29">
        <f t="shared" si="7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2041</v>
      </c>
      <c r="C72">
        <v>46</v>
      </c>
      <c r="D72" s="26">
        <f t="shared" si="12"/>
        <v>0</v>
      </c>
      <c r="E72" s="26">
        <f t="shared" si="0"/>
        <v>0</v>
      </c>
      <c r="F72" s="26">
        <f t="shared" si="4"/>
        <v>0</v>
      </c>
      <c r="G72" s="26">
        <f t="shared" si="11"/>
        <v>0</v>
      </c>
      <c r="H72" s="26">
        <f t="shared" si="2"/>
        <v>0</v>
      </c>
      <c r="I72" s="1"/>
      <c r="J72" s="26">
        <f t="shared" si="5"/>
        <v>0</v>
      </c>
      <c r="K72" s="26">
        <f t="shared" si="6"/>
        <v>0</v>
      </c>
      <c r="L72" s="29">
        <f t="shared" si="7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2042</v>
      </c>
      <c r="C73">
        <v>47</v>
      </c>
      <c r="D73" s="26">
        <f t="shared" si="12"/>
        <v>0</v>
      </c>
      <c r="E73" s="26">
        <f t="shared" si="0"/>
        <v>0</v>
      </c>
      <c r="F73" s="26">
        <f t="shared" si="4"/>
        <v>0</v>
      </c>
      <c r="G73" s="26">
        <f t="shared" si="11"/>
        <v>0</v>
      </c>
      <c r="H73" s="26">
        <f t="shared" si="2"/>
        <v>0</v>
      </c>
      <c r="I73" s="1"/>
      <c r="J73" s="26">
        <f t="shared" si="5"/>
        <v>0</v>
      </c>
      <c r="K73" s="26">
        <f t="shared" si="6"/>
        <v>0</v>
      </c>
      <c r="L73" s="29">
        <f t="shared" si="7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2043</v>
      </c>
      <c r="C74">
        <v>48</v>
      </c>
      <c r="D74" s="26">
        <f t="shared" si="12"/>
        <v>0</v>
      </c>
      <c r="E74" s="26">
        <f t="shared" si="0"/>
        <v>0</v>
      </c>
      <c r="F74" s="26">
        <f t="shared" si="4"/>
        <v>0</v>
      </c>
      <c r="G74" s="26">
        <f t="shared" si="11"/>
        <v>0</v>
      </c>
      <c r="H74" s="26">
        <f t="shared" si="2"/>
        <v>0</v>
      </c>
      <c r="I74" s="1"/>
      <c r="J74" s="26">
        <f t="shared" si="5"/>
        <v>0</v>
      </c>
      <c r="K74" s="26">
        <f t="shared" si="6"/>
        <v>0</v>
      </c>
      <c r="L74" s="29">
        <f t="shared" si="7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2044</v>
      </c>
      <c r="C75">
        <v>49</v>
      </c>
      <c r="D75" s="26">
        <f t="shared" si="12"/>
        <v>0</v>
      </c>
      <c r="E75" s="26">
        <f t="shared" si="0"/>
        <v>0</v>
      </c>
      <c r="F75" s="26">
        <f t="shared" si="4"/>
        <v>0</v>
      </c>
      <c r="G75" s="26">
        <f t="shared" si="11"/>
        <v>0</v>
      </c>
      <c r="H75" s="26">
        <f t="shared" si="2"/>
        <v>0</v>
      </c>
      <c r="I75" s="1"/>
      <c r="J75" s="26">
        <f t="shared" si="5"/>
        <v>0</v>
      </c>
      <c r="K75" s="26">
        <f t="shared" si="6"/>
        <v>0</v>
      </c>
      <c r="L75" s="29">
        <f t="shared" si="7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2045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4"/>
        <v>0</v>
      </c>
      <c r="G76" s="26">
        <f t="shared" si="11"/>
        <v>0</v>
      </c>
      <c r="H76" s="26">
        <f t="shared" si="2"/>
        <v>0</v>
      </c>
      <c r="I76" s="1"/>
      <c r="J76" s="26">
        <f t="shared" si="5"/>
        <v>0</v>
      </c>
      <c r="K76" s="26">
        <f t="shared" si="6"/>
        <v>0</v>
      </c>
      <c r="L76" s="29">
        <f t="shared" si="7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2046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4"/>
        <v>0</v>
      </c>
      <c r="G77" s="26">
        <f t="shared" si="11"/>
        <v>0</v>
      </c>
      <c r="H77" s="26">
        <f t="shared" si="2"/>
        <v>0</v>
      </c>
      <c r="I77" s="1"/>
      <c r="J77" s="26">
        <f t="shared" si="5"/>
        <v>0</v>
      </c>
      <c r="K77" s="26">
        <f t="shared" si="6"/>
        <v>0</v>
      </c>
      <c r="L77" s="29">
        <f t="shared" si="7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2047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4"/>
        <v>0</v>
      </c>
      <c r="G78" s="26">
        <f t="shared" si="11"/>
        <v>0</v>
      </c>
      <c r="H78" s="26">
        <f t="shared" si="2"/>
        <v>0</v>
      </c>
      <c r="I78" s="1"/>
      <c r="J78" s="26">
        <f t="shared" si="5"/>
        <v>0</v>
      </c>
      <c r="K78" s="26">
        <f t="shared" si="6"/>
        <v>0</v>
      </c>
      <c r="L78" s="29">
        <f t="shared" si="7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2048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4"/>
        <v>0</v>
      </c>
      <c r="G79" s="26">
        <f t="shared" si="11"/>
        <v>0</v>
      </c>
      <c r="H79" s="26">
        <f t="shared" si="2"/>
        <v>0</v>
      </c>
      <c r="I79" s="1"/>
      <c r="J79" s="26">
        <f t="shared" si="5"/>
        <v>0</v>
      </c>
      <c r="K79" s="26">
        <f t="shared" si="6"/>
        <v>0</v>
      </c>
      <c r="L79" s="29">
        <f t="shared" si="7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2049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4"/>
        <v>0</v>
      </c>
      <c r="G80" s="26">
        <f t="shared" si="11"/>
        <v>0</v>
      </c>
      <c r="H80" s="26">
        <f t="shared" si="2"/>
        <v>0</v>
      </c>
      <c r="I80" s="1"/>
      <c r="J80" s="26">
        <f t="shared" si="5"/>
        <v>0</v>
      </c>
      <c r="K80" s="26">
        <f t="shared" si="6"/>
        <v>0</v>
      </c>
      <c r="L80" s="29">
        <f t="shared" si="7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2050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4"/>
        <v>0</v>
      </c>
      <c r="G81" s="26">
        <f t="shared" si="11"/>
        <v>0</v>
      </c>
      <c r="H81" s="26">
        <f t="shared" si="2"/>
        <v>0</v>
      </c>
      <c r="I81" s="1"/>
      <c r="J81" s="26">
        <f t="shared" si="5"/>
        <v>0</v>
      </c>
      <c r="K81" s="26">
        <f t="shared" si="6"/>
        <v>0</v>
      </c>
      <c r="L81" s="29">
        <f t="shared" si="7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2051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4"/>
        <v>0</v>
      </c>
      <c r="G82" s="26">
        <f t="shared" si="11"/>
        <v>0</v>
      </c>
      <c r="H82" s="26">
        <f t="shared" si="2"/>
        <v>0</v>
      </c>
      <c r="I82" s="1"/>
      <c r="J82" s="26">
        <f t="shared" si="5"/>
        <v>0</v>
      </c>
      <c r="K82" s="26">
        <f t="shared" si="6"/>
        <v>0</v>
      </c>
      <c r="L82" s="29">
        <f t="shared" si="7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2052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4"/>
        <v>0</v>
      </c>
      <c r="G83" s="26">
        <f t="shared" si="11"/>
        <v>0</v>
      </c>
      <c r="H83" s="26">
        <f t="shared" si="2"/>
        <v>0</v>
      </c>
      <c r="I83" s="1"/>
      <c r="J83" s="26">
        <f t="shared" si="5"/>
        <v>0</v>
      </c>
      <c r="K83" s="26">
        <f t="shared" si="6"/>
        <v>0</v>
      </c>
      <c r="L83" s="29">
        <f t="shared" si="7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2053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4"/>
        <v>0</v>
      </c>
      <c r="G84" s="26">
        <f t="shared" si="11"/>
        <v>0</v>
      </c>
      <c r="H84" s="26">
        <f t="shared" si="2"/>
        <v>0</v>
      </c>
      <c r="I84" s="1"/>
      <c r="J84" s="26">
        <f t="shared" si="5"/>
        <v>0</v>
      </c>
      <c r="K84" s="26">
        <f t="shared" si="6"/>
        <v>0</v>
      </c>
      <c r="L84" s="29">
        <f t="shared" si="7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2054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4"/>
        <v>0</v>
      </c>
      <c r="G85" s="26">
        <f t="shared" si="11"/>
        <v>0</v>
      </c>
      <c r="H85" s="26">
        <f t="shared" si="2"/>
        <v>0</v>
      </c>
      <c r="I85" s="1"/>
      <c r="J85" s="26">
        <f t="shared" si="5"/>
        <v>0</v>
      </c>
      <c r="K85" s="26">
        <f t="shared" si="6"/>
        <v>0</v>
      </c>
      <c r="L85" s="29">
        <f t="shared" si="7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2055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4"/>
        <v>0</v>
      </c>
      <c r="G86" s="26">
        <f t="shared" si="11"/>
        <v>0</v>
      </c>
      <c r="H86" s="26">
        <f t="shared" si="2"/>
        <v>0</v>
      </c>
      <c r="I86" s="1"/>
      <c r="J86" s="26">
        <f t="shared" si="5"/>
        <v>0</v>
      </c>
      <c r="K86" s="26">
        <f t="shared" si="6"/>
        <v>0</v>
      </c>
      <c r="L86" s="29">
        <f t="shared" si="7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2056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4"/>
        <v>0</v>
      </c>
      <c r="G87" s="26">
        <f t="shared" si="11"/>
        <v>0</v>
      </c>
      <c r="H87" s="26">
        <f t="shared" si="2"/>
        <v>0</v>
      </c>
      <c r="I87" s="1"/>
      <c r="J87" s="26">
        <f t="shared" si="5"/>
        <v>0</v>
      </c>
      <c r="K87" s="26">
        <f t="shared" si="6"/>
        <v>0</v>
      </c>
      <c r="L87" s="29">
        <f t="shared" si="7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2057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4"/>
        <v>0</v>
      </c>
      <c r="G88" s="26">
        <f t="shared" si="11"/>
        <v>0</v>
      </c>
      <c r="H88" s="26">
        <f t="shared" si="2"/>
        <v>0</v>
      </c>
      <c r="I88" s="1"/>
      <c r="J88" s="26">
        <f t="shared" si="5"/>
        <v>0</v>
      </c>
      <c r="K88" s="26">
        <f t="shared" si="6"/>
        <v>0</v>
      </c>
      <c r="L88" s="29">
        <f t="shared" si="7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2058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4"/>
        <v>0</v>
      </c>
      <c r="G89" s="26">
        <f t="shared" si="11"/>
        <v>0</v>
      </c>
      <c r="H89" s="26">
        <f t="shared" si="2"/>
        <v>0</v>
      </c>
      <c r="I89" s="1"/>
      <c r="J89" s="26">
        <f t="shared" si="5"/>
        <v>0</v>
      </c>
      <c r="K89" s="26">
        <f t="shared" si="6"/>
        <v>0</v>
      </c>
      <c r="L89" s="29">
        <f t="shared" si="7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2059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4"/>
        <v>0</v>
      </c>
      <c r="G90" s="26">
        <f t="shared" si="11"/>
        <v>0</v>
      </c>
      <c r="H90" s="26">
        <f t="shared" si="2"/>
        <v>0</v>
      </c>
      <c r="I90" s="1"/>
      <c r="J90" s="26">
        <f t="shared" si="5"/>
        <v>0</v>
      </c>
      <c r="K90" s="26">
        <f t="shared" si="6"/>
        <v>0</v>
      </c>
      <c r="L90" s="29">
        <f t="shared" si="7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2060</v>
      </c>
      <c r="C91">
        <v>65</v>
      </c>
      <c r="D91" s="26">
        <f t="shared" si="12"/>
        <v>0</v>
      </c>
      <c r="E91" s="26">
        <f>D91*$C$17</f>
        <v>0</v>
      </c>
      <c r="F91" s="26">
        <f t="shared" si="4"/>
        <v>0</v>
      </c>
      <c r="G91" s="26">
        <f t="shared" si="11"/>
        <v>0</v>
      </c>
      <c r="H91" s="26">
        <f>IF(A91&gt;=2003,G91+E91,0)</f>
        <v>0</v>
      </c>
      <c r="I91" s="1"/>
      <c r="J91" s="26">
        <f t="shared" si="5"/>
        <v>0</v>
      </c>
      <c r="K91" s="26">
        <f t="shared" si="6"/>
        <v>0</v>
      </c>
      <c r="L91" s="29">
        <f t="shared" si="7"/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2061</v>
      </c>
      <c r="C92">
        <v>66</v>
      </c>
      <c r="D92" s="26">
        <f t="shared" si="12"/>
        <v>0</v>
      </c>
      <c r="E92" s="26">
        <f>D92*$C$17</f>
        <v>0</v>
      </c>
      <c r="F92" s="26">
        <f>D92+E92</f>
        <v>0</v>
      </c>
      <c r="G92" s="26">
        <f t="shared" si="11"/>
        <v>0</v>
      </c>
      <c r="H92" s="26">
        <f>IF(A92&gt;=2003,G92+E92,0)</f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2062</v>
      </c>
      <c r="C93">
        <v>67</v>
      </c>
      <c r="D93" s="26">
        <f t="shared" si="12"/>
        <v>0</v>
      </c>
      <c r="E93" s="26">
        <f>D93*$C$17</f>
        <v>0</v>
      </c>
      <c r="F93" s="26">
        <f>D93+E93</f>
        <v>0</v>
      </c>
      <c r="G93" s="26">
        <f t="shared" si="11"/>
        <v>0</v>
      </c>
      <c r="H93" s="26">
        <f>IF(A93&gt;=2003,G93+E93,0)</f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2063</v>
      </c>
      <c r="C94">
        <v>68</v>
      </c>
      <c r="D94" s="26">
        <f t="shared" si="12"/>
        <v>0</v>
      </c>
      <c r="E94" s="26">
        <f>D94*$C$17</f>
        <v>0</v>
      </c>
      <c r="F94" s="26">
        <f>D94+E94</f>
        <v>0</v>
      </c>
      <c r="G94" s="26">
        <f t="shared" si="11"/>
        <v>0</v>
      </c>
      <c r="H94" s="26">
        <f>IF(A94&gt;=2003,G94+E94,0)</f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2064</v>
      </c>
      <c r="C95">
        <v>69</v>
      </c>
      <c r="D95" s="26">
        <f t="shared" si="12"/>
        <v>0</v>
      </c>
      <c r="E95" s="26">
        <f>D95*$C$17</f>
        <v>0</v>
      </c>
      <c r="F95" s="26">
        <f>D95+E95</f>
        <v>0</v>
      </c>
      <c r="G95" s="26">
        <f t="shared" si="11"/>
        <v>0</v>
      </c>
      <c r="H95" s="26">
        <f>IF(A95&gt;=2003,G95+E95,0)</f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5:14" ht="13.5" thickBot="1">
      <c r="E96" s="50">
        <f>SUM(E27:E95)</f>
        <v>374.5235185464302</v>
      </c>
      <c r="G96" s="49">
        <f>SUM(G27:G95)</f>
        <v>68.19145934660555</v>
      </c>
      <c r="H96" s="22">
        <f>SUM(H27:H95)</f>
        <v>387.0466629199816</v>
      </c>
      <c r="I96" s="27"/>
      <c r="J96" s="23">
        <f>SUM(J27:J95)</f>
        <v>416.8344000000002</v>
      </c>
      <c r="K96" s="23">
        <f>SUM(K27:K95)</f>
        <v>0</v>
      </c>
      <c r="L96" s="49">
        <f>SUM(L27:L95)</f>
        <v>468.56585191811445</v>
      </c>
      <c r="M96" s="49">
        <f>SUM(M27:M95)</f>
        <v>859.5493778930357</v>
      </c>
      <c r="N96" s="23">
        <f>SUM(N27:N95)</f>
        <v>-390.98352597492124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4" r:id="rId1"/>
  <headerFooter alignWithMargins="0">
    <oddFooter>&amp;L&amp;F
&amp;D&amp;C&amp;P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96</v>
      </c>
    </row>
    <row r="5" spans="1:3" ht="12.75">
      <c r="A5" s="15" t="s">
        <v>17</v>
      </c>
      <c r="C5" s="44" t="s">
        <v>56</v>
      </c>
    </row>
    <row r="6" spans="1:3" ht="12.75">
      <c r="A6" s="14" t="s">
        <v>47</v>
      </c>
      <c r="C6" s="44" t="s">
        <v>94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0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0.0355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</v>
      </c>
      <c r="E10" s="2"/>
    </row>
    <row r="11" spans="1:8" ht="12.75">
      <c r="A11" s="15" t="s">
        <v>38</v>
      </c>
      <c r="C11" s="21">
        <f>C9-C10</f>
        <v>0.0355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1971</v>
      </c>
      <c r="E12" t="s">
        <v>75</v>
      </c>
      <c r="G12" s="28">
        <f>$C$22</f>
        <v>1.6279951449949892</v>
      </c>
    </row>
    <row r="13" spans="1:11" ht="12.75">
      <c r="A13" s="2" t="s">
        <v>5</v>
      </c>
      <c r="C13" s="10">
        <v>2025</v>
      </c>
      <c r="E13" s="35" t="s">
        <v>76</v>
      </c>
      <c r="G13" s="28">
        <f>IF(K13&gt;0,K13,0)</f>
        <v>12.004639908536245</v>
      </c>
      <c r="H13" s="28"/>
      <c r="K13" s="26">
        <f>SUMIF($A$27:$A$88,"&lt;2003",$E$27:$E$88)+SUMIF($A$27:$A$88,"&lt;2003",$G$27:$G$88)-G17</f>
        <v>12.004639908536245</v>
      </c>
    </row>
    <row r="14" spans="1:8" ht="12.75">
      <c r="A14" s="2" t="s">
        <v>0</v>
      </c>
      <c r="C14" s="12">
        <f>C13-C12</f>
        <v>54</v>
      </c>
      <c r="E14" t="s">
        <v>77</v>
      </c>
      <c r="H14" s="28">
        <f>G13</f>
        <v>12.004639908536245</v>
      </c>
    </row>
    <row r="15" spans="1:7" ht="12.75">
      <c r="A15" s="15" t="s">
        <v>4</v>
      </c>
      <c r="C15" s="16">
        <f>IF(2002-C12&gt;$C$14,$C$14,2002-C12)</f>
        <v>31</v>
      </c>
      <c r="E15" t="s">
        <v>78</v>
      </c>
      <c r="G15" s="28">
        <f>IF(K13&gt;0,K13,0)</f>
        <v>12.004639908536245</v>
      </c>
    </row>
    <row r="16" spans="1:8" ht="12.75">
      <c r="A16" s="14" t="s">
        <v>11</v>
      </c>
      <c r="C16" s="16">
        <f>C14-C15</f>
        <v>23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0</v>
      </c>
      <c r="H17" s="28">
        <f>SUMIF(A26:A87,"&lt;2003",G26:G87)</f>
        <v>1.791608657066987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11.841026396464246</v>
      </c>
    </row>
    <row r="19" spans="1:8" ht="12.75">
      <c r="A19" t="s">
        <v>12</v>
      </c>
      <c r="C19" s="18">
        <f>(1+C18)^C16</f>
        <v>1.6128429047653465</v>
      </c>
      <c r="F19" s="2"/>
      <c r="G19" s="31"/>
      <c r="H19" s="31"/>
    </row>
    <row r="20" spans="1:10" ht="12.75">
      <c r="A20" t="s">
        <v>9</v>
      </c>
      <c r="C20" s="17">
        <v>32</v>
      </c>
      <c r="F20" s="2"/>
      <c r="G20" s="28">
        <f>SUM(G12:G18)</f>
        <v>25.63727496206748</v>
      </c>
      <c r="H20" s="29">
        <f>SUM(H12:H18)</f>
        <v>25.63727496206748</v>
      </c>
      <c r="J20" s="1"/>
    </row>
    <row r="21" spans="1:10" ht="12.75">
      <c r="A21" s="13" t="s">
        <v>10</v>
      </c>
      <c r="C21" s="16">
        <f>C20*C19</f>
        <v>51.61097295249109</v>
      </c>
      <c r="J21" s="1"/>
    </row>
    <row r="22" spans="1:11" ht="12.75">
      <c r="A22" s="13" t="s">
        <v>33</v>
      </c>
      <c r="C22" s="25">
        <f>-PV(C17,C14,,C21)</f>
        <v>1.6279951449949892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1972</v>
      </c>
      <c r="C27">
        <v>1</v>
      </c>
      <c r="D27" s="28">
        <f>C22</f>
        <v>1.6279951449949892</v>
      </c>
      <c r="E27" s="26">
        <f aca="true" t="shared" si="0" ref="E27:E90">D27*$C$17</f>
        <v>0.10761047908416879</v>
      </c>
      <c r="F27" s="26">
        <f>D27+E27</f>
        <v>1.735605624079158</v>
      </c>
      <c r="G27" s="26">
        <f aca="true" t="shared" si="1" ref="G27:G58">IF(A27&lt;=$C$13,$C$22*$C$11,0)</f>
        <v>0.05779382764732211</v>
      </c>
      <c r="H27" s="1">
        <f aca="true" t="shared" si="2" ref="H27:H70">IF(A27&gt;=2003,G27+E27,0)</f>
        <v>0</v>
      </c>
      <c r="I27" s="1"/>
      <c r="J27" s="26">
        <f>IF(A27&lt;=$C$13,$C$8*$C$11,0)</f>
        <v>0</v>
      </c>
      <c r="K27" s="26">
        <f>IF(A27&lt;=$C$13,$C$8*$C$10,0)</f>
        <v>0</v>
      </c>
      <c r="L27" s="29">
        <f aca="true" t="shared" si="3" ref="L27:L90">SUM(IF(A27&lt;2003,K27+J27,K27+J27+G27))</f>
        <v>0</v>
      </c>
      <c r="M27" s="29">
        <f>E27+G27+J27</f>
        <v>0.1654043067314909</v>
      </c>
      <c r="N27" s="29">
        <f>L27-M27</f>
        <v>-0.1654043067314909</v>
      </c>
    </row>
    <row r="28" spans="1:14" ht="12.75">
      <c r="A28">
        <f>A27+1</f>
        <v>1973</v>
      </c>
      <c r="C28">
        <v>2</v>
      </c>
      <c r="D28" s="28">
        <f aca="true" t="shared" si="4" ref="D28:D59">IF(A28&lt;=$C$13,D27*(1+$C$17),0)</f>
        <v>1.735605624079158</v>
      </c>
      <c r="E28" s="26">
        <f t="shared" si="0"/>
        <v>0.11472353175163236</v>
      </c>
      <c r="F28" s="26">
        <f aca="true" t="shared" si="5" ref="F28:F91">D28+E28</f>
        <v>1.8503291558307904</v>
      </c>
      <c r="G28" s="26">
        <f t="shared" si="1"/>
        <v>0.05779382764732211</v>
      </c>
      <c r="H28" s="1">
        <f t="shared" si="2"/>
        <v>0</v>
      </c>
      <c r="I28" s="1"/>
      <c r="J28" s="26">
        <f aca="true" t="shared" si="6" ref="J28:J91">IF(A28&lt;=$C$13,$C$8*$C$11,0)</f>
        <v>0</v>
      </c>
      <c r="K28" s="26">
        <f aca="true" t="shared" si="7" ref="K28:K91">IF(A28&lt;=$C$13,$C$8*$C$10,0)</f>
        <v>0</v>
      </c>
      <c r="L28" s="29">
        <f t="shared" si="3"/>
        <v>0</v>
      </c>
      <c r="M28" s="29">
        <f aca="true" t="shared" si="8" ref="M28:M91">E28+G28+J28</f>
        <v>0.17251735939895446</v>
      </c>
      <c r="N28" s="29">
        <f aca="true" t="shared" si="9" ref="N28:N91">L28-M28</f>
        <v>-0.17251735939895446</v>
      </c>
    </row>
    <row r="29" spans="1:14" ht="12.75">
      <c r="A29">
        <f aca="true" t="shared" si="10" ref="A29:A94">A28+1</f>
        <v>1974</v>
      </c>
      <c r="C29">
        <v>3</v>
      </c>
      <c r="D29" s="28">
        <f t="shared" si="4"/>
        <v>1.8503291558307904</v>
      </c>
      <c r="E29" s="26">
        <f t="shared" si="0"/>
        <v>0.12230675720041526</v>
      </c>
      <c r="F29" s="26">
        <f t="shared" si="5"/>
        <v>1.9726359130312057</v>
      </c>
      <c r="G29" s="26">
        <f t="shared" si="1"/>
        <v>0.05779382764732211</v>
      </c>
      <c r="H29" s="1">
        <f t="shared" si="2"/>
        <v>0</v>
      </c>
      <c r="I29" s="1"/>
      <c r="J29" s="26">
        <f t="shared" si="6"/>
        <v>0</v>
      </c>
      <c r="K29" s="26">
        <f t="shared" si="7"/>
        <v>0</v>
      </c>
      <c r="L29" s="29">
        <f t="shared" si="3"/>
        <v>0</v>
      </c>
      <c r="M29" s="29">
        <f t="shared" si="8"/>
        <v>0.18010058484773736</v>
      </c>
      <c r="N29" s="29">
        <f t="shared" si="9"/>
        <v>-0.18010058484773736</v>
      </c>
    </row>
    <row r="30" spans="1:14" ht="12.75">
      <c r="A30">
        <f t="shared" si="10"/>
        <v>1975</v>
      </c>
      <c r="C30">
        <v>4</v>
      </c>
      <c r="D30" s="28">
        <f t="shared" si="4"/>
        <v>1.9726359130312057</v>
      </c>
      <c r="E30" s="26">
        <f t="shared" si="0"/>
        <v>0.1303912338513627</v>
      </c>
      <c r="F30" s="26">
        <f t="shared" si="5"/>
        <v>2.1030271468825683</v>
      </c>
      <c r="G30" s="26">
        <f t="shared" si="1"/>
        <v>0.05779382764732211</v>
      </c>
      <c r="H30" s="1">
        <f t="shared" si="2"/>
        <v>0</v>
      </c>
      <c r="I30" s="1"/>
      <c r="J30" s="26">
        <f t="shared" si="6"/>
        <v>0</v>
      </c>
      <c r="K30" s="26">
        <f t="shared" si="7"/>
        <v>0</v>
      </c>
      <c r="L30" s="29">
        <f t="shared" si="3"/>
        <v>0</v>
      </c>
      <c r="M30" s="29">
        <f t="shared" si="8"/>
        <v>0.1881850614986848</v>
      </c>
      <c r="N30" s="29">
        <f t="shared" si="9"/>
        <v>-0.1881850614986848</v>
      </c>
    </row>
    <row r="31" spans="1:14" ht="12.75">
      <c r="A31">
        <f t="shared" si="10"/>
        <v>1976</v>
      </c>
      <c r="C31">
        <v>5</v>
      </c>
      <c r="D31" s="28">
        <f t="shared" si="4"/>
        <v>2.1030271468825683</v>
      </c>
      <c r="E31" s="26">
        <f t="shared" si="0"/>
        <v>0.13901009440893777</v>
      </c>
      <c r="F31" s="26">
        <f t="shared" si="5"/>
        <v>2.242037241291506</v>
      </c>
      <c r="G31" s="26">
        <f t="shared" si="1"/>
        <v>0.05779382764732211</v>
      </c>
      <c r="H31" s="1">
        <f t="shared" si="2"/>
        <v>0</v>
      </c>
      <c r="I31" s="1"/>
      <c r="J31" s="26">
        <f t="shared" si="6"/>
        <v>0</v>
      </c>
      <c r="K31" s="26">
        <f t="shared" si="7"/>
        <v>0</v>
      </c>
      <c r="L31" s="29">
        <f t="shared" si="3"/>
        <v>0</v>
      </c>
      <c r="M31" s="29">
        <f t="shared" si="8"/>
        <v>0.19680392205625988</v>
      </c>
      <c r="N31" s="29">
        <f t="shared" si="9"/>
        <v>-0.19680392205625988</v>
      </c>
    </row>
    <row r="32" spans="1:14" ht="12.75">
      <c r="A32">
        <f t="shared" si="10"/>
        <v>1977</v>
      </c>
      <c r="C32">
        <v>6</v>
      </c>
      <c r="D32" s="28">
        <f t="shared" si="4"/>
        <v>2.242037241291506</v>
      </c>
      <c r="E32" s="26">
        <f t="shared" si="0"/>
        <v>0.14819866164936857</v>
      </c>
      <c r="F32" s="26">
        <f t="shared" si="5"/>
        <v>2.3902359029408746</v>
      </c>
      <c r="G32" s="26">
        <f t="shared" si="1"/>
        <v>0.05779382764732211</v>
      </c>
      <c r="H32" s="1">
        <f t="shared" si="2"/>
        <v>0</v>
      </c>
      <c r="I32" s="1"/>
      <c r="J32" s="26">
        <f t="shared" si="6"/>
        <v>0</v>
      </c>
      <c r="K32" s="26">
        <f t="shared" si="7"/>
        <v>0</v>
      </c>
      <c r="L32" s="29">
        <f t="shared" si="3"/>
        <v>0</v>
      </c>
      <c r="M32" s="29">
        <f t="shared" si="8"/>
        <v>0.20599248929669067</v>
      </c>
      <c r="N32" s="29">
        <f t="shared" si="9"/>
        <v>-0.20599248929669067</v>
      </c>
    </row>
    <row r="33" spans="1:14" ht="12.75">
      <c r="A33">
        <f t="shared" si="10"/>
        <v>1978</v>
      </c>
      <c r="C33">
        <v>7</v>
      </c>
      <c r="D33" s="28">
        <f t="shared" si="4"/>
        <v>2.3902359029408746</v>
      </c>
      <c r="E33" s="26">
        <f t="shared" si="0"/>
        <v>0.15799459318439182</v>
      </c>
      <c r="F33" s="26">
        <f t="shared" si="5"/>
        <v>2.5482304961252664</v>
      </c>
      <c r="G33" s="26">
        <f t="shared" si="1"/>
        <v>0.05779382764732211</v>
      </c>
      <c r="H33" s="1">
        <f t="shared" si="2"/>
        <v>0</v>
      </c>
      <c r="I33" s="1"/>
      <c r="J33" s="26">
        <f t="shared" si="6"/>
        <v>0</v>
      </c>
      <c r="K33" s="26">
        <f t="shared" si="7"/>
        <v>0</v>
      </c>
      <c r="L33" s="29">
        <f t="shared" si="3"/>
        <v>0</v>
      </c>
      <c r="M33" s="29">
        <f t="shared" si="8"/>
        <v>0.21578842083171393</v>
      </c>
      <c r="N33" s="29">
        <f t="shared" si="9"/>
        <v>-0.21578842083171393</v>
      </c>
    </row>
    <row r="34" spans="1:14" ht="12.75">
      <c r="A34">
        <f t="shared" si="10"/>
        <v>1979</v>
      </c>
      <c r="C34">
        <v>8</v>
      </c>
      <c r="D34" s="28">
        <f t="shared" si="4"/>
        <v>2.5482304961252664</v>
      </c>
      <c r="E34" s="26">
        <f t="shared" si="0"/>
        <v>0.16843803579388011</v>
      </c>
      <c r="F34" s="26">
        <f t="shared" si="5"/>
        <v>2.7166685319191464</v>
      </c>
      <c r="G34" s="26">
        <f t="shared" si="1"/>
        <v>0.05779382764732211</v>
      </c>
      <c r="H34" s="1">
        <f t="shared" si="2"/>
        <v>0</v>
      </c>
      <c r="I34" s="1"/>
      <c r="J34" s="26">
        <f t="shared" si="6"/>
        <v>0</v>
      </c>
      <c r="K34" s="26">
        <f t="shared" si="7"/>
        <v>0</v>
      </c>
      <c r="L34" s="29">
        <f t="shared" si="3"/>
        <v>0</v>
      </c>
      <c r="M34" s="29">
        <f t="shared" si="8"/>
        <v>0.22623186344120222</v>
      </c>
      <c r="N34" s="29">
        <f t="shared" si="9"/>
        <v>-0.22623186344120222</v>
      </c>
    </row>
    <row r="35" spans="1:14" ht="12.75">
      <c r="A35">
        <f t="shared" si="10"/>
        <v>1980</v>
      </c>
      <c r="C35">
        <v>9</v>
      </c>
      <c r="D35" s="28">
        <f t="shared" si="4"/>
        <v>2.716668531919147</v>
      </c>
      <c r="E35" s="26">
        <f t="shared" si="0"/>
        <v>0.17957178995985562</v>
      </c>
      <c r="F35" s="26">
        <f t="shared" si="5"/>
        <v>2.8962403218790023</v>
      </c>
      <c r="G35" s="26">
        <f t="shared" si="1"/>
        <v>0.05779382764732211</v>
      </c>
      <c r="H35" s="1">
        <f t="shared" si="2"/>
        <v>0</v>
      </c>
      <c r="I35" s="1"/>
      <c r="J35" s="26">
        <f t="shared" si="6"/>
        <v>0</v>
      </c>
      <c r="K35" s="26">
        <f t="shared" si="7"/>
        <v>0</v>
      </c>
      <c r="L35" s="29">
        <f t="shared" si="3"/>
        <v>0</v>
      </c>
      <c r="M35" s="29">
        <f t="shared" si="8"/>
        <v>0.23736561760717773</v>
      </c>
      <c r="N35" s="29">
        <f t="shared" si="9"/>
        <v>-0.23736561760717773</v>
      </c>
    </row>
    <row r="36" spans="1:14" ht="12.75">
      <c r="A36">
        <f t="shared" si="10"/>
        <v>1981</v>
      </c>
      <c r="C36">
        <v>10</v>
      </c>
      <c r="D36" s="28">
        <f t="shared" si="4"/>
        <v>2.8962403218790027</v>
      </c>
      <c r="E36" s="26">
        <f t="shared" si="0"/>
        <v>0.19144148527620208</v>
      </c>
      <c r="F36" s="26">
        <f t="shared" si="5"/>
        <v>3.087681807155205</v>
      </c>
      <c r="G36" s="26">
        <f t="shared" si="1"/>
        <v>0.05779382764732211</v>
      </c>
      <c r="H36" s="1">
        <f t="shared" si="2"/>
        <v>0</v>
      </c>
      <c r="I36" s="1"/>
      <c r="J36" s="26">
        <f t="shared" si="6"/>
        <v>0</v>
      </c>
      <c r="K36" s="26">
        <f t="shared" si="7"/>
        <v>0</v>
      </c>
      <c r="L36" s="29">
        <f t="shared" si="3"/>
        <v>0</v>
      </c>
      <c r="M36" s="29">
        <f t="shared" si="8"/>
        <v>0.2492353129235242</v>
      </c>
      <c r="N36" s="29">
        <f t="shared" si="9"/>
        <v>-0.2492353129235242</v>
      </c>
    </row>
    <row r="37" spans="1:14" ht="12.75">
      <c r="A37">
        <f t="shared" si="10"/>
        <v>1982</v>
      </c>
      <c r="C37">
        <v>11</v>
      </c>
      <c r="D37" s="28">
        <f t="shared" si="4"/>
        <v>3.087681807155205</v>
      </c>
      <c r="E37" s="26">
        <f t="shared" si="0"/>
        <v>0.20409576745295904</v>
      </c>
      <c r="F37" s="26">
        <f t="shared" si="5"/>
        <v>3.291777574608164</v>
      </c>
      <c r="G37" s="26">
        <f t="shared" si="1"/>
        <v>0.05779382764732211</v>
      </c>
      <c r="H37" s="1">
        <f t="shared" si="2"/>
        <v>0</v>
      </c>
      <c r="I37" s="1"/>
      <c r="J37" s="26">
        <f t="shared" si="6"/>
        <v>0</v>
      </c>
      <c r="K37" s="26">
        <f t="shared" si="7"/>
        <v>0</v>
      </c>
      <c r="L37" s="29">
        <f t="shared" si="3"/>
        <v>0</v>
      </c>
      <c r="M37" s="29">
        <f t="shared" si="8"/>
        <v>0.26188959510028115</v>
      </c>
      <c r="N37" s="29">
        <f t="shared" si="9"/>
        <v>-0.26188959510028115</v>
      </c>
    </row>
    <row r="38" spans="1:14" ht="12.75">
      <c r="A38">
        <f t="shared" si="10"/>
        <v>1983</v>
      </c>
      <c r="C38">
        <v>12</v>
      </c>
      <c r="D38" s="28">
        <f t="shared" si="4"/>
        <v>3.291777574608164</v>
      </c>
      <c r="E38" s="26">
        <f t="shared" si="0"/>
        <v>0.21758649768159966</v>
      </c>
      <c r="F38" s="26">
        <f t="shared" si="5"/>
        <v>3.5093640722897637</v>
      </c>
      <c r="G38" s="26">
        <f t="shared" si="1"/>
        <v>0.05779382764732211</v>
      </c>
      <c r="H38" s="1">
        <f t="shared" si="2"/>
        <v>0</v>
      </c>
      <c r="I38" s="1"/>
      <c r="J38" s="26">
        <f t="shared" si="6"/>
        <v>0</v>
      </c>
      <c r="K38" s="26">
        <f t="shared" si="7"/>
        <v>0</v>
      </c>
      <c r="L38" s="29">
        <f t="shared" si="3"/>
        <v>0</v>
      </c>
      <c r="M38" s="29">
        <f t="shared" si="8"/>
        <v>0.27538032532892176</v>
      </c>
      <c r="N38" s="29">
        <f t="shared" si="9"/>
        <v>-0.27538032532892176</v>
      </c>
    </row>
    <row r="39" spans="1:14" ht="12.75">
      <c r="A39">
        <f t="shared" si="10"/>
        <v>1984</v>
      </c>
      <c r="C39">
        <v>13</v>
      </c>
      <c r="D39" s="28">
        <f t="shared" si="4"/>
        <v>3.5093640722897637</v>
      </c>
      <c r="E39" s="26">
        <f t="shared" si="0"/>
        <v>0.2319689651783534</v>
      </c>
      <c r="F39" s="26">
        <f t="shared" si="5"/>
        <v>3.741333037468117</v>
      </c>
      <c r="G39" s="26">
        <f t="shared" si="1"/>
        <v>0.05779382764732211</v>
      </c>
      <c r="H39" s="1">
        <f t="shared" si="2"/>
        <v>0</v>
      </c>
      <c r="I39" s="1"/>
      <c r="J39" s="26">
        <f t="shared" si="6"/>
        <v>0</v>
      </c>
      <c r="K39" s="26">
        <f t="shared" si="7"/>
        <v>0</v>
      </c>
      <c r="L39" s="29">
        <f t="shared" si="3"/>
        <v>0</v>
      </c>
      <c r="M39" s="29">
        <f t="shared" si="8"/>
        <v>0.2897627928256755</v>
      </c>
      <c r="N39" s="29">
        <f t="shared" si="9"/>
        <v>-0.2897627928256755</v>
      </c>
    </row>
    <row r="40" spans="1:14" ht="12.75">
      <c r="A40">
        <f t="shared" si="10"/>
        <v>1985</v>
      </c>
      <c r="B40" s="45"/>
      <c r="C40">
        <v>14</v>
      </c>
      <c r="D40" s="28">
        <f t="shared" si="4"/>
        <v>3.741333037468117</v>
      </c>
      <c r="E40" s="26">
        <f t="shared" si="0"/>
        <v>0.24730211377664257</v>
      </c>
      <c r="F40" s="26">
        <f t="shared" si="5"/>
        <v>3.9886351512447598</v>
      </c>
      <c r="G40" s="26">
        <f t="shared" si="1"/>
        <v>0.05779382764732211</v>
      </c>
      <c r="H40" s="1">
        <f t="shared" si="2"/>
        <v>0</v>
      </c>
      <c r="I40" s="1"/>
      <c r="J40" s="26">
        <f t="shared" si="6"/>
        <v>0</v>
      </c>
      <c r="K40" s="26">
        <f t="shared" si="7"/>
        <v>0</v>
      </c>
      <c r="L40" s="29">
        <f t="shared" si="3"/>
        <v>0</v>
      </c>
      <c r="M40" s="29">
        <f t="shared" si="8"/>
        <v>0.3050959414239647</v>
      </c>
      <c r="N40" s="29">
        <f t="shared" si="9"/>
        <v>-0.3050959414239647</v>
      </c>
    </row>
    <row r="41" spans="1:14" ht="12.75">
      <c r="A41">
        <f t="shared" si="10"/>
        <v>1986</v>
      </c>
      <c r="B41" s="45"/>
      <c r="C41">
        <v>15</v>
      </c>
      <c r="D41" s="28">
        <f t="shared" si="4"/>
        <v>3.9886351512447598</v>
      </c>
      <c r="E41" s="26">
        <f t="shared" si="0"/>
        <v>0.26364878349727866</v>
      </c>
      <c r="F41" s="26">
        <f t="shared" si="5"/>
        <v>4.252283934742039</v>
      </c>
      <c r="G41" s="26">
        <f t="shared" si="1"/>
        <v>0.05779382764732211</v>
      </c>
      <c r="H41" s="1">
        <f t="shared" si="2"/>
        <v>0</v>
      </c>
      <c r="I41" s="1"/>
      <c r="J41" s="26">
        <f t="shared" si="6"/>
        <v>0</v>
      </c>
      <c r="K41" s="26">
        <f t="shared" si="7"/>
        <v>0</v>
      </c>
      <c r="L41" s="29">
        <f t="shared" si="3"/>
        <v>0</v>
      </c>
      <c r="M41" s="29">
        <f t="shared" si="8"/>
        <v>0.32144261114460077</v>
      </c>
      <c r="N41" s="29">
        <f t="shared" si="9"/>
        <v>-0.32144261114460077</v>
      </c>
    </row>
    <row r="42" spans="1:14" ht="12.75">
      <c r="A42">
        <f t="shared" si="10"/>
        <v>1987</v>
      </c>
      <c r="C42">
        <v>16</v>
      </c>
      <c r="D42" s="28">
        <f t="shared" si="4"/>
        <v>4.252283934742039</v>
      </c>
      <c r="E42" s="26">
        <f t="shared" si="0"/>
        <v>0.2810759680864488</v>
      </c>
      <c r="F42" s="26">
        <f t="shared" si="5"/>
        <v>4.533359902828487</v>
      </c>
      <c r="G42" s="26">
        <f t="shared" si="1"/>
        <v>0.05779382764732211</v>
      </c>
      <c r="H42" s="1">
        <f t="shared" si="2"/>
        <v>0</v>
      </c>
      <c r="I42" s="1"/>
      <c r="J42" s="26">
        <f t="shared" si="6"/>
        <v>0</v>
      </c>
      <c r="K42" s="26">
        <f t="shared" si="7"/>
        <v>0</v>
      </c>
      <c r="L42" s="29">
        <f t="shared" si="3"/>
        <v>0</v>
      </c>
      <c r="M42" s="29">
        <f t="shared" si="8"/>
        <v>0.3388697957337709</v>
      </c>
      <c r="N42" s="29">
        <f t="shared" si="9"/>
        <v>-0.3388697957337709</v>
      </c>
    </row>
    <row r="43" spans="1:14" ht="12.75">
      <c r="A43">
        <f t="shared" si="10"/>
        <v>1988</v>
      </c>
      <c r="C43">
        <v>17</v>
      </c>
      <c r="D43" s="28">
        <f t="shared" si="4"/>
        <v>4.533359902828487</v>
      </c>
      <c r="E43" s="26">
        <f t="shared" si="0"/>
        <v>0.2996550895769631</v>
      </c>
      <c r="F43" s="26">
        <f t="shared" si="5"/>
        <v>4.833014992405451</v>
      </c>
      <c r="G43" s="26">
        <f t="shared" si="1"/>
        <v>0.05779382764732211</v>
      </c>
      <c r="H43" s="1">
        <f t="shared" si="2"/>
        <v>0</v>
      </c>
      <c r="I43" s="1"/>
      <c r="J43" s="26">
        <f t="shared" si="6"/>
        <v>0</v>
      </c>
      <c r="K43" s="26">
        <f t="shared" si="7"/>
        <v>0</v>
      </c>
      <c r="L43" s="29">
        <f t="shared" si="3"/>
        <v>0</v>
      </c>
      <c r="M43" s="29">
        <f t="shared" si="8"/>
        <v>0.3574489172242852</v>
      </c>
      <c r="N43" s="29">
        <f t="shared" si="9"/>
        <v>-0.3574489172242852</v>
      </c>
    </row>
    <row r="44" spans="1:14" ht="12.75">
      <c r="A44">
        <f t="shared" si="10"/>
        <v>1989</v>
      </c>
      <c r="C44">
        <v>18</v>
      </c>
      <c r="D44" s="28">
        <f t="shared" si="4"/>
        <v>4.833014992405451</v>
      </c>
      <c r="E44" s="26">
        <f t="shared" si="0"/>
        <v>0.31946229099800033</v>
      </c>
      <c r="F44" s="26">
        <f t="shared" si="5"/>
        <v>5.152477283403451</v>
      </c>
      <c r="G44" s="26">
        <f t="shared" si="1"/>
        <v>0.05779382764732211</v>
      </c>
      <c r="H44" s="1">
        <f t="shared" si="2"/>
        <v>0</v>
      </c>
      <c r="I44" s="1"/>
      <c r="J44" s="26">
        <f t="shared" si="6"/>
        <v>0</v>
      </c>
      <c r="K44" s="26">
        <f t="shared" si="7"/>
        <v>0</v>
      </c>
      <c r="L44" s="29">
        <f t="shared" si="3"/>
        <v>0</v>
      </c>
      <c r="M44" s="29">
        <f t="shared" si="8"/>
        <v>0.37725611864532244</v>
      </c>
      <c r="N44" s="29">
        <f t="shared" si="9"/>
        <v>-0.37725611864532244</v>
      </c>
    </row>
    <row r="45" spans="1:14" ht="12.75">
      <c r="A45">
        <f t="shared" si="10"/>
        <v>1990</v>
      </c>
      <c r="C45">
        <v>19</v>
      </c>
      <c r="D45" s="28">
        <f t="shared" si="4"/>
        <v>5.152477283403451</v>
      </c>
      <c r="E45" s="26">
        <f t="shared" si="0"/>
        <v>0.34057874843296815</v>
      </c>
      <c r="F45" s="26">
        <f t="shared" si="5"/>
        <v>5.493056031836419</v>
      </c>
      <c r="G45" s="26">
        <f t="shared" si="1"/>
        <v>0.05779382764732211</v>
      </c>
      <c r="H45" s="1">
        <f t="shared" si="2"/>
        <v>0</v>
      </c>
      <c r="I45" s="1"/>
      <c r="J45" s="26">
        <f t="shared" si="6"/>
        <v>0</v>
      </c>
      <c r="K45" s="26">
        <f t="shared" si="7"/>
        <v>0</v>
      </c>
      <c r="L45" s="29">
        <f t="shared" si="3"/>
        <v>0</v>
      </c>
      <c r="M45" s="29">
        <f t="shared" si="8"/>
        <v>0.39837257608029025</v>
      </c>
      <c r="N45" s="29">
        <f t="shared" si="9"/>
        <v>-0.39837257608029025</v>
      </c>
    </row>
    <row r="46" spans="1:14" ht="12.75">
      <c r="A46">
        <f t="shared" si="10"/>
        <v>1991</v>
      </c>
      <c r="C46">
        <v>20</v>
      </c>
      <c r="D46" s="28">
        <f t="shared" si="4"/>
        <v>5.49305603183642</v>
      </c>
      <c r="E46" s="26">
        <f t="shared" si="0"/>
        <v>0.3630910037043874</v>
      </c>
      <c r="F46" s="26">
        <f t="shared" si="5"/>
        <v>5.856147035540808</v>
      </c>
      <c r="G46" s="26">
        <f t="shared" si="1"/>
        <v>0.05779382764732211</v>
      </c>
      <c r="H46" s="1">
        <f t="shared" si="2"/>
        <v>0</v>
      </c>
      <c r="I46" s="1"/>
      <c r="J46" s="26">
        <f t="shared" si="6"/>
        <v>0</v>
      </c>
      <c r="K46" s="26">
        <f t="shared" si="7"/>
        <v>0</v>
      </c>
      <c r="L46" s="29">
        <f t="shared" si="3"/>
        <v>0</v>
      </c>
      <c r="M46" s="29">
        <f t="shared" si="8"/>
        <v>0.4208848313517095</v>
      </c>
      <c r="N46" s="29">
        <f t="shared" si="9"/>
        <v>-0.4208848313517095</v>
      </c>
    </row>
    <row r="47" spans="1:14" ht="12.75">
      <c r="A47">
        <f t="shared" si="10"/>
        <v>1992</v>
      </c>
      <c r="C47">
        <v>21</v>
      </c>
      <c r="D47" s="28">
        <f t="shared" si="4"/>
        <v>5.856147035540808</v>
      </c>
      <c r="E47" s="26">
        <f t="shared" si="0"/>
        <v>0.38709131904924743</v>
      </c>
      <c r="F47" s="26">
        <f t="shared" si="5"/>
        <v>6.243238354590055</v>
      </c>
      <c r="G47" s="26">
        <f t="shared" si="1"/>
        <v>0.05779382764732211</v>
      </c>
      <c r="H47" s="1">
        <f t="shared" si="2"/>
        <v>0</v>
      </c>
      <c r="I47" s="1"/>
      <c r="J47" s="26">
        <f t="shared" si="6"/>
        <v>0</v>
      </c>
      <c r="K47" s="26">
        <f t="shared" si="7"/>
        <v>0</v>
      </c>
      <c r="L47" s="29">
        <f t="shared" si="3"/>
        <v>0</v>
      </c>
      <c r="M47" s="29">
        <f t="shared" si="8"/>
        <v>0.44488514669656953</v>
      </c>
      <c r="N47" s="29">
        <f t="shared" si="9"/>
        <v>-0.44488514669656953</v>
      </c>
    </row>
    <row r="48" spans="1:14" ht="12.75">
      <c r="A48">
        <f t="shared" si="10"/>
        <v>1993</v>
      </c>
      <c r="C48">
        <v>22</v>
      </c>
      <c r="D48" s="28">
        <f t="shared" si="4"/>
        <v>6.243238354590055</v>
      </c>
      <c r="E48" s="26">
        <f t="shared" si="0"/>
        <v>0.4126780552384027</v>
      </c>
      <c r="F48" s="26">
        <f t="shared" si="5"/>
        <v>6.655916409828458</v>
      </c>
      <c r="G48" s="26">
        <f t="shared" si="1"/>
        <v>0.05779382764732211</v>
      </c>
      <c r="H48" s="1">
        <f t="shared" si="2"/>
        <v>0</v>
      </c>
      <c r="I48" s="1"/>
      <c r="J48" s="26">
        <f t="shared" si="6"/>
        <v>0</v>
      </c>
      <c r="K48" s="26">
        <f t="shared" si="7"/>
        <v>0</v>
      </c>
      <c r="L48" s="29">
        <f t="shared" si="3"/>
        <v>0</v>
      </c>
      <c r="M48" s="29">
        <f t="shared" si="8"/>
        <v>0.4704718828857248</v>
      </c>
      <c r="N48" s="29">
        <f t="shared" si="9"/>
        <v>-0.4704718828857248</v>
      </c>
    </row>
    <row r="49" spans="1:14" ht="12.75">
      <c r="A49">
        <f t="shared" si="10"/>
        <v>1994</v>
      </c>
      <c r="C49">
        <v>23</v>
      </c>
      <c r="D49" s="28">
        <f t="shared" si="4"/>
        <v>6.655916409828458</v>
      </c>
      <c r="E49" s="26">
        <f t="shared" si="0"/>
        <v>0.4399560746896611</v>
      </c>
      <c r="F49" s="26">
        <f t="shared" si="5"/>
        <v>7.095872484518119</v>
      </c>
      <c r="G49" s="26">
        <f t="shared" si="1"/>
        <v>0.05779382764732211</v>
      </c>
      <c r="H49" s="1">
        <f t="shared" si="2"/>
        <v>0</v>
      </c>
      <c r="I49" s="1"/>
      <c r="J49" s="26">
        <f t="shared" si="6"/>
        <v>0</v>
      </c>
      <c r="K49" s="26">
        <f t="shared" si="7"/>
        <v>0</v>
      </c>
      <c r="L49" s="29">
        <f t="shared" si="3"/>
        <v>0</v>
      </c>
      <c r="M49" s="29">
        <f t="shared" si="8"/>
        <v>0.4977499023369832</v>
      </c>
      <c r="N49" s="29">
        <f t="shared" si="9"/>
        <v>-0.4977499023369832</v>
      </c>
    </row>
    <row r="50" spans="1:14" ht="12.75">
      <c r="A50">
        <f t="shared" si="10"/>
        <v>1995</v>
      </c>
      <c r="C50">
        <v>24</v>
      </c>
      <c r="D50" s="28">
        <f t="shared" si="4"/>
        <v>7.095872484518119</v>
      </c>
      <c r="E50" s="26">
        <f t="shared" si="0"/>
        <v>0.4690371712266477</v>
      </c>
      <c r="F50" s="26">
        <f t="shared" si="5"/>
        <v>7.564909655744767</v>
      </c>
      <c r="G50" s="26">
        <f t="shared" si="1"/>
        <v>0.05779382764732211</v>
      </c>
      <c r="H50" s="1">
        <f t="shared" si="2"/>
        <v>0</v>
      </c>
      <c r="I50" s="1"/>
      <c r="J50" s="26">
        <f t="shared" si="6"/>
        <v>0</v>
      </c>
      <c r="K50" s="26">
        <f t="shared" si="7"/>
        <v>0</v>
      </c>
      <c r="L50" s="29">
        <f t="shared" si="3"/>
        <v>0</v>
      </c>
      <c r="M50" s="29">
        <f t="shared" si="8"/>
        <v>0.5268309988739698</v>
      </c>
      <c r="N50" s="29">
        <f t="shared" si="9"/>
        <v>-0.5268309988739698</v>
      </c>
    </row>
    <row r="51" spans="1:14" ht="12.75">
      <c r="A51">
        <f t="shared" si="10"/>
        <v>1996</v>
      </c>
      <c r="C51">
        <v>25</v>
      </c>
      <c r="D51" s="28">
        <f t="shared" si="4"/>
        <v>7.564909655744767</v>
      </c>
      <c r="E51" s="26">
        <f t="shared" si="0"/>
        <v>0.5000405282447291</v>
      </c>
      <c r="F51" s="26">
        <f t="shared" si="5"/>
        <v>8.064950183989495</v>
      </c>
      <c r="G51" s="26">
        <f t="shared" si="1"/>
        <v>0.05779382764732211</v>
      </c>
      <c r="H51" s="1">
        <f t="shared" si="2"/>
        <v>0</v>
      </c>
      <c r="I51" s="1"/>
      <c r="J51" s="26">
        <f t="shared" si="6"/>
        <v>0</v>
      </c>
      <c r="K51" s="26">
        <f t="shared" si="7"/>
        <v>0</v>
      </c>
      <c r="L51" s="29">
        <f t="shared" si="3"/>
        <v>0</v>
      </c>
      <c r="M51" s="29">
        <f t="shared" si="8"/>
        <v>0.5578343558920512</v>
      </c>
      <c r="N51" s="29">
        <f t="shared" si="9"/>
        <v>-0.5578343558920512</v>
      </c>
    </row>
    <row r="52" spans="1:14" ht="12.75">
      <c r="A52">
        <f t="shared" si="10"/>
        <v>1997</v>
      </c>
      <c r="C52">
        <v>26</v>
      </c>
      <c r="D52" s="28">
        <f t="shared" si="4"/>
        <v>8.064950183989497</v>
      </c>
      <c r="E52" s="26">
        <f t="shared" si="0"/>
        <v>0.5330932071617058</v>
      </c>
      <c r="F52" s="26">
        <f t="shared" si="5"/>
        <v>8.598043391151203</v>
      </c>
      <c r="G52" s="26">
        <f t="shared" si="1"/>
        <v>0.05779382764732211</v>
      </c>
      <c r="H52" s="1">
        <f t="shared" si="2"/>
        <v>0</v>
      </c>
      <c r="I52" s="1"/>
      <c r="J52" s="26">
        <f t="shared" si="6"/>
        <v>0</v>
      </c>
      <c r="K52" s="26">
        <f t="shared" si="7"/>
        <v>0</v>
      </c>
      <c r="L52" s="29">
        <f t="shared" si="3"/>
        <v>0</v>
      </c>
      <c r="M52" s="29">
        <f t="shared" si="8"/>
        <v>0.5908870348090279</v>
      </c>
      <c r="N52" s="29">
        <f t="shared" si="9"/>
        <v>-0.5908870348090279</v>
      </c>
    </row>
    <row r="53" spans="1:14" ht="12.75">
      <c r="A53">
        <f t="shared" si="10"/>
        <v>1998</v>
      </c>
      <c r="C53">
        <v>27</v>
      </c>
      <c r="D53" s="28">
        <f t="shared" si="4"/>
        <v>8.598043391151203</v>
      </c>
      <c r="E53" s="26">
        <f t="shared" si="0"/>
        <v>0.5683306681550946</v>
      </c>
      <c r="F53" s="26">
        <f t="shared" si="5"/>
        <v>9.166374059306298</v>
      </c>
      <c r="G53" s="26">
        <f t="shared" si="1"/>
        <v>0.05779382764732211</v>
      </c>
      <c r="H53" s="1">
        <f t="shared" si="2"/>
        <v>0</v>
      </c>
      <c r="I53" s="1"/>
      <c r="J53" s="26">
        <f t="shared" si="6"/>
        <v>0</v>
      </c>
      <c r="K53" s="26">
        <f t="shared" si="7"/>
        <v>0</v>
      </c>
      <c r="L53" s="29">
        <f t="shared" si="3"/>
        <v>0</v>
      </c>
      <c r="M53" s="29">
        <f t="shared" si="8"/>
        <v>0.6261244958024167</v>
      </c>
      <c r="N53" s="29">
        <f t="shared" si="9"/>
        <v>-0.6261244958024167</v>
      </c>
    </row>
    <row r="54" spans="1:14" ht="12.75">
      <c r="A54">
        <f t="shared" si="10"/>
        <v>1999</v>
      </c>
      <c r="C54">
        <v>28</v>
      </c>
      <c r="D54" s="28">
        <f t="shared" si="4"/>
        <v>9.166374059306298</v>
      </c>
      <c r="E54" s="26">
        <f t="shared" si="0"/>
        <v>0.6058973253201464</v>
      </c>
      <c r="F54" s="26">
        <f t="shared" si="5"/>
        <v>9.772271384626444</v>
      </c>
      <c r="G54" s="26">
        <f t="shared" si="1"/>
        <v>0.05779382764732211</v>
      </c>
      <c r="H54" s="1">
        <f t="shared" si="2"/>
        <v>0</v>
      </c>
      <c r="I54" s="1"/>
      <c r="J54" s="26">
        <f t="shared" si="6"/>
        <v>0</v>
      </c>
      <c r="K54" s="26">
        <f t="shared" si="7"/>
        <v>0</v>
      </c>
      <c r="L54" s="29">
        <f t="shared" si="3"/>
        <v>0</v>
      </c>
      <c r="M54" s="29">
        <f t="shared" si="8"/>
        <v>0.6636911529674685</v>
      </c>
      <c r="N54" s="29">
        <f t="shared" si="9"/>
        <v>-0.6636911529674685</v>
      </c>
    </row>
    <row r="55" spans="1:14" ht="12.75">
      <c r="A55">
        <f t="shared" si="10"/>
        <v>2000</v>
      </c>
      <c r="C55">
        <v>29</v>
      </c>
      <c r="D55" s="28">
        <f t="shared" si="4"/>
        <v>9.772271384626444</v>
      </c>
      <c r="E55" s="26">
        <f t="shared" si="0"/>
        <v>0.645947138523808</v>
      </c>
      <c r="F55" s="26">
        <f t="shared" si="5"/>
        <v>10.418218523150252</v>
      </c>
      <c r="G55" s="26">
        <f t="shared" si="1"/>
        <v>0.05779382764732211</v>
      </c>
      <c r="H55" s="1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0.7037409661711301</v>
      </c>
      <c r="N55" s="29">
        <f t="shared" si="9"/>
        <v>-0.7037409661711301</v>
      </c>
    </row>
    <row r="56" spans="1:14" ht="12.75">
      <c r="A56">
        <f t="shared" si="10"/>
        <v>2001</v>
      </c>
      <c r="C56">
        <v>30</v>
      </c>
      <c r="D56" s="28">
        <f t="shared" si="4"/>
        <v>10.418218523150253</v>
      </c>
      <c r="E56" s="26">
        <f t="shared" si="0"/>
        <v>0.6886442443802318</v>
      </c>
      <c r="F56" s="26">
        <f t="shared" si="5"/>
        <v>11.106862767530485</v>
      </c>
      <c r="G56" s="26">
        <f t="shared" si="1"/>
        <v>0.05779382764732211</v>
      </c>
      <c r="H56" s="1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0.7464380720275539</v>
      </c>
      <c r="N56" s="29">
        <f t="shared" si="9"/>
        <v>-0.7464380720275539</v>
      </c>
    </row>
    <row r="57" spans="1:14" ht="12.75">
      <c r="A57">
        <f t="shared" si="10"/>
        <v>2002</v>
      </c>
      <c r="C57">
        <v>31</v>
      </c>
      <c r="D57" s="28">
        <f t="shared" si="4"/>
        <v>11.106862767530485</v>
      </c>
      <c r="E57" s="26">
        <f t="shared" si="0"/>
        <v>0.7341636289337651</v>
      </c>
      <c r="F57" s="26">
        <f t="shared" si="5"/>
        <v>11.84102639646425</v>
      </c>
      <c r="G57" s="26">
        <f t="shared" si="1"/>
        <v>0.05779382764732211</v>
      </c>
      <c r="H57" s="1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0.7919574565810872</v>
      </c>
      <c r="N57" s="29">
        <f t="shared" si="9"/>
        <v>-0.7919574565810872</v>
      </c>
    </row>
    <row r="58" spans="1:14" ht="12.75">
      <c r="A58">
        <f t="shared" si="10"/>
        <v>2003</v>
      </c>
      <c r="C58">
        <v>32</v>
      </c>
      <c r="D58" s="28">
        <f t="shared" si="4"/>
        <v>11.841026396464251</v>
      </c>
      <c r="E58" s="26">
        <f t="shared" si="0"/>
        <v>0.7826918448062871</v>
      </c>
      <c r="F58" s="26">
        <f t="shared" si="5"/>
        <v>12.623718241270538</v>
      </c>
      <c r="G58" s="26">
        <f t="shared" si="1"/>
        <v>0.05779382764732211</v>
      </c>
      <c r="H58" s="1">
        <f t="shared" si="2"/>
        <v>0.8404856724536092</v>
      </c>
      <c r="I58" s="1"/>
      <c r="J58" s="26">
        <f t="shared" si="6"/>
        <v>0</v>
      </c>
      <c r="K58" s="26">
        <f t="shared" si="7"/>
        <v>0</v>
      </c>
      <c r="L58" s="29">
        <f t="shared" si="3"/>
        <v>0.05779382764732211</v>
      </c>
      <c r="M58" s="29">
        <f t="shared" si="8"/>
        <v>0.8404856724536092</v>
      </c>
      <c r="N58" s="29">
        <f t="shared" si="9"/>
        <v>-0.7826918448062871</v>
      </c>
    </row>
    <row r="59" spans="1:14" ht="12.75">
      <c r="A59">
        <f t="shared" si="10"/>
        <v>2004</v>
      </c>
      <c r="C59">
        <v>33</v>
      </c>
      <c r="D59" s="28">
        <f t="shared" si="4"/>
        <v>12.623718241270538</v>
      </c>
      <c r="E59" s="26">
        <f t="shared" si="0"/>
        <v>0.8344277757479827</v>
      </c>
      <c r="F59" s="26">
        <f t="shared" si="5"/>
        <v>13.458146017018521</v>
      </c>
      <c r="G59" s="26">
        <f aca="true" t="shared" si="11" ref="G59:G95">IF(A59&lt;=$C$13,$C$22*$C$11,0)</f>
        <v>0.05779382764732211</v>
      </c>
      <c r="H59" s="1">
        <f t="shared" si="2"/>
        <v>0.8922216033953048</v>
      </c>
      <c r="I59" s="1"/>
      <c r="J59" s="26">
        <f t="shared" si="6"/>
        <v>0</v>
      </c>
      <c r="K59" s="26">
        <f t="shared" si="7"/>
        <v>0</v>
      </c>
      <c r="L59" s="29">
        <f t="shared" si="3"/>
        <v>0.05779382764732211</v>
      </c>
      <c r="M59" s="29">
        <f t="shared" si="8"/>
        <v>0.8922216033953048</v>
      </c>
      <c r="N59" s="29">
        <f t="shared" si="9"/>
        <v>-0.8344277757479827</v>
      </c>
    </row>
    <row r="60" spans="1:14" ht="12.75">
      <c r="A60">
        <f t="shared" si="10"/>
        <v>2005</v>
      </c>
      <c r="C60">
        <v>34</v>
      </c>
      <c r="D60" s="28">
        <f aca="true" t="shared" si="12" ref="D60:D95">IF(A60&lt;=$C$13,D59*(1+$C$17),0)</f>
        <v>13.458146017018521</v>
      </c>
      <c r="E60" s="26">
        <f t="shared" si="0"/>
        <v>0.8895834517249244</v>
      </c>
      <c r="F60" s="26">
        <f t="shared" si="5"/>
        <v>14.347729468743445</v>
      </c>
      <c r="G60" s="26">
        <f t="shared" si="11"/>
        <v>0.05779382764732211</v>
      </c>
      <c r="H60" s="1">
        <f t="shared" si="2"/>
        <v>0.9473772793722465</v>
      </c>
      <c r="I60" s="1"/>
      <c r="J60" s="26">
        <f t="shared" si="6"/>
        <v>0</v>
      </c>
      <c r="K60" s="26">
        <f t="shared" si="7"/>
        <v>0</v>
      </c>
      <c r="L60" s="29">
        <f t="shared" si="3"/>
        <v>0.05779382764732211</v>
      </c>
      <c r="M60" s="29">
        <f t="shared" si="8"/>
        <v>0.9473772793722465</v>
      </c>
      <c r="N60" s="29">
        <f t="shared" si="9"/>
        <v>-0.8895834517249244</v>
      </c>
    </row>
    <row r="61" spans="1:14" ht="12.75">
      <c r="A61">
        <f t="shared" si="10"/>
        <v>2006</v>
      </c>
      <c r="C61">
        <v>35</v>
      </c>
      <c r="D61" s="28">
        <f t="shared" si="12"/>
        <v>14.347729468743445</v>
      </c>
      <c r="E61" s="26">
        <f t="shared" si="0"/>
        <v>0.9483849178839419</v>
      </c>
      <c r="F61" s="26">
        <f t="shared" si="5"/>
        <v>15.296114386627387</v>
      </c>
      <c r="G61" s="26">
        <f t="shared" si="11"/>
        <v>0.05779382764732211</v>
      </c>
      <c r="H61" s="1">
        <f t="shared" si="2"/>
        <v>1.006178745531264</v>
      </c>
      <c r="I61" s="1"/>
      <c r="J61" s="26">
        <f t="shared" si="6"/>
        <v>0</v>
      </c>
      <c r="K61" s="26">
        <f t="shared" si="7"/>
        <v>0</v>
      </c>
      <c r="L61" s="29">
        <f t="shared" si="3"/>
        <v>0.05779382764732211</v>
      </c>
      <c r="M61" s="29">
        <f t="shared" si="8"/>
        <v>1.006178745531264</v>
      </c>
      <c r="N61" s="29">
        <f t="shared" si="9"/>
        <v>-0.948384917883942</v>
      </c>
    </row>
    <row r="62" spans="1:14" ht="12.75">
      <c r="A62">
        <f t="shared" si="10"/>
        <v>2007</v>
      </c>
      <c r="C62">
        <v>36</v>
      </c>
      <c r="D62" s="28">
        <f t="shared" si="12"/>
        <v>15.296114386627387</v>
      </c>
      <c r="E62" s="26">
        <f t="shared" si="0"/>
        <v>1.0110731609560704</v>
      </c>
      <c r="F62" s="26">
        <f t="shared" si="5"/>
        <v>16.307187547583457</v>
      </c>
      <c r="G62" s="26">
        <f t="shared" si="11"/>
        <v>0.05779382764732211</v>
      </c>
      <c r="H62" s="1">
        <f t="shared" si="2"/>
        <v>1.0688669886033926</v>
      </c>
      <c r="I62" s="1"/>
      <c r="J62" s="26">
        <f t="shared" si="6"/>
        <v>0</v>
      </c>
      <c r="K62" s="26">
        <f t="shared" si="7"/>
        <v>0</v>
      </c>
      <c r="L62" s="29">
        <f t="shared" si="3"/>
        <v>0.05779382764732211</v>
      </c>
      <c r="M62" s="29">
        <f t="shared" si="8"/>
        <v>1.0688669886033926</v>
      </c>
      <c r="N62" s="29">
        <f t="shared" si="9"/>
        <v>-1.0110731609560704</v>
      </c>
    </row>
    <row r="63" spans="1:14" ht="12.75">
      <c r="A63">
        <f t="shared" si="10"/>
        <v>2008</v>
      </c>
      <c r="C63">
        <v>37</v>
      </c>
      <c r="D63" s="28">
        <f t="shared" si="12"/>
        <v>16.307187547583457</v>
      </c>
      <c r="E63" s="26">
        <f t="shared" si="0"/>
        <v>1.0779050968952666</v>
      </c>
      <c r="F63" s="26">
        <f t="shared" si="5"/>
        <v>17.385092644478725</v>
      </c>
      <c r="G63" s="26">
        <f t="shared" si="11"/>
        <v>0.05779382764732211</v>
      </c>
      <c r="H63" s="1">
        <f t="shared" si="2"/>
        <v>1.1356989245425888</v>
      </c>
      <c r="I63" s="1"/>
      <c r="J63" s="26">
        <f t="shared" si="6"/>
        <v>0</v>
      </c>
      <c r="K63" s="26">
        <f t="shared" si="7"/>
        <v>0</v>
      </c>
      <c r="L63" s="29">
        <f t="shared" si="3"/>
        <v>0.05779382764732211</v>
      </c>
      <c r="M63" s="29">
        <f t="shared" si="8"/>
        <v>1.1356989245425888</v>
      </c>
      <c r="N63" s="29">
        <f t="shared" si="9"/>
        <v>-1.0779050968952666</v>
      </c>
    </row>
    <row r="64" spans="1:14" ht="12.75">
      <c r="A64">
        <f t="shared" si="10"/>
        <v>2009</v>
      </c>
      <c r="C64">
        <v>38</v>
      </c>
      <c r="D64" s="28">
        <f t="shared" si="12"/>
        <v>17.385092644478725</v>
      </c>
      <c r="E64" s="26">
        <f t="shared" si="0"/>
        <v>1.1491546238000439</v>
      </c>
      <c r="F64" s="26">
        <f t="shared" si="5"/>
        <v>18.53424726827877</v>
      </c>
      <c r="G64" s="26">
        <f t="shared" si="11"/>
        <v>0.05779382764732211</v>
      </c>
      <c r="H64" s="1">
        <f t="shared" si="2"/>
        <v>1.206948451447366</v>
      </c>
      <c r="I64" s="1"/>
      <c r="J64" s="26">
        <f t="shared" si="6"/>
        <v>0</v>
      </c>
      <c r="K64" s="26">
        <f t="shared" si="7"/>
        <v>0</v>
      </c>
      <c r="L64" s="29">
        <f t="shared" si="3"/>
        <v>0.05779382764732211</v>
      </c>
      <c r="M64" s="29">
        <f t="shared" si="8"/>
        <v>1.206948451447366</v>
      </c>
      <c r="N64" s="29">
        <f t="shared" si="9"/>
        <v>-1.1491546238000439</v>
      </c>
    </row>
    <row r="65" spans="1:14" ht="12.75">
      <c r="A65">
        <f t="shared" si="10"/>
        <v>2010</v>
      </c>
      <c r="C65">
        <v>39</v>
      </c>
      <c r="D65" s="28">
        <f t="shared" si="12"/>
        <v>18.53424726827877</v>
      </c>
      <c r="E65" s="26">
        <f t="shared" si="0"/>
        <v>1.2251137444332267</v>
      </c>
      <c r="F65" s="26">
        <f t="shared" si="5"/>
        <v>19.759361012711995</v>
      </c>
      <c r="G65" s="26">
        <f t="shared" si="11"/>
        <v>0.05779382764732211</v>
      </c>
      <c r="H65" s="1">
        <f t="shared" si="2"/>
        <v>1.282907572080549</v>
      </c>
      <c r="I65" s="1"/>
      <c r="J65" s="26">
        <f t="shared" si="6"/>
        <v>0</v>
      </c>
      <c r="K65" s="26">
        <f t="shared" si="7"/>
        <v>0</v>
      </c>
      <c r="L65" s="29">
        <f t="shared" si="3"/>
        <v>0.05779382764732211</v>
      </c>
      <c r="M65" s="29">
        <f t="shared" si="8"/>
        <v>1.282907572080549</v>
      </c>
      <c r="N65" s="29">
        <f t="shared" si="9"/>
        <v>-1.2251137444332267</v>
      </c>
    </row>
    <row r="66" spans="1:14" ht="12.75">
      <c r="A66">
        <f t="shared" si="10"/>
        <v>2011</v>
      </c>
      <c r="C66">
        <v>40</v>
      </c>
      <c r="D66" s="28">
        <f t="shared" si="12"/>
        <v>19.759361012711995</v>
      </c>
      <c r="E66" s="26">
        <f t="shared" si="0"/>
        <v>1.306093762940263</v>
      </c>
      <c r="F66" s="26">
        <f t="shared" si="5"/>
        <v>21.06545477565226</v>
      </c>
      <c r="G66" s="26">
        <f t="shared" si="11"/>
        <v>0.05779382764732211</v>
      </c>
      <c r="H66" s="1">
        <f t="shared" si="2"/>
        <v>1.3638875905875851</v>
      </c>
      <c r="I66" s="1"/>
      <c r="J66" s="26">
        <f t="shared" si="6"/>
        <v>0</v>
      </c>
      <c r="K66" s="26">
        <f t="shared" si="7"/>
        <v>0</v>
      </c>
      <c r="L66" s="29">
        <f t="shared" si="3"/>
        <v>0.05779382764732211</v>
      </c>
      <c r="M66" s="29">
        <f t="shared" si="8"/>
        <v>1.3638875905875851</v>
      </c>
      <c r="N66" s="29">
        <f t="shared" si="9"/>
        <v>-1.306093762940263</v>
      </c>
    </row>
    <row r="67" spans="1:14" ht="12.75">
      <c r="A67">
        <f t="shared" si="10"/>
        <v>2012</v>
      </c>
      <c r="C67">
        <v>41</v>
      </c>
      <c r="D67" s="51">
        <f t="shared" si="12"/>
        <v>21.06545477565226</v>
      </c>
      <c r="E67" s="26">
        <f t="shared" si="0"/>
        <v>1.3924265606706145</v>
      </c>
      <c r="F67" s="26">
        <f t="shared" si="5"/>
        <v>22.457881336322874</v>
      </c>
      <c r="G67" s="26">
        <f t="shared" si="11"/>
        <v>0.05779382764732211</v>
      </c>
      <c r="H67" s="26">
        <f t="shared" si="2"/>
        <v>1.4502203883179368</v>
      </c>
      <c r="I67" s="1"/>
      <c r="J67" s="26">
        <f t="shared" si="6"/>
        <v>0</v>
      </c>
      <c r="K67" s="26">
        <f t="shared" si="7"/>
        <v>0</v>
      </c>
      <c r="L67" s="29">
        <f t="shared" si="3"/>
        <v>0.05779382764732211</v>
      </c>
      <c r="M67" s="29">
        <f t="shared" si="8"/>
        <v>1.4502203883179368</v>
      </c>
      <c r="N67" s="29">
        <f t="shared" si="9"/>
        <v>-1.3924265606706145</v>
      </c>
    </row>
    <row r="68" spans="1:14" ht="12.75">
      <c r="A68">
        <f t="shared" si="10"/>
        <v>2013</v>
      </c>
      <c r="C68">
        <v>42</v>
      </c>
      <c r="D68" s="51">
        <f t="shared" si="12"/>
        <v>22.457881336322874</v>
      </c>
      <c r="E68" s="26">
        <f t="shared" si="0"/>
        <v>1.4844659563309421</v>
      </c>
      <c r="F68" s="26">
        <f t="shared" si="5"/>
        <v>23.942347292653817</v>
      </c>
      <c r="G68" s="26">
        <f t="shared" si="11"/>
        <v>0.05779382764732211</v>
      </c>
      <c r="H68" s="26">
        <f t="shared" si="2"/>
        <v>1.5422597839782644</v>
      </c>
      <c r="I68" s="1"/>
      <c r="J68" s="26">
        <f t="shared" si="6"/>
        <v>0</v>
      </c>
      <c r="K68" s="26">
        <f t="shared" si="7"/>
        <v>0</v>
      </c>
      <c r="L68" s="29">
        <f t="shared" si="3"/>
        <v>0.05779382764732211</v>
      </c>
      <c r="M68" s="29">
        <f t="shared" si="8"/>
        <v>1.5422597839782644</v>
      </c>
      <c r="N68" s="29">
        <f t="shared" si="9"/>
        <v>-1.4844659563309421</v>
      </c>
    </row>
    <row r="69" spans="1:14" ht="12.75">
      <c r="A69">
        <f t="shared" si="10"/>
        <v>2014</v>
      </c>
      <c r="C69">
        <v>43</v>
      </c>
      <c r="D69" s="26">
        <f t="shared" si="12"/>
        <v>23.942347292653817</v>
      </c>
      <c r="E69" s="26">
        <f t="shared" si="0"/>
        <v>1.5825891560444174</v>
      </c>
      <c r="F69" s="26">
        <f t="shared" si="5"/>
        <v>25.524936448698234</v>
      </c>
      <c r="G69" s="26">
        <f t="shared" si="11"/>
        <v>0.05779382764732211</v>
      </c>
      <c r="H69" s="26">
        <f t="shared" si="2"/>
        <v>1.6403829836917396</v>
      </c>
      <c r="I69" s="1"/>
      <c r="J69" s="26">
        <f t="shared" si="6"/>
        <v>0</v>
      </c>
      <c r="K69" s="26">
        <f t="shared" si="7"/>
        <v>0</v>
      </c>
      <c r="L69" s="29">
        <f t="shared" si="3"/>
        <v>0.05779382764732211</v>
      </c>
      <c r="M69" s="29">
        <f t="shared" si="8"/>
        <v>1.6403829836917396</v>
      </c>
      <c r="N69" s="29">
        <f t="shared" si="9"/>
        <v>-1.5825891560444174</v>
      </c>
    </row>
    <row r="70" spans="1:14" ht="12.75">
      <c r="A70">
        <f t="shared" si="10"/>
        <v>2015</v>
      </c>
      <c r="C70">
        <v>44</v>
      </c>
      <c r="D70" s="26">
        <f t="shared" si="12"/>
        <v>25.524936448698234</v>
      </c>
      <c r="E70" s="26">
        <f t="shared" si="0"/>
        <v>1.6871982992589534</v>
      </c>
      <c r="F70" s="26">
        <f t="shared" si="5"/>
        <v>27.212134747957187</v>
      </c>
      <c r="G70" s="26">
        <f t="shared" si="11"/>
        <v>0.05779382764732211</v>
      </c>
      <c r="H70" s="26">
        <f t="shared" si="2"/>
        <v>1.7449921269062756</v>
      </c>
      <c r="I70" s="1"/>
      <c r="J70" s="26">
        <f t="shared" si="6"/>
        <v>0</v>
      </c>
      <c r="K70" s="26">
        <f t="shared" si="7"/>
        <v>0</v>
      </c>
      <c r="L70" s="29">
        <f t="shared" si="3"/>
        <v>0.05779382764732211</v>
      </c>
      <c r="M70" s="29">
        <f t="shared" si="8"/>
        <v>1.7449921269062756</v>
      </c>
      <c r="N70" s="29">
        <f t="shared" si="9"/>
        <v>-1.6871982992589534</v>
      </c>
    </row>
    <row r="71" spans="1:14" ht="12.75">
      <c r="A71">
        <f t="shared" si="10"/>
        <v>2016</v>
      </c>
      <c r="C71">
        <v>45</v>
      </c>
      <c r="D71" s="26">
        <f t="shared" si="12"/>
        <v>27.21213474795719</v>
      </c>
      <c r="E71" s="26">
        <f t="shared" si="0"/>
        <v>1.7987221068399704</v>
      </c>
      <c r="F71" s="26">
        <f t="shared" si="5"/>
        <v>29.01085685479716</v>
      </c>
      <c r="G71" s="26">
        <f t="shared" si="11"/>
        <v>0.05779382764732211</v>
      </c>
      <c r="H71" s="26">
        <f>IF(A71&gt;=2003,G71+E71,0)</f>
        <v>1.8565159344872926</v>
      </c>
      <c r="I71" s="1"/>
      <c r="J71" s="26">
        <f t="shared" si="6"/>
        <v>0</v>
      </c>
      <c r="K71" s="26">
        <f t="shared" si="7"/>
        <v>0</v>
      </c>
      <c r="L71" s="29">
        <f t="shared" si="3"/>
        <v>0.05779382764732211</v>
      </c>
      <c r="M71" s="29">
        <f t="shared" si="8"/>
        <v>1.8565159344872926</v>
      </c>
      <c r="N71" s="29">
        <f t="shared" si="9"/>
        <v>-1.7987221068399704</v>
      </c>
    </row>
    <row r="72" spans="1:14" ht="12.75">
      <c r="A72">
        <f t="shared" si="10"/>
        <v>2017</v>
      </c>
      <c r="C72">
        <v>46</v>
      </c>
      <c r="D72" s="26">
        <f t="shared" si="12"/>
        <v>29.01085685479716</v>
      </c>
      <c r="E72" s="26">
        <f t="shared" si="0"/>
        <v>1.9176176381020926</v>
      </c>
      <c r="F72" s="26">
        <f t="shared" si="5"/>
        <v>30.928474492899255</v>
      </c>
      <c r="G72" s="26">
        <f t="shared" si="11"/>
        <v>0.05779382764732211</v>
      </c>
      <c r="H72" s="26">
        <f aca="true" t="shared" si="13" ref="H72:H95">IF(A72&gt;=2003,G72+E72,0)</f>
        <v>1.9754114657494148</v>
      </c>
      <c r="I72" s="1"/>
      <c r="J72" s="26">
        <f t="shared" si="6"/>
        <v>0</v>
      </c>
      <c r="K72" s="26">
        <f t="shared" si="7"/>
        <v>0</v>
      </c>
      <c r="L72" s="29">
        <f t="shared" si="3"/>
        <v>0.05779382764732211</v>
      </c>
      <c r="M72" s="29">
        <f t="shared" si="8"/>
        <v>1.9754114657494148</v>
      </c>
      <c r="N72" s="29">
        <f t="shared" si="9"/>
        <v>-1.9176176381020926</v>
      </c>
    </row>
    <row r="73" spans="1:14" ht="12.75">
      <c r="A73">
        <f t="shared" si="10"/>
        <v>2018</v>
      </c>
      <c r="C73">
        <v>47</v>
      </c>
      <c r="D73" s="26">
        <f t="shared" si="12"/>
        <v>30.928474492899255</v>
      </c>
      <c r="E73" s="26">
        <f t="shared" si="0"/>
        <v>2.044372163980641</v>
      </c>
      <c r="F73" s="26">
        <f t="shared" si="5"/>
        <v>32.972846656879895</v>
      </c>
      <c r="G73" s="26">
        <f t="shared" si="11"/>
        <v>0.05779382764732211</v>
      </c>
      <c r="H73" s="26">
        <f t="shared" si="13"/>
        <v>2.102165991627963</v>
      </c>
      <c r="I73" s="1"/>
      <c r="J73" s="26">
        <f t="shared" si="6"/>
        <v>0</v>
      </c>
      <c r="K73" s="26">
        <f t="shared" si="7"/>
        <v>0</v>
      </c>
      <c r="L73" s="29">
        <f t="shared" si="3"/>
        <v>0.05779382764732211</v>
      </c>
      <c r="M73" s="29">
        <f t="shared" si="8"/>
        <v>2.102165991627963</v>
      </c>
      <c r="N73" s="29">
        <f t="shared" si="9"/>
        <v>-2.044372163980641</v>
      </c>
    </row>
    <row r="74" spans="1:14" ht="12.75">
      <c r="A74">
        <f t="shared" si="10"/>
        <v>2019</v>
      </c>
      <c r="C74">
        <v>48</v>
      </c>
      <c r="D74" s="26">
        <f t="shared" si="12"/>
        <v>32.972846656879895</v>
      </c>
      <c r="E74" s="26">
        <f t="shared" si="0"/>
        <v>2.179505164019761</v>
      </c>
      <c r="F74" s="26">
        <f t="shared" si="5"/>
        <v>35.15235182089965</v>
      </c>
      <c r="G74" s="26">
        <f t="shared" si="11"/>
        <v>0.05779382764732211</v>
      </c>
      <c r="H74" s="26">
        <f t="shared" si="13"/>
        <v>2.237298991667083</v>
      </c>
      <c r="I74" s="1"/>
      <c r="J74" s="26">
        <f t="shared" si="6"/>
        <v>0</v>
      </c>
      <c r="K74" s="26">
        <f t="shared" si="7"/>
        <v>0</v>
      </c>
      <c r="L74" s="29">
        <f t="shared" si="3"/>
        <v>0.05779382764732211</v>
      </c>
      <c r="M74" s="29">
        <f t="shared" si="8"/>
        <v>2.237298991667083</v>
      </c>
      <c r="N74" s="29">
        <f t="shared" si="9"/>
        <v>-2.179505164019761</v>
      </c>
    </row>
    <row r="75" spans="1:14" ht="12.75">
      <c r="A75">
        <f t="shared" si="10"/>
        <v>2020</v>
      </c>
      <c r="C75">
        <v>49</v>
      </c>
      <c r="D75" s="26">
        <f t="shared" si="12"/>
        <v>35.15235182089966</v>
      </c>
      <c r="E75" s="26">
        <f t="shared" si="0"/>
        <v>2.323570455361468</v>
      </c>
      <c r="F75" s="26">
        <f t="shared" si="5"/>
        <v>37.47592227626113</v>
      </c>
      <c r="G75" s="26">
        <f t="shared" si="11"/>
        <v>0.05779382764732211</v>
      </c>
      <c r="H75" s="26">
        <f t="shared" si="13"/>
        <v>2.3813642830087898</v>
      </c>
      <c r="I75" s="1"/>
      <c r="J75" s="26">
        <f t="shared" si="6"/>
        <v>0</v>
      </c>
      <c r="K75" s="26">
        <f t="shared" si="7"/>
        <v>0</v>
      </c>
      <c r="L75" s="29">
        <f t="shared" si="3"/>
        <v>0.05779382764732211</v>
      </c>
      <c r="M75" s="29">
        <f t="shared" si="8"/>
        <v>2.3813642830087898</v>
      </c>
      <c r="N75" s="29">
        <f t="shared" si="9"/>
        <v>-2.323570455361468</v>
      </c>
    </row>
    <row r="76" spans="1:14" ht="12.75">
      <c r="A76">
        <f t="shared" si="10"/>
        <v>2021</v>
      </c>
      <c r="C76">
        <v>50</v>
      </c>
      <c r="D76" s="26">
        <f t="shared" si="12"/>
        <v>37.47592227626113</v>
      </c>
      <c r="E76" s="26">
        <f t="shared" si="0"/>
        <v>2.477158462460861</v>
      </c>
      <c r="F76" s="26">
        <f t="shared" si="5"/>
        <v>39.953080738721994</v>
      </c>
      <c r="G76" s="26">
        <f t="shared" si="11"/>
        <v>0.05779382764732211</v>
      </c>
      <c r="H76" s="26">
        <f t="shared" si="13"/>
        <v>2.534952290108183</v>
      </c>
      <c r="I76" s="1"/>
      <c r="J76" s="26">
        <f t="shared" si="6"/>
        <v>0</v>
      </c>
      <c r="K76" s="26">
        <f t="shared" si="7"/>
        <v>0</v>
      </c>
      <c r="L76" s="29">
        <f t="shared" si="3"/>
        <v>0.05779382764732211</v>
      </c>
      <c r="M76" s="29">
        <f t="shared" si="8"/>
        <v>2.534952290108183</v>
      </c>
      <c r="N76" s="29">
        <f t="shared" si="9"/>
        <v>-2.477158462460861</v>
      </c>
    </row>
    <row r="77" spans="1:14" ht="12.75">
      <c r="A77">
        <f t="shared" si="10"/>
        <v>2022</v>
      </c>
      <c r="C77">
        <v>51</v>
      </c>
      <c r="D77" s="26">
        <f t="shared" si="12"/>
        <v>39.953080738721994</v>
      </c>
      <c r="E77" s="26">
        <f t="shared" si="0"/>
        <v>2.640898636829524</v>
      </c>
      <c r="F77" s="26">
        <f t="shared" si="5"/>
        <v>42.59397937555152</v>
      </c>
      <c r="G77" s="26">
        <f t="shared" si="11"/>
        <v>0.05779382764732211</v>
      </c>
      <c r="H77" s="26">
        <f t="shared" si="13"/>
        <v>2.698692464476846</v>
      </c>
      <c r="I77" s="1"/>
      <c r="J77" s="26">
        <f t="shared" si="6"/>
        <v>0</v>
      </c>
      <c r="K77" s="26">
        <f t="shared" si="7"/>
        <v>0</v>
      </c>
      <c r="L77" s="29">
        <f t="shared" si="3"/>
        <v>0.05779382764732211</v>
      </c>
      <c r="M77" s="29">
        <f t="shared" si="8"/>
        <v>2.698692464476846</v>
      </c>
      <c r="N77" s="29">
        <f t="shared" si="9"/>
        <v>-2.640898636829524</v>
      </c>
    </row>
    <row r="78" spans="1:14" ht="12.75">
      <c r="A78">
        <f t="shared" si="10"/>
        <v>2023</v>
      </c>
      <c r="C78">
        <v>52</v>
      </c>
      <c r="D78" s="26">
        <f t="shared" si="12"/>
        <v>42.59397937555152</v>
      </c>
      <c r="E78" s="26">
        <f t="shared" si="0"/>
        <v>2.8154620367239556</v>
      </c>
      <c r="F78" s="26">
        <f t="shared" si="5"/>
        <v>45.40944141227548</v>
      </c>
      <c r="G78" s="26">
        <f t="shared" si="11"/>
        <v>0.05779382764732211</v>
      </c>
      <c r="H78" s="26">
        <f t="shared" si="13"/>
        <v>2.8732558643712776</v>
      </c>
      <c r="I78" s="1"/>
      <c r="J78" s="26">
        <f t="shared" si="6"/>
        <v>0</v>
      </c>
      <c r="K78" s="26">
        <f t="shared" si="7"/>
        <v>0</v>
      </c>
      <c r="L78" s="29">
        <f t="shared" si="3"/>
        <v>0.05779382764732211</v>
      </c>
      <c r="M78" s="29">
        <f t="shared" si="8"/>
        <v>2.8732558643712776</v>
      </c>
      <c r="N78" s="29">
        <f t="shared" si="9"/>
        <v>-2.8154620367239556</v>
      </c>
    </row>
    <row r="79" spans="1:14" ht="12.75">
      <c r="A79">
        <f t="shared" si="10"/>
        <v>2024</v>
      </c>
      <c r="C79">
        <v>53</v>
      </c>
      <c r="D79" s="26">
        <f t="shared" si="12"/>
        <v>45.40944141227548</v>
      </c>
      <c r="E79" s="26">
        <f t="shared" si="0"/>
        <v>3.0015640773514094</v>
      </c>
      <c r="F79" s="26">
        <f t="shared" si="5"/>
        <v>48.41100548962689</v>
      </c>
      <c r="G79" s="26">
        <f t="shared" si="11"/>
        <v>0.05779382764732211</v>
      </c>
      <c r="H79" s="26">
        <f t="shared" si="13"/>
        <v>3.0593579049987314</v>
      </c>
      <c r="I79" s="1"/>
      <c r="J79" s="26">
        <f t="shared" si="6"/>
        <v>0</v>
      </c>
      <c r="K79" s="26">
        <f t="shared" si="7"/>
        <v>0</v>
      </c>
      <c r="L79" s="29">
        <f t="shared" si="3"/>
        <v>0.05779382764732211</v>
      </c>
      <c r="M79" s="29">
        <f t="shared" si="8"/>
        <v>3.0593579049987314</v>
      </c>
      <c r="N79" s="29">
        <f t="shared" si="9"/>
        <v>-3.0015640773514094</v>
      </c>
    </row>
    <row r="80" spans="1:14" ht="12.75">
      <c r="A80">
        <f t="shared" si="10"/>
        <v>2025</v>
      </c>
      <c r="C80">
        <v>54</v>
      </c>
      <c r="D80" s="26">
        <f t="shared" si="12"/>
        <v>48.41100548962689</v>
      </c>
      <c r="E80" s="26">
        <f t="shared" si="0"/>
        <v>3.1999674628643375</v>
      </c>
      <c r="F80" s="26">
        <f t="shared" si="5"/>
        <v>51.610972952491224</v>
      </c>
      <c r="G80" s="26">
        <f t="shared" si="11"/>
        <v>0.05779382764732211</v>
      </c>
      <c r="H80" s="26">
        <f t="shared" si="13"/>
        <v>3.2577612905116595</v>
      </c>
      <c r="I80" s="1"/>
      <c r="J80" s="26">
        <f t="shared" si="6"/>
        <v>0</v>
      </c>
      <c r="K80" s="26">
        <f t="shared" si="7"/>
        <v>0</v>
      </c>
      <c r="L80" s="29">
        <f t="shared" si="3"/>
        <v>0.05779382764732211</v>
      </c>
      <c r="M80" s="29">
        <f t="shared" si="8"/>
        <v>3.2577612905116595</v>
      </c>
      <c r="N80" s="29">
        <f t="shared" si="9"/>
        <v>-3.1999674628643375</v>
      </c>
    </row>
    <row r="81" spans="1:14" ht="12.75">
      <c r="A81">
        <f t="shared" si="10"/>
        <v>2026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2027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2028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2029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2030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2031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2032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2033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2034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2035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2036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t="shared" si="11"/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2037</v>
      </c>
      <c r="C92">
        <v>66</v>
      </c>
      <c r="D92" s="26">
        <f t="shared" si="12"/>
        <v>0</v>
      </c>
      <c r="E92" s="26">
        <f>D92*$C$17</f>
        <v>0</v>
      </c>
      <c r="F92" s="26">
        <f>D92+E92</f>
        <v>0</v>
      </c>
      <c r="G92" s="26">
        <f t="shared" si="11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2038</v>
      </c>
      <c r="C93">
        <v>67</v>
      </c>
      <c r="D93" s="26">
        <f t="shared" si="12"/>
        <v>0</v>
      </c>
      <c r="E93" s="26">
        <f>D93*$C$17</f>
        <v>0</v>
      </c>
      <c r="F93" s="26">
        <f>D93+E93</f>
        <v>0</v>
      </c>
      <c r="G93" s="26">
        <f t="shared" si="11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2039</v>
      </c>
      <c r="C94">
        <v>68</v>
      </c>
      <c r="D94" s="26">
        <f t="shared" si="12"/>
        <v>0</v>
      </c>
      <c r="E94" s="26">
        <f>D94*$C$17</f>
        <v>0</v>
      </c>
      <c r="F94" s="26">
        <f>D94+E94</f>
        <v>0</v>
      </c>
      <c r="G94" s="26">
        <f t="shared" si="11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2040</v>
      </c>
      <c r="C95">
        <v>69</v>
      </c>
      <c r="D95" s="26">
        <f t="shared" si="12"/>
        <v>0</v>
      </c>
      <c r="E95" s="26">
        <f>D95*$C$17</f>
        <v>0</v>
      </c>
      <c r="F95" s="26">
        <f>D95+E95</f>
        <v>0</v>
      </c>
      <c r="G95" s="26">
        <f t="shared" si="11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2041</v>
      </c>
      <c r="C96">
        <v>70</v>
      </c>
      <c r="E96" s="50">
        <f>SUM(E27:E95)</f>
        <v>49.98297780749622</v>
      </c>
      <c r="G96" s="49">
        <f>SUM(G27:G95)</f>
        <v>3.1208666929553934</v>
      </c>
      <c r="H96" s="22">
        <f>SUM(H27:H95)</f>
        <v>41.09920459191537</v>
      </c>
      <c r="I96" s="27"/>
      <c r="J96" s="23">
        <f>SUM(J27:J95)</f>
        <v>0</v>
      </c>
      <c r="K96" s="23">
        <f>SUM(K27:K95)</f>
        <v>0</v>
      </c>
      <c r="L96" s="49">
        <f>SUM(L27:L95)</f>
        <v>1.3292580358884092</v>
      </c>
      <c r="M96" s="49">
        <f>SUM(M27:M95)</f>
        <v>53.10384450045161</v>
      </c>
      <c r="N96" s="23">
        <f>SUM(N27:N95)</f>
        <v>-51.77458646456321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5" r:id="rId1"/>
  <headerFooter alignWithMargins="0">
    <oddFooter>&amp;L&amp;F
&amp;D&amp;C&amp;P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53</v>
      </c>
    </row>
    <row r="6" spans="1:3" ht="12.75">
      <c r="A6" s="14" t="s">
        <v>47</v>
      </c>
      <c r="C6" s="44" t="s">
        <v>94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0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0.0422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</v>
      </c>
      <c r="E10" s="2"/>
    </row>
    <row r="11" spans="1:8" ht="12.75">
      <c r="A11" s="15" t="s">
        <v>38</v>
      </c>
      <c r="C11" s="21">
        <f>C9-C10</f>
        <v>0.0422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1971</v>
      </c>
      <c r="E12" t="s">
        <v>75</v>
      </c>
      <c r="G12" s="28">
        <f>$C$22</f>
        <v>1.1868855426404996</v>
      </c>
    </row>
    <row r="13" spans="1:11" ht="12.75">
      <c r="A13" s="2" t="s">
        <v>5</v>
      </c>
      <c r="C13" s="10">
        <v>2019</v>
      </c>
      <c r="E13" s="35" t="s">
        <v>76</v>
      </c>
      <c r="G13" s="28">
        <f>IF(K13&gt;0,K13,0)</f>
        <v>8.998467013454738</v>
      </c>
      <c r="H13" s="28"/>
      <c r="K13" s="26">
        <f>SUMIF($A$27:$A$88,"&lt;2003",$E$27:$E$88)+SUMIF($A$27:$A$88,"&lt;2003",$G$27:$G$88)-G17</f>
        <v>8.998467013454738</v>
      </c>
    </row>
    <row r="14" spans="1:8" ht="12.75">
      <c r="A14" s="2" t="s">
        <v>0</v>
      </c>
      <c r="C14" s="12">
        <f>C13-C12</f>
        <v>48</v>
      </c>
      <c r="E14" t="s">
        <v>77</v>
      </c>
      <c r="H14" s="28">
        <f>G13</f>
        <v>8.998467013454738</v>
      </c>
    </row>
    <row r="15" spans="1:7" ht="12.75">
      <c r="A15" s="15" t="s">
        <v>4</v>
      </c>
      <c r="C15" s="16">
        <f>IF(2002-C12&gt;$C$14,$C$14,2002-C12)</f>
        <v>31</v>
      </c>
      <c r="E15" t="s">
        <v>78</v>
      </c>
      <c r="G15" s="28">
        <f>IF(K13&gt;0,K13,0)</f>
        <v>8.998467013454738</v>
      </c>
    </row>
    <row r="16" spans="1:8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0</v>
      </c>
      <c r="H17" s="28">
        <f>SUMIF(A26:A87,"&lt;2003",G26:G87)</f>
        <v>1.552683666882301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8.632668889212935</v>
      </c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18</v>
      </c>
      <c r="F20" s="2"/>
      <c r="G20" s="28">
        <f>SUM(G12:G18)</f>
        <v>19.183819569549975</v>
      </c>
      <c r="H20" s="29">
        <f>SUM(H12:H18)</f>
        <v>19.183819569549975</v>
      </c>
      <c r="J20" s="1"/>
    </row>
    <row r="21" spans="1:10" ht="12.75">
      <c r="A21" s="13" t="s">
        <v>10</v>
      </c>
      <c r="C21" s="16">
        <f>C20*C19</f>
        <v>25.627728862893242</v>
      </c>
      <c r="J21" s="1"/>
    </row>
    <row r="22" spans="1:11" ht="12.75">
      <c r="A22" s="13" t="s">
        <v>33</v>
      </c>
      <c r="C22" s="25">
        <f>-PV(C17,C14,,C21)</f>
        <v>1.1868855426404996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1972</v>
      </c>
      <c r="C27">
        <v>1</v>
      </c>
      <c r="D27" s="28">
        <f>C22</f>
        <v>1.1868855426404996</v>
      </c>
      <c r="E27" s="26">
        <f aca="true" t="shared" si="0" ref="E27:E42">D27*$C$17</f>
        <v>0.07845313436853703</v>
      </c>
      <c r="F27" s="26">
        <f>D27+E27</f>
        <v>1.2653386770090367</v>
      </c>
      <c r="G27" s="26">
        <f aca="true" t="shared" si="1" ref="G27:G58">IF(A27&lt;=$C$13,$C$22*$C$11,0)</f>
        <v>0.050086569899429084</v>
      </c>
      <c r="H27" s="1">
        <f aca="true" t="shared" si="2" ref="H27:H70">IF(A27&gt;=2003,G27+E27,0)</f>
        <v>0</v>
      </c>
      <c r="I27" s="1"/>
      <c r="J27" s="26">
        <f>IF(A27&lt;=$C$13,$C$8*$C$11,0)</f>
        <v>0</v>
      </c>
      <c r="K27" s="26">
        <f>IF(A27&lt;=$C$13,$C$8*$C$10,0)</f>
        <v>0</v>
      </c>
      <c r="L27" s="29">
        <f aca="true" t="shared" si="3" ref="L27:L90">SUM(IF(A27&lt;2003,K27+J27,K27+J27+G27))</f>
        <v>0</v>
      </c>
      <c r="M27" s="29">
        <f>E27+G27+J27</f>
        <v>0.12853970426796613</v>
      </c>
      <c r="N27" s="29">
        <f>L27-M27</f>
        <v>-0.12853970426796613</v>
      </c>
    </row>
    <row r="28" spans="1:14" ht="12.75">
      <c r="A28">
        <f>A27+1</f>
        <v>1973</v>
      </c>
      <c r="C28">
        <v>2</v>
      </c>
      <c r="D28" s="28">
        <f aca="true" t="shared" si="4" ref="D28:D59">IF(A28&lt;=$C$13,D27*(1+$C$17),0)</f>
        <v>1.2653386770090367</v>
      </c>
      <c r="E28" s="26">
        <f t="shared" si="0"/>
        <v>0.08363888655029733</v>
      </c>
      <c r="F28" s="26">
        <f aca="true" t="shared" si="5" ref="F28:F91">D28+E28</f>
        <v>1.348977563559334</v>
      </c>
      <c r="G28" s="26">
        <f t="shared" si="1"/>
        <v>0.050086569899429084</v>
      </c>
      <c r="H28" s="1">
        <f t="shared" si="2"/>
        <v>0</v>
      </c>
      <c r="I28" s="1"/>
      <c r="J28" s="26">
        <f aca="true" t="shared" si="6" ref="J28:J91">IF(A28&lt;=$C$13,$C$8*$C$11,0)</f>
        <v>0</v>
      </c>
      <c r="K28" s="26">
        <f aca="true" t="shared" si="7" ref="K28:K91">IF(A28&lt;=$C$13,$C$8*$C$10,0)</f>
        <v>0</v>
      </c>
      <c r="L28" s="29">
        <f t="shared" si="3"/>
        <v>0</v>
      </c>
      <c r="M28" s="29">
        <f aca="true" t="shared" si="8" ref="M28:M91">E28+G28+J28</f>
        <v>0.13372545644972642</v>
      </c>
      <c r="N28" s="29">
        <f aca="true" t="shared" si="9" ref="N28:N91">L28-M28</f>
        <v>-0.13372545644972642</v>
      </c>
    </row>
    <row r="29" spans="1:14" ht="12.75">
      <c r="A29">
        <f aca="true" t="shared" si="10" ref="A29:A94">A28+1</f>
        <v>1974</v>
      </c>
      <c r="C29">
        <v>3</v>
      </c>
      <c r="D29" s="28">
        <f t="shared" si="4"/>
        <v>1.348977563559334</v>
      </c>
      <c r="E29" s="26">
        <f t="shared" si="0"/>
        <v>0.08916741695127198</v>
      </c>
      <c r="F29" s="26">
        <f t="shared" si="5"/>
        <v>1.438144980510606</v>
      </c>
      <c r="G29" s="26">
        <f t="shared" si="1"/>
        <v>0.050086569899429084</v>
      </c>
      <c r="H29" s="1">
        <f t="shared" si="2"/>
        <v>0</v>
      </c>
      <c r="I29" s="1"/>
      <c r="J29" s="26">
        <f t="shared" si="6"/>
        <v>0</v>
      </c>
      <c r="K29" s="26">
        <f t="shared" si="7"/>
        <v>0</v>
      </c>
      <c r="L29" s="29">
        <f t="shared" si="3"/>
        <v>0</v>
      </c>
      <c r="M29" s="29">
        <f t="shared" si="8"/>
        <v>0.13925398685070106</v>
      </c>
      <c r="N29" s="29">
        <f t="shared" si="9"/>
        <v>-0.13925398685070106</v>
      </c>
    </row>
    <row r="30" spans="1:14" ht="12.75">
      <c r="A30">
        <f t="shared" si="10"/>
        <v>1975</v>
      </c>
      <c r="C30">
        <v>4</v>
      </c>
      <c r="D30" s="28">
        <f t="shared" si="4"/>
        <v>1.438144980510606</v>
      </c>
      <c r="E30" s="26">
        <f t="shared" si="0"/>
        <v>0.09506138321175106</v>
      </c>
      <c r="F30" s="26">
        <f t="shared" si="5"/>
        <v>1.533206363722357</v>
      </c>
      <c r="G30" s="26">
        <f t="shared" si="1"/>
        <v>0.050086569899429084</v>
      </c>
      <c r="H30" s="1">
        <f t="shared" si="2"/>
        <v>0</v>
      </c>
      <c r="I30" s="1"/>
      <c r="J30" s="26">
        <f t="shared" si="6"/>
        <v>0</v>
      </c>
      <c r="K30" s="26">
        <f t="shared" si="7"/>
        <v>0</v>
      </c>
      <c r="L30" s="29">
        <f t="shared" si="3"/>
        <v>0</v>
      </c>
      <c r="M30" s="29">
        <f t="shared" si="8"/>
        <v>0.14514795311118014</v>
      </c>
      <c r="N30" s="29">
        <f t="shared" si="9"/>
        <v>-0.14514795311118014</v>
      </c>
    </row>
    <row r="31" spans="1:14" ht="12.75">
      <c r="A31">
        <f t="shared" si="10"/>
        <v>1976</v>
      </c>
      <c r="C31">
        <v>5</v>
      </c>
      <c r="D31" s="28">
        <f t="shared" si="4"/>
        <v>1.533206363722357</v>
      </c>
      <c r="E31" s="26">
        <f t="shared" si="0"/>
        <v>0.1013449406420478</v>
      </c>
      <c r="F31" s="26">
        <f t="shared" si="5"/>
        <v>1.6345513043644049</v>
      </c>
      <c r="G31" s="26">
        <f t="shared" si="1"/>
        <v>0.050086569899429084</v>
      </c>
      <c r="H31" s="1">
        <f t="shared" si="2"/>
        <v>0</v>
      </c>
      <c r="I31" s="1"/>
      <c r="J31" s="26">
        <f t="shared" si="6"/>
        <v>0</v>
      </c>
      <c r="K31" s="26">
        <f t="shared" si="7"/>
        <v>0</v>
      </c>
      <c r="L31" s="29">
        <f t="shared" si="3"/>
        <v>0</v>
      </c>
      <c r="M31" s="29">
        <f t="shared" si="8"/>
        <v>0.15143151054147688</v>
      </c>
      <c r="N31" s="29">
        <f t="shared" si="9"/>
        <v>-0.15143151054147688</v>
      </c>
    </row>
    <row r="32" spans="1:14" ht="12.75">
      <c r="A32">
        <f t="shared" si="10"/>
        <v>1977</v>
      </c>
      <c r="C32">
        <v>6</v>
      </c>
      <c r="D32" s="28">
        <f t="shared" si="4"/>
        <v>1.6345513043644049</v>
      </c>
      <c r="E32" s="26">
        <f t="shared" si="0"/>
        <v>0.10804384121848717</v>
      </c>
      <c r="F32" s="26">
        <f t="shared" si="5"/>
        <v>1.742595145582892</v>
      </c>
      <c r="G32" s="26">
        <f t="shared" si="1"/>
        <v>0.050086569899429084</v>
      </c>
      <c r="H32" s="1">
        <f t="shared" si="2"/>
        <v>0</v>
      </c>
      <c r="I32" s="1"/>
      <c r="J32" s="26">
        <f t="shared" si="6"/>
        <v>0</v>
      </c>
      <c r="K32" s="26">
        <f t="shared" si="7"/>
        <v>0</v>
      </c>
      <c r="L32" s="29">
        <f t="shared" si="3"/>
        <v>0</v>
      </c>
      <c r="M32" s="29">
        <f t="shared" si="8"/>
        <v>0.15813041111791626</v>
      </c>
      <c r="N32" s="29">
        <f t="shared" si="9"/>
        <v>-0.15813041111791626</v>
      </c>
    </row>
    <row r="33" spans="1:14" ht="12.75">
      <c r="A33">
        <f t="shared" si="10"/>
        <v>1978</v>
      </c>
      <c r="C33">
        <v>7</v>
      </c>
      <c r="D33" s="28">
        <f t="shared" si="4"/>
        <v>1.742595145582892</v>
      </c>
      <c r="E33" s="26">
        <f t="shared" si="0"/>
        <v>0.11518553912302917</v>
      </c>
      <c r="F33" s="26">
        <f t="shared" si="5"/>
        <v>1.8577806847059213</v>
      </c>
      <c r="G33" s="26">
        <f t="shared" si="1"/>
        <v>0.050086569899429084</v>
      </c>
      <c r="H33" s="1">
        <f t="shared" si="2"/>
        <v>0</v>
      </c>
      <c r="I33" s="1"/>
      <c r="J33" s="26">
        <f t="shared" si="6"/>
        <v>0</v>
      </c>
      <c r="K33" s="26">
        <f t="shared" si="7"/>
        <v>0</v>
      </c>
      <c r="L33" s="29">
        <f t="shared" si="3"/>
        <v>0</v>
      </c>
      <c r="M33" s="29">
        <f t="shared" si="8"/>
        <v>0.16527210902245826</v>
      </c>
      <c r="N33" s="29">
        <f t="shared" si="9"/>
        <v>-0.16527210902245826</v>
      </c>
    </row>
    <row r="34" spans="1:14" ht="12.75">
      <c r="A34">
        <f t="shared" si="10"/>
        <v>1979</v>
      </c>
      <c r="C34">
        <v>8</v>
      </c>
      <c r="D34" s="28">
        <f t="shared" si="4"/>
        <v>1.8577806847059213</v>
      </c>
      <c r="E34" s="26">
        <f t="shared" si="0"/>
        <v>0.12279930325906141</v>
      </c>
      <c r="F34" s="26">
        <f t="shared" si="5"/>
        <v>1.9805799879649828</v>
      </c>
      <c r="G34" s="26">
        <f t="shared" si="1"/>
        <v>0.050086569899429084</v>
      </c>
      <c r="H34" s="1">
        <f t="shared" si="2"/>
        <v>0</v>
      </c>
      <c r="I34" s="1"/>
      <c r="J34" s="26">
        <f t="shared" si="6"/>
        <v>0</v>
      </c>
      <c r="K34" s="26">
        <f t="shared" si="7"/>
        <v>0</v>
      </c>
      <c r="L34" s="29">
        <f t="shared" si="3"/>
        <v>0</v>
      </c>
      <c r="M34" s="29">
        <f t="shared" si="8"/>
        <v>0.1728858731584905</v>
      </c>
      <c r="N34" s="29">
        <f t="shared" si="9"/>
        <v>-0.1728858731584905</v>
      </c>
    </row>
    <row r="35" spans="1:14" ht="12.75">
      <c r="A35">
        <f t="shared" si="10"/>
        <v>1980</v>
      </c>
      <c r="C35">
        <v>9</v>
      </c>
      <c r="D35" s="28">
        <f t="shared" si="4"/>
        <v>1.9805799879649828</v>
      </c>
      <c r="E35" s="26">
        <f t="shared" si="0"/>
        <v>0.13091633720448537</v>
      </c>
      <c r="F35" s="26">
        <f t="shared" si="5"/>
        <v>2.111496325169468</v>
      </c>
      <c r="G35" s="26">
        <f t="shared" si="1"/>
        <v>0.050086569899429084</v>
      </c>
      <c r="H35" s="1">
        <f t="shared" si="2"/>
        <v>0</v>
      </c>
      <c r="I35" s="1"/>
      <c r="J35" s="26">
        <f t="shared" si="6"/>
        <v>0</v>
      </c>
      <c r="K35" s="26">
        <f t="shared" si="7"/>
        <v>0</v>
      </c>
      <c r="L35" s="29">
        <f t="shared" si="3"/>
        <v>0</v>
      </c>
      <c r="M35" s="29">
        <f t="shared" si="8"/>
        <v>0.18100290710391445</v>
      </c>
      <c r="N35" s="29">
        <f t="shared" si="9"/>
        <v>-0.18100290710391445</v>
      </c>
    </row>
    <row r="36" spans="1:14" ht="12.75">
      <c r="A36">
        <f t="shared" si="10"/>
        <v>1981</v>
      </c>
      <c r="C36">
        <v>10</v>
      </c>
      <c r="D36" s="28">
        <f t="shared" si="4"/>
        <v>2.111496325169468</v>
      </c>
      <c r="E36" s="26">
        <f t="shared" si="0"/>
        <v>0.13956990709370184</v>
      </c>
      <c r="F36" s="26">
        <f t="shared" si="5"/>
        <v>2.25106623226317</v>
      </c>
      <c r="G36" s="26">
        <f t="shared" si="1"/>
        <v>0.050086569899429084</v>
      </c>
      <c r="H36" s="1">
        <f t="shared" si="2"/>
        <v>0</v>
      </c>
      <c r="I36" s="1"/>
      <c r="J36" s="26">
        <f t="shared" si="6"/>
        <v>0</v>
      </c>
      <c r="K36" s="26">
        <f t="shared" si="7"/>
        <v>0</v>
      </c>
      <c r="L36" s="29">
        <f t="shared" si="3"/>
        <v>0</v>
      </c>
      <c r="M36" s="29">
        <f t="shared" si="8"/>
        <v>0.18965647699313093</v>
      </c>
      <c r="N36" s="29">
        <f t="shared" si="9"/>
        <v>-0.18965647699313093</v>
      </c>
    </row>
    <row r="37" spans="1:14" ht="12.75">
      <c r="A37">
        <f t="shared" si="10"/>
        <v>1982</v>
      </c>
      <c r="C37">
        <v>11</v>
      </c>
      <c r="D37" s="28">
        <f t="shared" si="4"/>
        <v>2.25106623226317</v>
      </c>
      <c r="E37" s="26">
        <f t="shared" si="0"/>
        <v>0.14879547795259554</v>
      </c>
      <c r="F37" s="26">
        <f t="shared" si="5"/>
        <v>2.3998617102157653</v>
      </c>
      <c r="G37" s="26">
        <f t="shared" si="1"/>
        <v>0.050086569899429084</v>
      </c>
      <c r="H37" s="1">
        <f t="shared" si="2"/>
        <v>0</v>
      </c>
      <c r="I37" s="1"/>
      <c r="J37" s="26">
        <f t="shared" si="6"/>
        <v>0</v>
      </c>
      <c r="K37" s="26">
        <f t="shared" si="7"/>
        <v>0</v>
      </c>
      <c r="L37" s="29">
        <f t="shared" si="3"/>
        <v>0</v>
      </c>
      <c r="M37" s="29">
        <f t="shared" si="8"/>
        <v>0.19888204785202462</v>
      </c>
      <c r="N37" s="29">
        <f t="shared" si="9"/>
        <v>-0.19888204785202462</v>
      </c>
    </row>
    <row r="38" spans="1:14" ht="12.75">
      <c r="A38">
        <f t="shared" si="10"/>
        <v>1983</v>
      </c>
      <c r="C38">
        <v>12</v>
      </c>
      <c r="D38" s="28">
        <f t="shared" si="4"/>
        <v>2.3998617102157653</v>
      </c>
      <c r="E38" s="26">
        <f t="shared" si="0"/>
        <v>0.1586308590452621</v>
      </c>
      <c r="F38" s="26">
        <f t="shared" si="5"/>
        <v>2.5584925692610274</v>
      </c>
      <c r="G38" s="26">
        <f t="shared" si="1"/>
        <v>0.050086569899429084</v>
      </c>
      <c r="H38" s="1">
        <f t="shared" si="2"/>
        <v>0</v>
      </c>
      <c r="I38" s="1"/>
      <c r="J38" s="26">
        <f t="shared" si="6"/>
        <v>0</v>
      </c>
      <c r="K38" s="26">
        <f t="shared" si="7"/>
        <v>0</v>
      </c>
      <c r="L38" s="29">
        <f t="shared" si="3"/>
        <v>0</v>
      </c>
      <c r="M38" s="29">
        <f t="shared" si="8"/>
        <v>0.2087174289446912</v>
      </c>
      <c r="N38" s="29">
        <f t="shared" si="9"/>
        <v>-0.2087174289446912</v>
      </c>
    </row>
    <row r="39" spans="1:14" ht="12.75">
      <c r="A39">
        <f t="shared" si="10"/>
        <v>1984</v>
      </c>
      <c r="C39">
        <v>13</v>
      </c>
      <c r="D39" s="28">
        <f t="shared" si="4"/>
        <v>2.5584925692610274</v>
      </c>
      <c r="E39" s="26">
        <f t="shared" si="0"/>
        <v>0.16911635882815393</v>
      </c>
      <c r="F39" s="26">
        <f t="shared" si="5"/>
        <v>2.7276089280891815</v>
      </c>
      <c r="G39" s="26">
        <f t="shared" si="1"/>
        <v>0.050086569899429084</v>
      </c>
      <c r="H39" s="1">
        <f t="shared" si="2"/>
        <v>0</v>
      </c>
      <c r="I39" s="1"/>
      <c r="J39" s="26">
        <f t="shared" si="6"/>
        <v>0</v>
      </c>
      <c r="K39" s="26">
        <f t="shared" si="7"/>
        <v>0</v>
      </c>
      <c r="L39" s="29">
        <f t="shared" si="3"/>
        <v>0</v>
      </c>
      <c r="M39" s="29">
        <f t="shared" si="8"/>
        <v>0.219202928727583</v>
      </c>
      <c r="N39" s="29">
        <f t="shared" si="9"/>
        <v>-0.219202928727583</v>
      </c>
    </row>
    <row r="40" spans="1:14" ht="12.75">
      <c r="A40">
        <f t="shared" si="10"/>
        <v>1985</v>
      </c>
      <c r="B40" s="45"/>
      <c r="C40">
        <v>14</v>
      </c>
      <c r="D40" s="28">
        <f t="shared" si="4"/>
        <v>2.7276089280891815</v>
      </c>
      <c r="E40" s="26">
        <f t="shared" si="0"/>
        <v>0.18029495014669492</v>
      </c>
      <c r="F40" s="26">
        <f t="shared" si="5"/>
        <v>2.9079038782358766</v>
      </c>
      <c r="G40" s="26">
        <f t="shared" si="1"/>
        <v>0.050086569899429084</v>
      </c>
      <c r="H40" s="1">
        <f t="shared" si="2"/>
        <v>0</v>
      </c>
      <c r="I40" s="1"/>
      <c r="J40" s="26">
        <f t="shared" si="6"/>
        <v>0</v>
      </c>
      <c r="K40" s="26">
        <f t="shared" si="7"/>
        <v>0</v>
      </c>
      <c r="L40" s="29">
        <f t="shared" si="3"/>
        <v>0</v>
      </c>
      <c r="M40" s="29">
        <f t="shared" si="8"/>
        <v>0.230381520046124</v>
      </c>
      <c r="N40" s="29">
        <f t="shared" si="9"/>
        <v>-0.230381520046124</v>
      </c>
    </row>
    <row r="41" spans="1:14" ht="12.75">
      <c r="A41">
        <f t="shared" si="10"/>
        <v>1986</v>
      </c>
      <c r="B41" s="45"/>
      <c r="C41">
        <v>15</v>
      </c>
      <c r="D41" s="28">
        <f t="shared" si="4"/>
        <v>2.9079038782358766</v>
      </c>
      <c r="E41" s="26">
        <f t="shared" si="0"/>
        <v>0.19221244635139145</v>
      </c>
      <c r="F41" s="26">
        <f t="shared" si="5"/>
        <v>3.100116324587268</v>
      </c>
      <c r="G41" s="26">
        <f t="shared" si="1"/>
        <v>0.050086569899429084</v>
      </c>
      <c r="H41" s="1">
        <f t="shared" si="2"/>
        <v>0</v>
      </c>
      <c r="I41" s="1"/>
      <c r="J41" s="26">
        <f t="shared" si="6"/>
        <v>0</v>
      </c>
      <c r="K41" s="26">
        <f t="shared" si="7"/>
        <v>0</v>
      </c>
      <c r="L41" s="29">
        <f t="shared" si="3"/>
        <v>0</v>
      </c>
      <c r="M41" s="29">
        <f t="shared" si="8"/>
        <v>0.24229901625082054</v>
      </c>
      <c r="N41" s="29">
        <f t="shared" si="9"/>
        <v>-0.24229901625082054</v>
      </c>
    </row>
    <row r="42" spans="1:14" ht="12.75">
      <c r="A42">
        <f t="shared" si="10"/>
        <v>1987</v>
      </c>
      <c r="C42">
        <v>16</v>
      </c>
      <c r="D42" s="28">
        <f t="shared" si="4"/>
        <v>3.100116324587268</v>
      </c>
      <c r="E42" s="26">
        <f t="shared" si="0"/>
        <v>0.20491768905521843</v>
      </c>
      <c r="F42" s="26">
        <f t="shared" si="5"/>
        <v>3.3050340136424863</v>
      </c>
      <c r="G42" s="26">
        <f t="shared" si="1"/>
        <v>0.050086569899429084</v>
      </c>
      <c r="H42" s="1">
        <f t="shared" si="2"/>
        <v>0</v>
      </c>
      <c r="I42" s="1"/>
      <c r="J42" s="26">
        <f t="shared" si="6"/>
        <v>0</v>
      </c>
      <c r="K42" s="26">
        <f t="shared" si="7"/>
        <v>0</v>
      </c>
      <c r="L42" s="29">
        <f t="shared" si="3"/>
        <v>0</v>
      </c>
      <c r="M42" s="29">
        <f t="shared" si="8"/>
        <v>0.2550042589546475</v>
      </c>
      <c r="N42" s="29">
        <f t="shared" si="9"/>
        <v>-0.2550042589546475</v>
      </c>
    </row>
    <row r="43" spans="1:14" ht="12.75">
      <c r="A43">
        <f t="shared" si="10"/>
        <v>1988</v>
      </c>
      <c r="C43">
        <v>17</v>
      </c>
      <c r="D43" s="28">
        <f t="shared" si="4"/>
        <v>3.3050340136424867</v>
      </c>
      <c r="E43" s="26">
        <f aca="true" t="shared" si="11" ref="E43:E58">D43*$C$17</f>
        <v>0.2184627483017684</v>
      </c>
      <c r="F43" s="26">
        <f t="shared" si="5"/>
        <v>3.523496761944255</v>
      </c>
      <c r="G43" s="26">
        <f t="shared" si="1"/>
        <v>0.050086569899429084</v>
      </c>
      <c r="H43" s="1">
        <f t="shared" si="2"/>
        <v>0</v>
      </c>
      <c r="I43" s="1"/>
      <c r="J43" s="26">
        <f t="shared" si="6"/>
        <v>0</v>
      </c>
      <c r="K43" s="26">
        <f t="shared" si="7"/>
        <v>0</v>
      </c>
      <c r="L43" s="29">
        <f t="shared" si="3"/>
        <v>0</v>
      </c>
      <c r="M43" s="29">
        <f t="shared" si="8"/>
        <v>0.2685493182011975</v>
      </c>
      <c r="N43" s="29">
        <f t="shared" si="9"/>
        <v>-0.2685493182011975</v>
      </c>
    </row>
    <row r="44" spans="1:14" ht="12.75">
      <c r="A44">
        <f t="shared" si="10"/>
        <v>1989</v>
      </c>
      <c r="C44">
        <v>18</v>
      </c>
      <c r="D44" s="28">
        <f t="shared" si="4"/>
        <v>3.5234967619442554</v>
      </c>
      <c r="E44" s="26">
        <f t="shared" si="11"/>
        <v>0.2329031359645153</v>
      </c>
      <c r="F44" s="26">
        <f t="shared" si="5"/>
        <v>3.756399897908771</v>
      </c>
      <c r="G44" s="26">
        <f t="shared" si="1"/>
        <v>0.050086569899429084</v>
      </c>
      <c r="H44" s="1">
        <f t="shared" si="2"/>
        <v>0</v>
      </c>
      <c r="I44" s="1"/>
      <c r="J44" s="26">
        <f t="shared" si="6"/>
        <v>0</v>
      </c>
      <c r="K44" s="26">
        <f t="shared" si="7"/>
        <v>0</v>
      </c>
      <c r="L44" s="29">
        <f t="shared" si="3"/>
        <v>0</v>
      </c>
      <c r="M44" s="29">
        <f t="shared" si="8"/>
        <v>0.2829897058639444</v>
      </c>
      <c r="N44" s="29">
        <f t="shared" si="9"/>
        <v>-0.2829897058639444</v>
      </c>
    </row>
    <row r="45" spans="1:14" ht="12.75">
      <c r="A45">
        <f t="shared" si="10"/>
        <v>1990</v>
      </c>
      <c r="C45">
        <v>19</v>
      </c>
      <c r="D45" s="28">
        <f t="shared" si="4"/>
        <v>3.756399897908771</v>
      </c>
      <c r="E45" s="26">
        <f t="shared" si="11"/>
        <v>0.24829803325176977</v>
      </c>
      <c r="F45" s="26">
        <f t="shared" si="5"/>
        <v>4.004697931160541</v>
      </c>
      <c r="G45" s="26">
        <f t="shared" si="1"/>
        <v>0.050086569899429084</v>
      </c>
      <c r="H45" s="1">
        <f t="shared" si="2"/>
        <v>0</v>
      </c>
      <c r="I45" s="1"/>
      <c r="J45" s="26">
        <f t="shared" si="6"/>
        <v>0</v>
      </c>
      <c r="K45" s="26">
        <f t="shared" si="7"/>
        <v>0</v>
      </c>
      <c r="L45" s="29">
        <f t="shared" si="3"/>
        <v>0</v>
      </c>
      <c r="M45" s="29">
        <f t="shared" si="8"/>
        <v>0.29838460315119886</v>
      </c>
      <c r="N45" s="29">
        <f t="shared" si="9"/>
        <v>-0.29838460315119886</v>
      </c>
    </row>
    <row r="46" spans="1:14" ht="12.75">
      <c r="A46">
        <f t="shared" si="10"/>
        <v>1991</v>
      </c>
      <c r="C46">
        <v>20</v>
      </c>
      <c r="D46" s="28">
        <f t="shared" si="4"/>
        <v>4.004697931160541</v>
      </c>
      <c r="E46" s="26">
        <f t="shared" si="11"/>
        <v>0.2647105332497118</v>
      </c>
      <c r="F46" s="26">
        <f t="shared" si="5"/>
        <v>4.269408464410253</v>
      </c>
      <c r="G46" s="26">
        <f t="shared" si="1"/>
        <v>0.050086569899429084</v>
      </c>
      <c r="H46" s="1">
        <f t="shared" si="2"/>
        <v>0</v>
      </c>
      <c r="I46" s="1"/>
      <c r="J46" s="26">
        <f t="shared" si="6"/>
        <v>0</v>
      </c>
      <c r="K46" s="26">
        <f t="shared" si="7"/>
        <v>0</v>
      </c>
      <c r="L46" s="29">
        <f t="shared" si="3"/>
        <v>0</v>
      </c>
      <c r="M46" s="29">
        <f t="shared" si="8"/>
        <v>0.3147971031491409</v>
      </c>
      <c r="N46" s="29">
        <f t="shared" si="9"/>
        <v>-0.3147971031491409</v>
      </c>
    </row>
    <row r="47" spans="1:14" ht="12.75">
      <c r="A47">
        <f t="shared" si="10"/>
        <v>1992</v>
      </c>
      <c r="C47">
        <v>21</v>
      </c>
      <c r="D47" s="28">
        <f t="shared" si="4"/>
        <v>4.269408464410253</v>
      </c>
      <c r="E47" s="26">
        <f t="shared" si="11"/>
        <v>0.28220789949751773</v>
      </c>
      <c r="F47" s="26">
        <f t="shared" si="5"/>
        <v>4.551616363907771</v>
      </c>
      <c r="G47" s="26">
        <f t="shared" si="1"/>
        <v>0.050086569899429084</v>
      </c>
      <c r="H47" s="1">
        <f t="shared" si="2"/>
        <v>0</v>
      </c>
      <c r="I47" s="1"/>
      <c r="J47" s="26">
        <f t="shared" si="6"/>
        <v>0</v>
      </c>
      <c r="K47" s="26">
        <f t="shared" si="7"/>
        <v>0</v>
      </c>
      <c r="L47" s="29">
        <f t="shared" si="3"/>
        <v>0</v>
      </c>
      <c r="M47" s="29">
        <f t="shared" si="8"/>
        <v>0.33229446939694685</v>
      </c>
      <c r="N47" s="29">
        <f t="shared" si="9"/>
        <v>-0.33229446939694685</v>
      </c>
    </row>
    <row r="48" spans="1:14" ht="12.75">
      <c r="A48">
        <f t="shared" si="10"/>
        <v>1993</v>
      </c>
      <c r="C48">
        <v>22</v>
      </c>
      <c r="D48" s="28">
        <f t="shared" si="4"/>
        <v>4.551616363907771</v>
      </c>
      <c r="E48" s="26">
        <f t="shared" si="11"/>
        <v>0.3008618416543037</v>
      </c>
      <c r="F48" s="26">
        <f t="shared" si="5"/>
        <v>4.8524782055620745</v>
      </c>
      <c r="G48" s="26">
        <f t="shared" si="1"/>
        <v>0.050086569899429084</v>
      </c>
      <c r="H48" s="1">
        <f t="shared" si="2"/>
        <v>0</v>
      </c>
      <c r="I48" s="1"/>
      <c r="J48" s="26">
        <f t="shared" si="6"/>
        <v>0</v>
      </c>
      <c r="K48" s="26">
        <f t="shared" si="7"/>
        <v>0</v>
      </c>
      <c r="L48" s="29">
        <f t="shared" si="3"/>
        <v>0</v>
      </c>
      <c r="M48" s="29">
        <f t="shared" si="8"/>
        <v>0.3509484115537328</v>
      </c>
      <c r="N48" s="29">
        <f t="shared" si="9"/>
        <v>-0.3509484115537328</v>
      </c>
    </row>
    <row r="49" spans="1:14" ht="12.75">
      <c r="A49">
        <f t="shared" si="10"/>
        <v>1994</v>
      </c>
      <c r="C49">
        <v>23</v>
      </c>
      <c r="D49" s="28">
        <f t="shared" si="4"/>
        <v>4.8524782055620745</v>
      </c>
      <c r="E49" s="26">
        <f t="shared" si="11"/>
        <v>0.32074880938765316</v>
      </c>
      <c r="F49" s="26">
        <f t="shared" si="5"/>
        <v>5.1732270149497275</v>
      </c>
      <c r="G49" s="26">
        <f t="shared" si="1"/>
        <v>0.050086569899429084</v>
      </c>
      <c r="H49" s="1">
        <f t="shared" si="2"/>
        <v>0</v>
      </c>
      <c r="I49" s="1"/>
      <c r="J49" s="26">
        <f t="shared" si="6"/>
        <v>0</v>
      </c>
      <c r="K49" s="26">
        <f t="shared" si="7"/>
        <v>0</v>
      </c>
      <c r="L49" s="29">
        <f t="shared" si="3"/>
        <v>0</v>
      </c>
      <c r="M49" s="29">
        <f t="shared" si="8"/>
        <v>0.3708353792870822</v>
      </c>
      <c r="N49" s="29">
        <f t="shared" si="9"/>
        <v>-0.3708353792870822</v>
      </c>
    </row>
    <row r="50" spans="1:14" ht="12.75">
      <c r="A50">
        <f t="shared" si="10"/>
        <v>1995</v>
      </c>
      <c r="C50">
        <v>24</v>
      </c>
      <c r="D50" s="28">
        <f t="shared" si="4"/>
        <v>5.1732270149497275</v>
      </c>
      <c r="E50" s="26">
        <f t="shared" si="11"/>
        <v>0.341950305688177</v>
      </c>
      <c r="F50" s="26">
        <f t="shared" si="5"/>
        <v>5.515177320637904</v>
      </c>
      <c r="G50" s="26">
        <f t="shared" si="1"/>
        <v>0.050086569899429084</v>
      </c>
      <c r="H50" s="1">
        <f t="shared" si="2"/>
        <v>0</v>
      </c>
      <c r="I50" s="1"/>
      <c r="J50" s="26">
        <f t="shared" si="6"/>
        <v>0</v>
      </c>
      <c r="K50" s="26">
        <f t="shared" si="7"/>
        <v>0</v>
      </c>
      <c r="L50" s="29">
        <f t="shared" si="3"/>
        <v>0</v>
      </c>
      <c r="M50" s="29">
        <f t="shared" si="8"/>
        <v>0.39203687558760614</v>
      </c>
      <c r="N50" s="29">
        <f t="shared" si="9"/>
        <v>-0.39203687558760614</v>
      </c>
    </row>
    <row r="51" spans="1:14" ht="12.75">
      <c r="A51">
        <f t="shared" si="10"/>
        <v>1996</v>
      </c>
      <c r="C51">
        <v>25</v>
      </c>
      <c r="D51" s="28">
        <f t="shared" si="4"/>
        <v>5.515177320637905</v>
      </c>
      <c r="E51" s="26">
        <f t="shared" si="11"/>
        <v>0.3645532208941656</v>
      </c>
      <c r="F51" s="26">
        <f t="shared" si="5"/>
        <v>5.879730541532071</v>
      </c>
      <c r="G51" s="26">
        <f t="shared" si="1"/>
        <v>0.050086569899429084</v>
      </c>
      <c r="H51" s="1">
        <f t="shared" si="2"/>
        <v>0</v>
      </c>
      <c r="I51" s="1"/>
      <c r="J51" s="26">
        <f t="shared" si="6"/>
        <v>0</v>
      </c>
      <c r="K51" s="26">
        <f t="shared" si="7"/>
        <v>0</v>
      </c>
      <c r="L51" s="29">
        <f t="shared" si="3"/>
        <v>0</v>
      </c>
      <c r="M51" s="29">
        <f t="shared" si="8"/>
        <v>0.4146397907935947</v>
      </c>
      <c r="N51" s="29">
        <f t="shared" si="9"/>
        <v>-0.4146397907935947</v>
      </c>
    </row>
    <row r="52" spans="1:14" ht="12.75">
      <c r="A52">
        <f t="shared" si="10"/>
        <v>1997</v>
      </c>
      <c r="C52">
        <v>26</v>
      </c>
      <c r="D52" s="28">
        <f t="shared" si="4"/>
        <v>5.879730541532071</v>
      </c>
      <c r="E52" s="26">
        <f t="shared" si="11"/>
        <v>0.3886501887952699</v>
      </c>
      <c r="F52" s="26">
        <f t="shared" si="5"/>
        <v>6.268380730327341</v>
      </c>
      <c r="G52" s="26">
        <f t="shared" si="1"/>
        <v>0.050086569899429084</v>
      </c>
      <c r="H52" s="1">
        <f t="shared" si="2"/>
        <v>0</v>
      </c>
      <c r="I52" s="1"/>
      <c r="J52" s="26">
        <f t="shared" si="6"/>
        <v>0</v>
      </c>
      <c r="K52" s="26">
        <f t="shared" si="7"/>
        <v>0</v>
      </c>
      <c r="L52" s="29">
        <f t="shared" si="3"/>
        <v>0</v>
      </c>
      <c r="M52" s="29">
        <f t="shared" si="8"/>
        <v>0.43873675869469897</v>
      </c>
      <c r="N52" s="29">
        <f t="shared" si="9"/>
        <v>-0.43873675869469897</v>
      </c>
    </row>
    <row r="53" spans="1:14" ht="12.75">
      <c r="A53">
        <f t="shared" si="10"/>
        <v>1998</v>
      </c>
      <c r="C53">
        <v>27</v>
      </c>
      <c r="D53" s="28">
        <f t="shared" si="4"/>
        <v>6.268380730327341</v>
      </c>
      <c r="E53" s="26">
        <f t="shared" si="11"/>
        <v>0.4143399662746373</v>
      </c>
      <c r="F53" s="26">
        <f t="shared" si="5"/>
        <v>6.6827206966019785</v>
      </c>
      <c r="G53" s="26">
        <f t="shared" si="1"/>
        <v>0.050086569899429084</v>
      </c>
      <c r="H53" s="1">
        <f t="shared" si="2"/>
        <v>0</v>
      </c>
      <c r="I53" s="1"/>
      <c r="J53" s="26">
        <f t="shared" si="6"/>
        <v>0</v>
      </c>
      <c r="K53" s="26">
        <f t="shared" si="7"/>
        <v>0</v>
      </c>
      <c r="L53" s="29">
        <f t="shared" si="3"/>
        <v>0</v>
      </c>
      <c r="M53" s="29">
        <f t="shared" si="8"/>
        <v>0.4644265361740664</v>
      </c>
      <c r="N53" s="29">
        <f t="shared" si="9"/>
        <v>-0.4644265361740664</v>
      </c>
    </row>
    <row r="54" spans="1:14" ht="12.75">
      <c r="A54">
        <f t="shared" si="10"/>
        <v>1999</v>
      </c>
      <c r="C54">
        <v>28</v>
      </c>
      <c r="D54" s="28">
        <f t="shared" si="4"/>
        <v>6.6827206966019785</v>
      </c>
      <c r="E54" s="26">
        <f t="shared" si="11"/>
        <v>0.44172783804539084</v>
      </c>
      <c r="F54" s="26">
        <f t="shared" si="5"/>
        <v>7.124448534647369</v>
      </c>
      <c r="G54" s="26">
        <f t="shared" si="1"/>
        <v>0.050086569899429084</v>
      </c>
      <c r="H54" s="1">
        <f t="shared" si="2"/>
        <v>0</v>
      </c>
      <c r="I54" s="1"/>
      <c r="J54" s="26">
        <f t="shared" si="6"/>
        <v>0</v>
      </c>
      <c r="K54" s="26">
        <f t="shared" si="7"/>
        <v>0</v>
      </c>
      <c r="L54" s="29">
        <f t="shared" si="3"/>
        <v>0</v>
      </c>
      <c r="M54" s="29">
        <f t="shared" si="8"/>
        <v>0.4918144079448199</v>
      </c>
      <c r="N54" s="29">
        <f t="shared" si="9"/>
        <v>-0.4918144079448199</v>
      </c>
    </row>
    <row r="55" spans="1:14" ht="12.75">
      <c r="A55">
        <f t="shared" si="10"/>
        <v>2000</v>
      </c>
      <c r="C55">
        <v>29</v>
      </c>
      <c r="D55" s="28">
        <f t="shared" si="4"/>
        <v>7.12444853464737</v>
      </c>
      <c r="E55" s="26">
        <f t="shared" si="11"/>
        <v>0.4709260481401912</v>
      </c>
      <c r="F55" s="26">
        <f t="shared" si="5"/>
        <v>7.595374582787561</v>
      </c>
      <c r="G55" s="26">
        <f t="shared" si="1"/>
        <v>0.050086569899429084</v>
      </c>
      <c r="H55" s="1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0.5210126180396203</v>
      </c>
      <c r="N55" s="29">
        <f t="shared" si="9"/>
        <v>-0.5210126180396203</v>
      </c>
    </row>
    <row r="56" spans="1:14" ht="12.75">
      <c r="A56">
        <f t="shared" si="10"/>
        <v>2001</v>
      </c>
      <c r="C56">
        <v>30</v>
      </c>
      <c r="D56" s="28">
        <f t="shared" si="4"/>
        <v>7.595374582787562</v>
      </c>
      <c r="E56" s="26">
        <f t="shared" si="11"/>
        <v>0.5020542599222578</v>
      </c>
      <c r="F56" s="26">
        <f t="shared" si="5"/>
        <v>8.097428842709819</v>
      </c>
      <c r="G56" s="26">
        <f t="shared" si="1"/>
        <v>0.050086569899429084</v>
      </c>
      <c r="H56" s="1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0.5521408298216869</v>
      </c>
      <c r="N56" s="29">
        <f t="shared" si="9"/>
        <v>-0.5521408298216869</v>
      </c>
    </row>
    <row r="57" spans="1:14" ht="12.75">
      <c r="A57">
        <f t="shared" si="10"/>
        <v>2002</v>
      </c>
      <c r="C57">
        <v>31</v>
      </c>
      <c r="D57" s="28">
        <f t="shared" si="4"/>
        <v>8.09742884270982</v>
      </c>
      <c r="E57" s="26">
        <f t="shared" si="11"/>
        <v>0.5352400465031192</v>
      </c>
      <c r="F57" s="26">
        <f t="shared" si="5"/>
        <v>8.63266888921294</v>
      </c>
      <c r="G57" s="26">
        <f t="shared" si="1"/>
        <v>0.050086569899429084</v>
      </c>
      <c r="H57" s="1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0.5853266164025482</v>
      </c>
      <c r="N57" s="29">
        <f t="shared" si="9"/>
        <v>-0.5853266164025482</v>
      </c>
    </row>
    <row r="58" spans="1:14" ht="12.75">
      <c r="A58">
        <f t="shared" si="10"/>
        <v>2003</v>
      </c>
      <c r="C58">
        <v>32</v>
      </c>
      <c r="D58" s="28">
        <f t="shared" si="4"/>
        <v>8.63266888921294</v>
      </c>
      <c r="E58" s="26">
        <f t="shared" si="11"/>
        <v>0.5706194135769754</v>
      </c>
      <c r="F58" s="26">
        <f t="shared" si="5"/>
        <v>9.203288302789916</v>
      </c>
      <c r="G58" s="26">
        <f t="shared" si="1"/>
        <v>0.050086569899429084</v>
      </c>
      <c r="H58" s="1">
        <f t="shared" si="2"/>
        <v>0.6207059834764045</v>
      </c>
      <c r="I58" s="1"/>
      <c r="J58" s="26">
        <f t="shared" si="6"/>
        <v>0</v>
      </c>
      <c r="K58" s="26">
        <f t="shared" si="7"/>
        <v>0</v>
      </c>
      <c r="L58" s="29">
        <f t="shared" si="3"/>
        <v>0.050086569899429084</v>
      </c>
      <c r="M58" s="29">
        <f t="shared" si="8"/>
        <v>0.6207059834764045</v>
      </c>
      <c r="N58" s="29">
        <f t="shared" si="9"/>
        <v>-0.5706194135769754</v>
      </c>
    </row>
    <row r="59" spans="1:14" ht="12.75">
      <c r="A59">
        <f t="shared" si="10"/>
        <v>2004</v>
      </c>
      <c r="C59">
        <v>33</v>
      </c>
      <c r="D59" s="28">
        <f t="shared" si="4"/>
        <v>9.203288302789916</v>
      </c>
      <c r="E59" s="26">
        <f aca="true" t="shared" si="12" ref="E59:E74">D59*$C$17</f>
        <v>0.6083373568144135</v>
      </c>
      <c r="F59" s="26">
        <f t="shared" si="5"/>
        <v>9.81162565960433</v>
      </c>
      <c r="G59" s="26">
        <f aca="true" t="shared" si="13" ref="G59:G95">IF(A59&lt;=$C$13,$C$22*$C$11,0)</f>
        <v>0.050086569899429084</v>
      </c>
      <c r="H59" s="1">
        <f t="shared" si="2"/>
        <v>0.6584239267138425</v>
      </c>
      <c r="I59" s="1"/>
      <c r="J59" s="26">
        <f t="shared" si="6"/>
        <v>0</v>
      </c>
      <c r="K59" s="26">
        <f t="shared" si="7"/>
        <v>0</v>
      </c>
      <c r="L59" s="29">
        <f t="shared" si="3"/>
        <v>0.050086569899429084</v>
      </c>
      <c r="M59" s="29">
        <f t="shared" si="8"/>
        <v>0.6584239267138425</v>
      </c>
      <c r="N59" s="29">
        <f t="shared" si="9"/>
        <v>-0.6083373568144135</v>
      </c>
    </row>
    <row r="60" spans="1:14" ht="12.75">
      <c r="A60">
        <f t="shared" si="10"/>
        <v>2005</v>
      </c>
      <c r="C60">
        <v>34</v>
      </c>
      <c r="D60" s="28">
        <f aca="true" t="shared" si="14" ref="D60:D95">IF(A60&lt;=$C$13,D59*(1+$C$17),0)</f>
        <v>9.81162565960433</v>
      </c>
      <c r="E60" s="26">
        <f t="shared" si="12"/>
        <v>0.6485484560998462</v>
      </c>
      <c r="F60" s="26">
        <f t="shared" si="5"/>
        <v>10.460174115704175</v>
      </c>
      <c r="G60" s="26">
        <f t="shared" si="13"/>
        <v>0.050086569899429084</v>
      </c>
      <c r="H60" s="1">
        <f t="shared" si="2"/>
        <v>0.6986350259992753</v>
      </c>
      <c r="I60" s="1"/>
      <c r="J60" s="26">
        <f t="shared" si="6"/>
        <v>0</v>
      </c>
      <c r="K60" s="26">
        <f t="shared" si="7"/>
        <v>0</v>
      </c>
      <c r="L60" s="29">
        <f t="shared" si="3"/>
        <v>0.050086569899429084</v>
      </c>
      <c r="M60" s="29">
        <f t="shared" si="8"/>
        <v>0.6986350259992753</v>
      </c>
      <c r="N60" s="29">
        <f t="shared" si="9"/>
        <v>-0.6485484560998462</v>
      </c>
    </row>
    <row r="61" spans="1:14" ht="12.75">
      <c r="A61">
        <f t="shared" si="10"/>
        <v>2006</v>
      </c>
      <c r="C61">
        <v>35</v>
      </c>
      <c r="D61" s="28">
        <f t="shared" si="14"/>
        <v>10.460174115704175</v>
      </c>
      <c r="E61" s="26">
        <f t="shared" si="12"/>
        <v>0.6914175090480461</v>
      </c>
      <c r="F61" s="26">
        <f t="shared" si="5"/>
        <v>11.151591624752221</v>
      </c>
      <c r="G61" s="26">
        <f t="shared" si="13"/>
        <v>0.050086569899429084</v>
      </c>
      <c r="H61" s="1">
        <f t="shared" si="2"/>
        <v>0.7415040789474752</v>
      </c>
      <c r="I61" s="1"/>
      <c r="J61" s="26">
        <f t="shared" si="6"/>
        <v>0</v>
      </c>
      <c r="K61" s="26">
        <f t="shared" si="7"/>
        <v>0</v>
      </c>
      <c r="L61" s="29">
        <f t="shared" si="3"/>
        <v>0.050086569899429084</v>
      </c>
      <c r="M61" s="29">
        <f t="shared" si="8"/>
        <v>0.7415040789474752</v>
      </c>
      <c r="N61" s="29">
        <f t="shared" si="9"/>
        <v>-0.6914175090480461</v>
      </c>
    </row>
    <row r="62" spans="1:14" ht="12.75">
      <c r="A62">
        <f t="shared" si="10"/>
        <v>2007</v>
      </c>
      <c r="C62">
        <v>36</v>
      </c>
      <c r="D62" s="28">
        <f t="shared" si="14"/>
        <v>11.151591624752221</v>
      </c>
      <c r="E62" s="26">
        <f t="shared" si="12"/>
        <v>0.7371202063961219</v>
      </c>
      <c r="F62" s="26">
        <f t="shared" si="5"/>
        <v>11.888711831148344</v>
      </c>
      <c r="G62" s="26">
        <f t="shared" si="13"/>
        <v>0.050086569899429084</v>
      </c>
      <c r="H62" s="1">
        <f t="shared" si="2"/>
        <v>0.7872067762955509</v>
      </c>
      <c r="I62" s="1"/>
      <c r="J62" s="26">
        <f t="shared" si="6"/>
        <v>0</v>
      </c>
      <c r="K62" s="26">
        <f t="shared" si="7"/>
        <v>0</v>
      </c>
      <c r="L62" s="29">
        <f t="shared" si="3"/>
        <v>0.050086569899429084</v>
      </c>
      <c r="M62" s="29">
        <f t="shared" si="8"/>
        <v>0.7872067762955509</v>
      </c>
      <c r="N62" s="29">
        <f t="shared" si="9"/>
        <v>-0.7371202063961219</v>
      </c>
    </row>
    <row r="63" spans="1:14" ht="12.75">
      <c r="A63">
        <f t="shared" si="10"/>
        <v>2008</v>
      </c>
      <c r="C63">
        <v>37</v>
      </c>
      <c r="D63" s="28">
        <f t="shared" si="14"/>
        <v>11.888711831148344</v>
      </c>
      <c r="E63" s="26">
        <f t="shared" si="12"/>
        <v>0.7858438520389056</v>
      </c>
      <c r="F63" s="26">
        <f t="shared" si="5"/>
        <v>12.674555683187249</v>
      </c>
      <c r="G63" s="26">
        <f t="shared" si="13"/>
        <v>0.050086569899429084</v>
      </c>
      <c r="H63" s="1">
        <f t="shared" si="2"/>
        <v>0.8359304219383347</v>
      </c>
      <c r="I63" s="1"/>
      <c r="J63" s="26">
        <f t="shared" si="6"/>
        <v>0</v>
      </c>
      <c r="K63" s="26">
        <f t="shared" si="7"/>
        <v>0</v>
      </c>
      <c r="L63" s="29">
        <f t="shared" si="3"/>
        <v>0.050086569899429084</v>
      </c>
      <c r="M63" s="29">
        <f t="shared" si="8"/>
        <v>0.8359304219383347</v>
      </c>
      <c r="N63" s="29">
        <f t="shared" si="9"/>
        <v>-0.7858438520389056</v>
      </c>
    </row>
    <row r="64" spans="1:14" ht="12.75">
      <c r="A64">
        <f t="shared" si="10"/>
        <v>2009</v>
      </c>
      <c r="C64">
        <v>38</v>
      </c>
      <c r="D64" s="28">
        <f t="shared" si="14"/>
        <v>12.67455568318725</v>
      </c>
      <c r="E64" s="26">
        <f t="shared" si="12"/>
        <v>0.8377881306586773</v>
      </c>
      <c r="F64" s="26">
        <f t="shared" si="5"/>
        <v>13.512343813845927</v>
      </c>
      <c r="G64" s="26">
        <f t="shared" si="13"/>
        <v>0.050086569899429084</v>
      </c>
      <c r="H64" s="1">
        <f t="shared" si="2"/>
        <v>0.8878747005581064</v>
      </c>
      <c r="I64" s="1"/>
      <c r="J64" s="26">
        <f t="shared" si="6"/>
        <v>0</v>
      </c>
      <c r="K64" s="26">
        <f t="shared" si="7"/>
        <v>0</v>
      </c>
      <c r="L64" s="29">
        <f t="shared" si="3"/>
        <v>0.050086569899429084</v>
      </c>
      <c r="M64" s="29">
        <f t="shared" si="8"/>
        <v>0.8878747005581064</v>
      </c>
      <c r="N64" s="29">
        <f t="shared" si="9"/>
        <v>-0.8377881306586773</v>
      </c>
    </row>
    <row r="65" spans="1:14" ht="12.75">
      <c r="A65">
        <f t="shared" si="10"/>
        <v>2010</v>
      </c>
      <c r="C65">
        <v>39</v>
      </c>
      <c r="D65" s="28">
        <f t="shared" si="14"/>
        <v>13.512343813845929</v>
      </c>
      <c r="E65" s="26">
        <f t="shared" si="12"/>
        <v>0.893165926095216</v>
      </c>
      <c r="F65" s="26">
        <f t="shared" si="5"/>
        <v>14.405509739941145</v>
      </c>
      <c r="G65" s="26">
        <f t="shared" si="13"/>
        <v>0.050086569899429084</v>
      </c>
      <c r="H65" s="1">
        <f t="shared" si="2"/>
        <v>0.943252495994645</v>
      </c>
      <c r="I65" s="1"/>
      <c r="J65" s="26">
        <f t="shared" si="6"/>
        <v>0</v>
      </c>
      <c r="K65" s="26">
        <f t="shared" si="7"/>
        <v>0</v>
      </c>
      <c r="L65" s="29">
        <f t="shared" si="3"/>
        <v>0.050086569899429084</v>
      </c>
      <c r="M65" s="29">
        <f t="shared" si="8"/>
        <v>0.943252495994645</v>
      </c>
      <c r="N65" s="29">
        <f t="shared" si="9"/>
        <v>-0.893165926095216</v>
      </c>
    </row>
    <row r="66" spans="1:14" ht="12.75">
      <c r="A66">
        <f t="shared" si="10"/>
        <v>2011</v>
      </c>
      <c r="C66">
        <v>40</v>
      </c>
      <c r="D66" s="28">
        <f t="shared" si="14"/>
        <v>14.405509739941145</v>
      </c>
      <c r="E66" s="26">
        <f t="shared" si="12"/>
        <v>0.9522041938101098</v>
      </c>
      <c r="F66" s="26">
        <f t="shared" si="5"/>
        <v>15.357713933751254</v>
      </c>
      <c r="G66" s="26">
        <f t="shared" si="13"/>
        <v>0.050086569899429084</v>
      </c>
      <c r="H66" s="1">
        <f t="shared" si="2"/>
        <v>1.0022907637095388</v>
      </c>
      <c r="I66" s="1"/>
      <c r="J66" s="26">
        <f t="shared" si="6"/>
        <v>0</v>
      </c>
      <c r="K66" s="26">
        <f t="shared" si="7"/>
        <v>0</v>
      </c>
      <c r="L66" s="29">
        <f t="shared" si="3"/>
        <v>0.050086569899429084</v>
      </c>
      <c r="M66" s="29">
        <f t="shared" si="8"/>
        <v>1.0022907637095388</v>
      </c>
      <c r="N66" s="29">
        <f t="shared" si="9"/>
        <v>-0.9522041938101098</v>
      </c>
    </row>
    <row r="67" spans="1:14" ht="12.75">
      <c r="A67">
        <f t="shared" si="10"/>
        <v>2012</v>
      </c>
      <c r="C67">
        <v>41</v>
      </c>
      <c r="D67" s="51">
        <f t="shared" si="14"/>
        <v>15.357713933751256</v>
      </c>
      <c r="E67" s="26">
        <f t="shared" si="12"/>
        <v>1.0151448910209582</v>
      </c>
      <c r="F67" s="26">
        <f t="shared" si="5"/>
        <v>16.372858824772216</v>
      </c>
      <c r="G67" s="26">
        <f t="shared" si="13"/>
        <v>0.050086569899429084</v>
      </c>
      <c r="H67" s="26">
        <f t="shared" si="2"/>
        <v>1.0652314609203872</v>
      </c>
      <c r="I67" s="1"/>
      <c r="J67" s="26">
        <f t="shared" si="6"/>
        <v>0</v>
      </c>
      <c r="K67" s="26">
        <f t="shared" si="7"/>
        <v>0</v>
      </c>
      <c r="L67" s="29">
        <f t="shared" si="3"/>
        <v>0.050086569899429084</v>
      </c>
      <c r="M67" s="29">
        <f t="shared" si="8"/>
        <v>1.0652314609203872</v>
      </c>
      <c r="N67" s="29">
        <f t="shared" si="9"/>
        <v>-1.0151448910209582</v>
      </c>
    </row>
    <row r="68" spans="1:14" ht="12.75">
      <c r="A68">
        <f t="shared" si="10"/>
        <v>2013</v>
      </c>
      <c r="C68">
        <v>42</v>
      </c>
      <c r="D68" s="51">
        <f t="shared" si="14"/>
        <v>16.372858824772216</v>
      </c>
      <c r="E68" s="26">
        <f t="shared" si="12"/>
        <v>1.0822459683174435</v>
      </c>
      <c r="F68" s="26">
        <f t="shared" si="5"/>
        <v>17.45510479308966</v>
      </c>
      <c r="G68" s="26">
        <f t="shared" si="13"/>
        <v>0.050086569899429084</v>
      </c>
      <c r="H68" s="26">
        <f t="shared" si="2"/>
        <v>1.1323325382168725</v>
      </c>
      <c r="I68" s="1"/>
      <c r="J68" s="26">
        <f t="shared" si="6"/>
        <v>0</v>
      </c>
      <c r="K68" s="26">
        <f t="shared" si="7"/>
        <v>0</v>
      </c>
      <c r="L68" s="29">
        <f t="shared" si="3"/>
        <v>0.050086569899429084</v>
      </c>
      <c r="M68" s="29">
        <f t="shared" si="8"/>
        <v>1.1323325382168725</v>
      </c>
      <c r="N68" s="29">
        <f t="shared" si="9"/>
        <v>-1.0822459683174435</v>
      </c>
    </row>
    <row r="69" spans="1:14" ht="12.75">
      <c r="A69">
        <f t="shared" si="10"/>
        <v>2014</v>
      </c>
      <c r="C69">
        <v>43</v>
      </c>
      <c r="D69" s="26">
        <f t="shared" si="14"/>
        <v>17.45510479308966</v>
      </c>
      <c r="E69" s="26">
        <f t="shared" si="12"/>
        <v>1.1537824268232266</v>
      </c>
      <c r="F69" s="26">
        <f t="shared" si="5"/>
        <v>18.608887219912887</v>
      </c>
      <c r="G69" s="26">
        <f t="shared" si="13"/>
        <v>0.050086569899429084</v>
      </c>
      <c r="H69" s="26">
        <f t="shared" si="2"/>
        <v>1.2038689967226557</v>
      </c>
      <c r="I69" s="1"/>
      <c r="J69" s="26">
        <f t="shared" si="6"/>
        <v>0</v>
      </c>
      <c r="K69" s="26">
        <f t="shared" si="7"/>
        <v>0</v>
      </c>
      <c r="L69" s="29">
        <f t="shared" si="3"/>
        <v>0.050086569899429084</v>
      </c>
      <c r="M69" s="29">
        <f t="shared" si="8"/>
        <v>1.2038689967226557</v>
      </c>
      <c r="N69" s="29">
        <f t="shared" si="9"/>
        <v>-1.1537824268232266</v>
      </c>
    </row>
    <row r="70" spans="1:14" ht="12.75">
      <c r="A70">
        <f t="shared" si="10"/>
        <v>2015</v>
      </c>
      <c r="C70">
        <v>44</v>
      </c>
      <c r="D70" s="26">
        <f t="shared" si="14"/>
        <v>18.608887219912887</v>
      </c>
      <c r="E70" s="26">
        <f t="shared" si="12"/>
        <v>1.230047445236242</v>
      </c>
      <c r="F70" s="26">
        <f t="shared" si="5"/>
        <v>19.83893466514913</v>
      </c>
      <c r="G70" s="26">
        <f t="shared" si="13"/>
        <v>0.050086569899429084</v>
      </c>
      <c r="H70" s="26">
        <f t="shared" si="2"/>
        <v>1.280134015135671</v>
      </c>
      <c r="I70" s="1"/>
      <c r="J70" s="26">
        <f t="shared" si="6"/>
        <v>0</v>
      </c>
      <c r="K70" s="26">
        <f t="shared" si="7"/>
        <v>0</v>
      </c>
      <c r="L70" s="29">
        <f t="shared" si="3"/>
        <v>0.050086569899429084</v>
      </c>
      <c r="M70" s="29">
        <f t="shared" si="8"/>
        <v>1.280134015135671</v>
      </c>
      <c r="N70" s="29">
        <f t="shared" si="9"/>
        <v>-1.230047445236242</v>
      </c>
    </row>
    <row r="71" spans="1:14" ht="12.75">
      <c r="A71">
        <f t="shared" si="10"/>
        <v>2016</v>
      </c>
      <c r="C71">
        <v>45</v>
      </c>
      <c r="D71" s="26">
        <f t="shared" si="14"/>
        <v>19.83893466514913</v>
      </c>
      <c r="E71" s="26">
        <f t="shared" si="12"/>
        <v>1.3113535813663575</v>
      </c>
      <c r="F71" s="26">
        <f t="shared" si="5"/>
        <v>21.150288246515487</v>
      </c>
      <c r="G71" s="26">
        <f t="shared" si="13"/>
        <v>0.050086569899429084</v>
      </c>
      <c r="H71" s="26">
        <f>IF(A71&gt;=2003,G71+E71,0)</f>
        <v>1.3614401512657865</v>
      </c>
      <c r="I71" s="1"/>
      <c r="J71" s="26">
        <f t="shared" si="6"/>
        <v>0</v>
      </c>
      <c r="K71" s="26">
        <f t="shared" si="7"/>
        <v>0</v>
      </c>
      <c r="L71" s="29">
        <f t="shared" si="3"/>
        <v>0.050086569899429084</v>
      </c>
      <c r="M71" s="29">
        <f t="shared" si="8"/>
        <v>1.3614401512657865</v>
      </c>
      <c r="N71" s="29">
        <f t="shared" si="9"/>
        <v>-1.3113535813663575</v>
      </c>
    </row>
    <row r="72" spans="1:14" ht="12.75">
      <c r="A72">
        <f t="shared" si="10"/>
        <v>2017</v>
      </c>
      <c r="C72">
        <v>46</v>
      </c>
      <c r="D72" s="26">
        <f t="shared" si="14"/>
        <v>21.150288246515487</v>
      </c>
      <c r="E72" s="26">
        <f t="shared" si="12"/>
        <v>1.3980340530946738</v>
      </c>
      <c r="F72" s="26">
        <f t="shared" si="5"/>
        <v>22.54832229961016</v>
      </c>
      <c r="G72" s="26">
        <f t="shared" si="13"/>
        <v>0.050086569899429084</v>
      </c>
      <c r="H72" s="26">
        <f aca="true" t="shared" si="15" ref="H72:H95">IF(A72&gt;=2003,G72+E72,0)</f>
        <v>1.4481206229941028</v>
      </c>
      <c r="I72" s="1"/>
      <c r="J72" s="26">
        <f t="shared" si="6"/>
        <v>0</v>
      </c>
      <c r="K72" s="26">
        <f t="shared" si="7"/>
        <v>0</v>
      </c>
      <c r="L72" s="29">
        <f t="shared" si="3"/>
        <v>0.050086569899429084</v>
      </c>
      <c r="M72" s="29">
        <f t="shared" si="8"/>
        <v>1.4481206229941028</v>
      </c>
      <c r="N72" s="29">
        <f t="shared" si="9"/>
        <v>-1.3980340530946738</v>
      </c>
    </row>
    <row r="73" spans="1:14" ht="12.75">
      <c r="A73">
        <f t="shared" si="10"/>
        <v>2018</v>
      </c>
      <c r="C73">
        <v>47</v>
      </c>
      <c r="D73" s="26">
        <f t="shared" si="14"/>
        <v>22.548322299610163</v>
      </c>
      <c r="E73" s="26">
        <f t="shared" si="12"/>
        <v>1.490444104004232</v>
      </c>
      <c r="F73" s="26">
        <f t="shared" si="5"/>
        <v>24.038766403614396</v>
      </c>
      <c r="G73" s="26">
        <f t="shared" si="13"/>
        <v>0.050086569899429084</v>
      </c>
      <c r="H73" s="26">
        <f t="shared" si="15"/>
        <v>1.540530673903661</v>
      </c>
      <c r="I73" s="1"/>
      <c r="J73" s="26">
        <f t="shared" si="6"/>
        <v>0</v>
      </c>
      <c r="K73" s="26">
        <f t="shared" si="7"/>
        <v>0</v>
      </c>
      <c r="L73" s="29">
        <f t="shared" si="3"/>
        <v>0.050086569899429084</v>
      </c>
      <c r="M73" s="29">
        <f t="shared" si="8"/>
        <v>1.540530673903661</v>
      </c>
      <c r="N73" s="29">
        <f t="shared" si="9"/>
        <v>-1.490444104004232</v>
      </c>
    </row>
    <row r="74" spans="1:14" ht="12.75">
      <c r="A74">
        <f t="shared" si="10"/>
        <v>2019</v>
      </c>
      <c r="C74">
        <v>48</v>
      </c>
      <c r="D74" s="26">
        <f t="shared" si="14"/>
        <v>24.038766403614396</v>
      </c>
      <c r="E74" s="26">
        <f t="shared" si="12"/>
        <v>1.5889624592789118</v>
      </c>
      <c r="F74" s="26">
        <f t="shared" si="5"/>
        <v>25.627728862893306</v>
      </c>
      <c r="G74" s="26">
        <f t="shared" si="13"/>
        <v>0.050086569899429084</v>
      </c>
      <c r="H74" s="26">
        <f t="shared" si="15"/>
        <v>1.6390490291783408</v>
      </c>
      <c r="I74" s="1"/>
      <c r="J74" s="26">
        <f t="shared" si="6"/>
        <v>0</v>
      </c>
      <c r="K74" s="26">
        <f t="shared" si="7"/>
        <v>0</v>
      </c>
      <c r="L74" s="29">
        <f t="shared" si="3"/>
        <v>0.050086569899429084</v>
      </c>
      <c r="M74" s="29">
        <f t="shared" si="8"/>
        <v>1.6390490291783408</v>
      </c>
      <c r="N74" s="29">
        <f t="shared" si="9"/>
        <v>-1.5889624592789118</v>
      </c>
    </row>
    <row r="75" spans="1:14" ht="12.75">
      <c r="A75">
        <f t="shared" si="10"/>
        <v>2020</v>
      </c>
      <c r="C75">
        <v>49</v>
      </c>
      <c r="D75" s="26">
        <f t="shared" si="14"/>
        <v>0</v>
      </c>
      <c r="E75" s="26">
        <f aca="true" t="shared" si="16" ref="E75:E90">D75*$C$17</f>
        <v>0</v>
      </c>
      <c r="F75" s="26">
        <f t="shared" si="5"/>
        <v>0</v>
      </c>
      <c r="G75" s="26">
        <f t="shared" si="13"/>
        <v>0</v>
      </c>
      <c r="H75" s="26">
        <f t="shared" si="15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2021</v>
      </c>
      <c r="C76">
        <v>50</v>
      </c>
      <c r="D76" s="26">
        <f t="shared" si="14"/>
        <v>0</v>
      </c>
      <c r="E76" s="26">
        <f t="shared" si="16"/>
        <v>0</v>
      </c>
      <c r="F76" s="26">
        <f t="shared" si="5"/>
        <v>0</v>
      </c>
      <c r="G76" s="26">
        <f t="shared" si="13"/>
        <v>0</v>
      </c>
      <c r="H76" s="26">
        <f t="shared" si="15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2022</v>
      </c>
      <c r="C77">
        <v>51</v>
      </c>
      <c r="D77" s="26">
        <f t="shared" si="14"/>
        <v>0</v>
      </c>
      <c r="E77" s="26">
        <f t="shared" si="16"/>
        <v>0</v>
      </c>
      <c r="F77" s="26">
        <f t="shared" si="5"/>
        <v>0</v>
      </c>
      <c r="G77" s="26">
        <f t="shared" si="13"/>
        <v>0</v>
      </c>
      <c r="H77" s="26">
        <f t="shared" si="15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2023</v>
      </c>
      <c r="C78">
        <v>52</v>
      </c>
      <c r="D78" s="26">
        <f t="shared" si="14"/>
        <v>0</v>
      </c>
      <c r="E78" s="26">
        <f t="shared" si="16"/>
        <v>0</v>
      </c>
      <c r="F78" s="26">
        <f t="shared" si="5"/>
        <v>0</v>
      </c>
      <c r="G78" s="26">
        <f t="shared" si="13"/>
        <v>0</v>
      </c>
      <c r="H78" s="26">
        <f t="shared" si="15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2024</v>
      </c>
      <c r="C79">
        <v>53</v>
      </c>
      <c r="D79" s="26">
        <f t="shared" si="14"/>
        <v>0</v>
      </c>
      <c r="E79" s="26">
        <f t="shared" si="16"/>
        <v>0</v>
      </c>
      <c r="F79" s="26">
        <f t="shared" si="5"/>
        <v>0</v>
      </c>
      <c r="G79" s="26">
        <f t="shared" si="13"/>
        <v>0</v>
      </c>
      <c r="H79" s="26">
        <f t="shared" si="15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2025</v>
      </c>
      <c r="C80">
        <v>54</v>
      </c>
      <c r="D80" s="26">
        <f t="shared" si="14"/>
        <v>0</v>
      </c>
      <c r="E80" s="26">
        <f t="shared" si="16"/>
        <v>0</v>
      </c>
      <c r="F80" s="26">
        <f t="shared" si="5"/>
        <v>0</v>
      </c>
      <c r="G80" s="26">
        <f t="shared" si="13"/>
        <v>0</v>
      </c>
      <c r="H80" s="26">
        <f t="shared" si="15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2026</v>
      </c>
      <c r="C81">
        <v>55</v>
      </c>
      <c r="D81" s="26">
        <f t="shared" si="14"/>
        <v>0</v>
      </c>
      <c r="E81" s="26">
        <f t="shared" si="16"/>
        <v>0</v>
      </c>
      <c r="F81" s="26">
        <f t="shared" si="5"/>
        <v>0</v>
      </c>
      <c r="G81" s="26">
        <f t="shared" si="13"/>
        <v>0</v>
      </c>
      <c r="H81" s="26">
        <f t="shared" si="15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2027</v>
      </c>
      <c r="C82">
        <v>56</v>
      </c>
      <c r="D82" s="26">
        <f t="shared" si="14"/>
        <v>0</v>
      </c>
      <c r="E82" s="26">
        <f t="shared" si="16"/>
        <v>0</v>
      </c>
      <c r="F82" s="26">
        <f t="shared" si="5"/>
        <v>0</v>
      </c>
      <c r="G82" s="26">
        <f t="shared" si="13"/>
        <v>0</v>
      </c>
      <c r="H82" s="26">
        <f t="shared" si="15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2028</v>
      </c>
      <c r="C83">
        <v>57</v>
      </c>
      <c r="D83" s="26">
        <f t="shared" si="14"/>
        <v>0</v>
      </c>
      <c r="E83" s="26">
        <f t="shared" si="16"/>
        <v>0</v>
      </c>
      <c r="F83" s="26">
        <f t="shared" si="5"/>
        <v>0</v>
      </c>
      <c r="G83" s="26">
        <f t="shared" si="13"/>
        <v>0</v>
      </c>
      <c r="H83" s="26">
        <f t="shared" si="15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2029</v>
      </c>
      <c r="C84">
        <v>58</v>
      </c>
      <c r="D84" s="26">
        <f t="shared" si="14"/>
        <v>0</v>
      </c>
      <c r="E84" s="26">
        <f t="shared" si="16"/>
        <v>0</v>
      </c>
      <c r="F84" s="26">
        <f t="shared" si="5"/>
        <v>0</v>
      </c>
      <c r="G84" s="26">
        <f t="shared" si="13"/>
        <v>0</v>
      </c>
      <c r="H84" s="26">
        <f t="shared" si="15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2030</v>
      </c>
      <c r="C85">
        <v>59</v>
      </c>
      <c r="D85" s="26">
        <f t="shared" si="14"/>
        <v>0</v>
      </c>
      <c r="E85" s="26">
        <f t="shared" si="16"/>
        <v>0</v>
      </c>
      <c r="F85" s="26">
        <f t="shared" si="5"/>
        <v>0</v>
      </c>
      <c r="G85" s="26">
        <f t="shared" si="13"/>
        <v>0</v>
      </c>
      <c r="H85" s="26">
        <f t="shared" si="15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2031</v>
      </c>
      <c r="C86">
        <v>60</v>
      </c>
      <c r="D86" s="26">
        <f t="shared" si="14"/>
        <v>0</v>
      </c>
      <c r="E86" s="26">
        <f t="shared" si="16"/>
        <v>0</v>
      </c>
      <c r="F86" s="26">
        <f t="shared" si="5"/>
        <v>0</v>
      </c>
      <c r="G86" s="26">
        <f t="shared" si="13"/>
        <v>0</v>
      </c>
      <c r="H86" s="26">
        <f t="shared" si="15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2032</v>
      </c>
      <c r="C87">
        <v>61</v>
      </c>
      <c r="D87" s="26">
        <f t="shared" si="14"/>
        <v>0</v>
      </c>
      <c r="E87" s="26">
        <f t="shared" si="16"/>
        <v>0</v>
      </c>
      <c r="F87" s="26">
        <f t="shared" si="5"/>
        <v>0</v>
      </c>
      <c r="G87" s="26">
        <f t="shared" si="13"/>
        <v>0</v>
      </c>
      <c r="H87" s="26">
        <f t="shared" si="15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2033</v>
      </c>
      <c r="C88">
        <v>62</v>
      </c>
      <c r="D88" s="26">
        <f t="shared" si="14"/>
        <v>0</v>
      </c>
      <c r="E88" s="26">
        <f t="shared" si="16"/>
        <v>0</v>
      </c>
      <c r="F88" s="26">
        <f t="shared" si="5"/>
        <v>0</v>
      </c>
      <c r="G88" s="26">
        <f t="shared" si="13"/>
        <v>0</v>
      </c>
      <c r="H88" s="26">
        <f t="shared" si="15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2034</v>
      </c>
      <c r="C89">
        <v>63</v>
      </c>
      <c r="D89" s="26">
        <f t="shared" si="14"/>
        <v>0</v>
      </c>
      <c r="E89" s="26">
        <f t="shared" si="16"/>
        <v>0</v>
      </c>
      <c r="F89" s="26">
        <f t="shared" si="5"/>
        <v>0</v>
      </c>
      <c r="G89" s="26">
        <f t="shared" si="13"/>
        <v>0</v>
      </c>
      <c r="H89" s="26">
        <f t="shared" si="15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2035</v>
      </c>
      <c r="C90">
        <v>64</v>
      </c>
      <c r="D90" s="26">
        <f t="shared" si="14"/>
        <v>0</v>
      </c>
      <c r="E90" s="26">
        <f t="shared" si="16"/>
        <v>0</v>
      </c>
      <c r="F90" s="26">
        <f t="shared" si="5"/>
        <v>0</v>
      </c>
      <c r="G90" s="26">
        <f t="shared" si="13"/>
        <v>0</v>
      </c>
      <c r="H90" s="26">
        <f t="shared" si="15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2036</v>
      </c>
      <c r="C91">
        <v>65</v>
      </c>
      <c r="D91" s="26">
        <f t="shared" si="14"/>
        <v>0</v>
      </c>
      <c r="E91" s="26">
        <f>D91*$C$17</f>
        <v>0</v>
      </c>
      <c r="F91" s="26">
        <f t="shared" si="5"/>
        <v>0</v>
      </c>
      <c r="G91" s="26">
        <f t="shared" si="13"/>
        <v>0</v>
      </c>
      <c r="H91" s="26">
        <f t="shared" si="15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2037</v>
      </c>
      <c r="C92">
        <v>66</v>
      </c>
      <c r="D92" s="26">
        <f t="shared" si="14"/>
        <v>0</v>
      </c>
      <c r="E92" s="26">
        <f>D92*$C$17</f>
        <v>0</v>
      </c>
      <c r="F92" s="26">
        <f>D92+E92</f>
        <v>0</v>
      </c>
      <c r="G92" s="26">
        <f t="shared" si="13"/>
        <v>0</v>
      </c>
      <c r="H92" s="26">
        <f t="shared" si="15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2038</v>
      </c>
      <c r="C93">
        <v>67</v>
      </c>
      <c r="D93" s="26">
        <f t="shared" si="14"/>
        <v>0</v>
      </c>
      <c r="E93" s="26">
        <f>D93*$C$17</f>
        <v>0</v>
      </c>
      <c r="F93" s="26">
        <f>D93+E93</f>
        <v>0</v>
      </c>
      <c r="G93" s="26">
        <f t="shared" si="13"/>
        <v>0</v>
      </c>
      <c r="H93" s="26">
        <f t="shared" si="15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2039</v>
      </c>
      <c r="C94">
        <v>68</v>
      </c>
      <c r="D94" s="26">
        <f t="shared" si="14"/>
        <v>0</v>
      </c>
      <c r="E94" s="26">
        <f>D94*$C$17</f>
        <v>0</v>
      </c>
      <c r="F94" s="26">
        <f>D94+E94</f>
        <v>0</v>
      </c>
      <c r="G94" s="26">
        <f t="shared" si="13"/>
        <v>0</v>
      </c>
      <c r="H94" s="26">
        <f t="shared" si="15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2040</v>
      </c>
      <c r="C95">
        <v>69</v>
      </c>
      <c r="D95" s="26">
        <f t="shared" si="14"/>
        <v>0</v>
      </c>
      <c r="E95" s="26">
        <f>D95*$C$17</f>
        <v>0</v>
      </c>
      <c r="F95" s="26">
        <f>D95+E95</f>
        <v>0</v>
      </c>
      <c r="G95" s="26">
        <f t="shared" si="13"/>
        <v>0</v>
      </c>
      <c r="H95" s="26">
        <f t="shared" si="15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2041</v>
      </c>
      <c r="C96">
        <v>70</v>
      </c>
      <c r="E96" s="50">
        <f>SUM(E27:E95)</f>
        <v>24.44084332025279</v>
      </c>
      <c r="G96" s="49">
        <f>SUM(G27:G95)</f>
        <v>2.404155355172597</v>
      </c>
      <c r="H96" s="22">
        <f>SUM(H27:H95)</f>
        <v>17.84653166197065</v>
      </c>
      <c r="I96" s="27"/>
      <c r="J96" s="23">
        <f>SUM(J27:J95)</f>
        <v>0</v>
      </c>
      <c r="K96" s="23">
        <f>SUM(K27:K95)</f>
        <v>0</v>
      </c>
      <c r="L96" s="49">
        <f>SUM(L27:L95)</f>
        <v>0.8514716882902941</v>
      </c>
      <c r="M96" s="49">
        <f>SUM(M27:M95)</f>
        <v>26.84499867542539</v>
      </c>
      <c r="N96" s="23">
        <f>SUM(N27:N95)</f>
        <v>-25.993526987135095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4" r:id="rId1"/>
  <headerFooter alignWithMargins="0">
    <oddFooter>&amp;L&amp;F
&amp;D&amp;C&amp;P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13" sqref="C13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71</v>
      </c>
    </row>
    <row r="6" spans="1:3" ht="12.75">
      <c r="A6" s="14" t="s">
        <v>47</v>
      </c>
      <c r="C6" s="44">
        <v>132682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85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0.0391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0.0052</v>
      </c>
      <c r="E10" s="2"/>
    </row>
    <row r="11" spans="1:8" ht="12.75">
      <c r="A11" s="15" t="s">
        <v>38</v>
      </c>
      <c r="C11" s="21">
        <f>C9-C10</f>
        <v>0.0339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1997</v>
      </c>
      <c r="E12" t="s">
        <v>75</v>
      </c>
      <c r="G12" s="28">
        <f>$C$22</f>
        <v>3.4824337390707414</v>
      </c>
    </row>
    <row r="13" spans="1:11" ht="12.75">
      <c r="A13" s="2" t="s">
        <v>5</v>
      </c>
      <c r="C13" s="10">
        <v>2019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-0.30623405962440153</v>
      </c>
    </row>
    <row r="14" spans="1:8" ht="12.75">
      <c r="A14" s="2" t="s">
        <v>0</v>
      </c>
      <c r="C14" s="12">
        <f>C13-C12</f>
        <v>22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5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0.30623405962440153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2.21</v>
      </c>
      <c r="H17" s="28">
        <f>SUMIF(A26:A87,"&lt;2003",G26:G87)</f>
        <v>0.5902725187724907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4.795927160673849</v>
      </c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10</v>
      </c>
      <c r="F20" s="2"/>
      <c r="G20" s="28">
        <f>SUM(G12:G18)</f>
        <v>5.692433739070742</v>
      </c>
      <c r="H20" s="29">
        <f>SUM(H12:H18)</f>
        <v>5.692433739070742</v>
      </c>
      <c r="J20" s="1"/>
    </row>
    <row r="21" spans="1:10" ht="12.75">
      <c r="A21" s="13" t="s">
        <v>10</v>
      </c>
      <c r="C21" s="16">
        <f>C20*C19</f>
        <v>14.237627146051802</v>
      </c>
      <c r="J21" s="1"/>
    </row>
    <row r="22" spans="1:11" ht="12.75">
      <c r="A22" s="13" t="s">
        <v>33</v>
      </c>
      <c r="C22" s="25">
        <f>-PV(C17,C14,,C21)</f>
        <v>3.4824337390707414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1998</v>
      </c>
      <c r="C27">
        <v>1</v>
      </c>
      <c r="D27" s="28">
        <f>C22</f>
        <v>3.4824337390707414</v>
      </c>
      <c r="E27" s="26">
        <f aca="true" t="shared" si="0" ref="E27:E42">D27*$C$17</f>
        <v>0.23018887015257603</v>
      </c>
      <c r="F27" s="26">
        <f>D27+E27</f>
        <v>3.712622609223317</v>
      </c>
      <c r="G27" s="26">
        <f aca="true" t="shared" si="1" ref="G27:G58">IF(A27&lt;=$C$13,$C$22*$C$11,0)</f>
        <v>0.11805450375449814</v>
      </c>
      <c r="H27" s="1">
        <f aca="true" t="shared" si="2" ref="H27:H70">IF(A27&gt;=2003,G27+E27,0)</f>
        <v>0</v>
      </c>
      <c r="I27" s="1"/>
      <c r="J27" s="26">
        <f>IF(A27&lt;=$C$13,$C$8*$C$11,0)</f>
        <v>2.8815</v>
      </c>
      <c r="K27" s="26">
        <f>IF(A27&lt;=$C$13,$C$8*$C$10,0)</f>
        <v>0.442</v>
      </c>
      <c r="L27" s="29">
        <f aca="true" t="shared" si="3" ref="L27:L90">SUM(IF(A27&lt;2003,K27+J27,K27+J27+G27))</f>
        <v>3.3235</v>
      </c>
      <c r="M27" s="29">
        <f>E27+G27+J27</f>
        <v>3.229743373907074</v>
      </c>
      <c r="N27" s="29">
        <f>L27-M27</f>
        <v>0.0937566260929259</v>
      </c>
    </row>
    <row r="28" spans="1:14" ht="12.75">
      <c r="A28">
        <f>A27+1</f>
        <v>1999</v>
      </c>
      <c r="C28">
        <v>2</v>
      </c>
      <c r="D28" s="28">
        <f aca="true" t="shared" si="4" ref="D28:D59">IF(A28&lt;=$C$13,D27*(1+$C$17),0)</f>
        <v>3.7126226092233177</v>
      </c>
      <c r="E28" s="26">
        <f t="shared" si="0"/>
        <v>0.24540435446966133</v>
      </c>
      <c r="F28" s="26">
        <f aca="true" t="shared" si="5" ref="F28:F91">D28+E28</f>
        <v>3.958026963692979</v>
      </c>
      <c r="G28" s="26">
        <f t="shared" si="1"/>
        <v>0.11805450375449814</v>
      </c>
      <c r="H28" s="1">
        <f t="shared" si="2"/>
        <v>0</v>
      </c>
      <c r="I28" s="1"/>
      <c r="J28" s="26">
        <f aca="true" t="shared" si="6" ref="J28:J91">IF(A28&lt;=$C$13,$C$8*$C$11,0)</f>
        <v>2.8815</v>
      </c>
      <c r="K28" s="26">
        <f aca="true" t="shared" si="7" ref="K28:K91">IF(A28&lt;=$C$13,$C$8*$C$10,0)</f>
        <v>0.442</v>
      </c>
      <c r="L28" s="29">
        <f t="shared" si="3"/>
        <v>3.3235</v>
      </c>
      <c r="M28" s="29">
        <f aca="true" t="shared" si="8" ref="M28:M91">E28+G28+J28</f>
        <v>3.2449588582241593</v>
      </c>
      <c r="N28" s="29">
        <f aca="true" t="shared" si="9" ref="N28:N91">L28-M28</f>
        <v>0.07854114177584082</v>
      </c>
    </row>
    <row r="29" spans="1:14" ht="12.75">
      <c r="A29">
        <f aca="true" t="shared" si="10" ref="A29:A94">A28+1</f>
        <v>2000</v>
      </c>
      <c r="C29">
        <v>3</v>
      </c>
      <c r="D29" s="28">
        <f t="shared" si="4"/>
        <v>3.958026963692979</v>
      </c>
      <c r="E29" s="26">
        <f t="shared" si="0"/>
        <v>0.26162558230010596</v>
      </c>
      <c r="F29" s="26">
        <f t="shared" si="5"/>
        <v>4.219652545993085</v>
      </c>
      <c r="G29" s="26">
        <f t="shared" si="1"/>
        <v>0.11805450375449814</v>
      </c>
      <c r="H29" s="1">
        <f t="shared" si="2"/>
        <v>0</v>
      </c>
      <c r="I29" s="1"/>
      <c r="J29" s="26">
        <f t="shared" si="6"/>
        <v>2.8815</v>
      </c>
      <c r="K29" s="26">
        <f t="shared" si="7"/>
        <v>0.442</v>
      </c>
      <c r="L29" s="29">
        <f t="shared" si="3"/>
        <v>3.3235</v>
      </c>
      <c r="M29" s="29">
        <f t="shared" si="8"/>
        <v>3.261180086054604</v>
      </c>
      <c r="N29" s="29">
        <f t="shared" si="9"/>
        <v>0.062319913945396266</v>
      </c>
    </row>
    <row r="30" spans="1:14" ht="12.75">
      <c r="A30">
        <f t="shared" si="10"/>
        <v>2001</v>
      </c>
      <c r="C30">
        <v>4</v>
      </c>
      <c r="D30" s="28">
        <f t="shared" si="4"/>
        <v>4.219652545993085</v>
      </c>
      <c r="E30" s="26">
        <f t="shared" si="0"/>
        <v>0.27891903329014295</v>
      </c>
      <c r="F30" s="26">
        <f t="shared" si="5"/>
        <v>4.498571579283229</v>
      </c>
      <c r="G30" s="26">
        <f t="shared" si="1"/>
        <v>0.11805450375449814</v>
      </c>
      <c r="H30" s="1">
        <f t="shared" si="2"/>
        <v>0</v>
      </c>
      <c r="I30" s="1"/>
      <c r="J30" s="26">
        <f t="shared" si="6"/>
        <v>2.8815</v>
      </c>
      <c r="K30" s="26">
        <f t="shared" si="7"/>
        <v>0.442</v>
      </c>
      <c r="L30" s="29">
        <f t="shared" si="3"/>
        <v>3.3235</v>
      </c>
      <c r="M30" s="29">
        <f t="shared" si="8"/>
        <v>3.278473537044641</v>
      </c>
      <c r="N30" s="29">
        <f t="shared" si="9"/>
        <v>0.04502646295535895</v>
      </c>
    </row>
    <row r="31" spans="1:14" ht="12.75">
      <c r="A31">
        <f t="shared" si="10"/>
        <v>2002</v>
      </c>
      <c r="C31">
        <v>5</v>
      </c>
      <c r="D31" s="28">
        <f t="shared" si="4"/>
        <v>4.498571579283229</v>
      </c>
      <c r="E31" s="26">
        <f t="shared" si="0"/>
        <v>0.29735558139062146</v>
      </c>
      <c r="F31" s="26">
        <f t="shared" si="5"/>
        <v>4.79592716067385</v>
      </c>
      <c r="G31" s="26">
        <f t="shared" si="1"/>
        <v>0.11805450375449814</v>
      </c>
      <c r="H31" s="1">
        <f t="shared" si="2"/>
        <v>0</v>
      </c>
      <c r="I31" s="1"/>
      <c r="J31" s="26">
        <f t="shared" si="6"/>
        <v>2.8815</v>
      </c>
      <c r="K31" s="26">
        <f t="shared" si="7"/>
        <v>0.442</v>
      </c>
      <c r="L31" s="29">
        <f t="shared" si="3"/>
        <v>3.3235</v>
      </c>
      <c r="M31" s="29">
        <f t="shared" si="8"/>
        <v>3.2969100851451194</v>
      </c>
      <c r="N31" s="29">
        <f t="shared" si="9"/>
        <v>0.026589914854880714</v>
      </c>
    </row>
    <row r="32" spans="1:14" ht="12.75">
      <c r="A32">
        <f t="shared" si="10"/>
        <v>2003</v>
      </c>
      <c r="C32">
        <v>6</v>
      </c>
      <c r="D32" s="28">
        <f t="shared" si="4"/>
        <v>4.79592716067385</v>
      </c>
      <c r="E32" s="26">
        <f t="shared" si="0"/>
        <v>0.3170107853205415</v>
      </c>
      <c r="F32" s="26">
        <f t="shared" si="5"/>
        <v>5.112937945994392</v>
      </c>
      <c r="G32" s="26">
        <f t="shared" si="1"/>
        <v>0.11805450375449814</v>
      </c>
      <c r="H32" s="1">
        <f t="shared" si="2"/>
        <v>0.4350652890750396</v>
      </c>
      <c r="I32" s="1"/>
      <c r="J32" s="26">
        <f t="shared" si="6"/>
        <v>2.8815</v>
      </c>
      <c r="K32" s="26">
        <f t="shared" si="7"/>
        <v>0.442</v>
      </c>
      <c r="L32" s="29">
        <f t="shared" si="3"/>
        <v>3.441554503754498</v>
      </c>
      <c r="M32" s="29">
        <f t="shared" si="8"/>
        <v>3.3165652890750397</v>
      </c>
      <c r="N32" s="29">
        <f t="shared" si="9"/>
        <v>0.12498921467945845</v>
      </c>
    </row>
    <row r="33" spans="1:14" ht="12.75">
      <c r="A33">
        <f t="shared" si="10"/>
        <v>2004</v>
      </c>
      <c r="C33">
        <v>7</v>
      </c>
      <c r="D33" s="28">
        <f t="shared" si="4"/>
        <v>5.112937945994392</v>
      </c>
      <c r="E33" s="26">
        <f t="shared" si="0"/>
        <v>0.3379651982302293</v>
      </c>
      <c r="F33" s="26">
        <f t="shared" si="5"/>
        <v>5.450903144224621</v>
      </c>
      <c r="G33" s="26">
        <f t="shared" si="1"/>
        <v>0.11805450375449814</v>
      </c>
      <c r="H33" s="1">
        <f t="shared" si="2"/>
        <v>0.4560197019847274</v>
      </c>
      <c r="I33" s="1"/>
      <c r="J33" s="26">
        <f t="shared" si="6"/>
        <v>2.8815</v>
      </c>
      <c r="K33" s="26">
        <f t="shared" si="7"/>
        <v>0.442</v>
      </c>
      <c r="L33" s="29">
        <f t="shared" si="3"/>
        <v>3.441554503754498</v>
      </c>
      <c r="M33" s="29">
        <f t="shared" si="8"/>
        <v>3.3375197019847276</v>
      </c>
      <c r="N33" s="29">
        <f t="shared" si="9"/>
        <v>0.10403480176977054</v>
      </c>
    </row>
    <row r="34" spans="1:14" ht="12.75">
      <c r="A34">
        <f t="shared" si="10"/>
        <v>2005</v>
      </c>
      <c r="C34">
        <v>8</v>
      </c>
      <c r="D34" s="28">
        <f t="shared" si="4"/>
        <v>5.450903144224621</v>
      </c>
      <c r="E34" s="26">
        <f t="shared" si="0"/>
        <v>0.3603046978332475</v>
      </c>
      <c r="F34" s="26">
        <f t="shared" si="5"/>
        <v>5.811207842057868</v>
      </c>
      <c r="G34" s="26">
        <f t="shared" si="1"/>
        <v>0.11805450375449814</v>
      </c>
      <c r="H34" s="1">
        <f t="shared" si="2"/>
        <v>0.4783592015877456</v>
      </c>
      <c r="I34" s="1"/>
      <c r="J34" s="26">
        <f t="shared" si="6"/>
        <v>2.8815</v>
      </c>
      <c r="K34" s="26">
        <f t="shared" si="7"/>
        <v>0.442</v>
      </c>
      <c r="L34" s="29">
        <f t="shared" si="3"/>
        <v>3.441554503754498</v>
      </c>
      <c r="M34" s="29">
        <f t="shared" si="8"/>
        <v>3.3598592015877458</v>
      </c>
      <c r="N34" s="29">
        <f t="shared" si="9"/>
        <v>0.08169530216675236</v>
      </c>
    </row>
    <row r="35" spans="1:14" ht="12.75">
      <c r="A35">
        <f t="shared" si="10"/>
        <v>2006</v>
      </c>
      <c r="C35">
        <v>9</v>
      </c>
      <c r="D35" s="28">
        <f t="shared" si="4"/>
        <v>5.811207842057868</v>
      </c>
      <c r="E35" s="26">
        <f t="shared" si="0"/>
        <v>0.38412083836002514</v>
      </c>
      <c r="F35" s="26">
        <f t="shared" si="5"/>
        <v>6.1953286804178935</v>
      </c>
      <c r="G35" s="26">
        <f t="shared" si="1"/>
        <v>0.11805450375449814</v>
      </c>
      <c r="H35" s="1">
        <f t="shared" si="2"/>
        <v>0.5021753421145233</v>
      </c>
      <c r="I35" s="1"/>
      <c r="J35" s="26">
        <f t="shared" si="6"/>
        <v>2.8815</v>
      </c>
      <c r="K35" s="26">
        <f t="shared" si="7"/>
        <v>0.442</v>
      </c>
      <c r="L35" s="29">
        <f t="shared" si="3"/>
        <v>3.441554503754498</v>
      </c>
      <c r="M35" s="29">
        <f t="shared" si="8"/>
        <v>3.383675342114523</v>
      </c>
      <c r="N35" s="29">
        <f t="shared" si="9"/>
        <v>0.057879161639974974</v>
      </c>
    </row>
    <row r="36" spans="1:14" ht="12.75">
      <c r="A36">
        <f t="shared" si="10"/>
        <v>2007</v>
      </c>
      <c r="C36">
        <v>10</v>
      </c>
      <c r="D36" s="28">
        <f t="shared" si="4"/>
        <v>6.1953286804178935</v>
      </c>
      <c r="E36" s="26">
        <f t="shared" si="0"/>
        <v>0.4095112257756228</v>
      </c>
      <c r="F36" s="26">
        <f t="shared" si="5"/>
        <v>6.604839906193517</v>
      </c>
      <c r="G36" s="26">
        <f t="shared" si="1"/>
        <v>0.11805450375449814</v>
      </c>
      <c r="H36" s="1">
        <f t="shared" si="2"/>
        <v>0.5275657295301209</v>
      </c>
      <c r="I36" s="1"/>
      <c r="J36" s="26">
        <f t="shared" si="6"/>
        <v>2.8815</v>
      </c>
      <c r="K36" s="26">
        <f t="shared" si="7"/>
        <v>0.442</v>
      </c>
      <c r="L36" s="29">
        <f t="shared" si="3"/>
        <v>3.441554503754498</v>
      </c>
      <c r="M36" s="29">
        <f t="shared" si="8"/>
        <v>3.4090657295301208</v>
      </c>
      <c r="N36" s="29">
        <f t="shared" si="9"/>
        <v>0.03248877422437735</v>
      </c>
    </row>
    <row r="37" spans="1:14" ht="12.75">
      <c r="A37">
        <f t="shared" si="10"/>
        <v>2008</v>
      </c>
      <c r="C37">
        <v>11</v>
      </c>
      <c r="D37" s="28">
        <f t="shared" si="4"/>
        <v>6.604839906193517</v>
      </c>
      <c r="E37" s="26">
        <f t="shared" si="0"/>
        <v>0.4365799177993915</v>
      </c>
      <c r="F37" s="26">
        <f t="shared" si="5"/>
        <v>7.041419823992908</v>
      </c>
      <c r="G37" s="26">
        <f t="shared" si="1"/>
        <v>0.11805450375449814</v>
      </c>
      <c r="H37" s="1">
        <f t="shared" si="2"/>
        <v>0.5546344215538896</v>
      </c>
      <c r="I37" s="1"/>
      <c r="J37" s="26">
        <f t="shared" si="6"/>
        <v>2.8815</v>
      </c>
      <c r="K37" s="26">
        <f t="shared" si="7"/>
        <v>0.442</v>
      </c>
      <c r="L37" s="29">
        <f t="shared" si="3"/>
        <v>3.441554503754498</v>
      </c>
      <c r="M37" s="29">
        <f t="shared" si="8"/>
        <v>3.4361344215538896</v>
      </c>
      <c r="N37" s="29">
        <f t="shared" si="9"/>
        <v>0.0054200822006085225</v>
      </c>
    </row>
    <row r="38" spans="1:14" ht="12.75">
      <c r="A38">
        <f t="shared" si="10"/>
        <v>2009</v>
      </c>
      <c r="C38">
        <v>12</v>
      </c>
      <c r="D38" s="28">
        <f t="shared" si="4"/>
        <v>7.041419823992909</v>
      </c>
      <c r="E38" s="26">
        <f t="shared" si="0"/>
        <v>0.4654378503659313</v>
      </c>
      <c r="F38" s="26">
        <f t="shared" si="5"/>
        <v>7.50685767435884</v>
      </c>
      <c r="G38" s="26">
        <f t="shared" si="1"/>
        <v>0.11805450375449814</v>
      </c>
      <c r="H38" s="1">
        <f t="shared" si="2"/>
        <v>0.5834923541204294</v>
      </c>
      <c r="I38" s="1"/>
      <c r="J38" s="26">
        <f t="shared" si="6"/>
        <v>2.8815</v>
      </c>
      <c r="K38" s="26">
        <f t="shared" si="7"/>
        <v>0.442</v>
      </c>
      <c r="L38" s="29">
        <f t="shared" si="3"/>
        <v>3.441554503754498</v>
      </c>
      <c r="M38" s="29">
        <f t="shared" si="8"/>
        <v>3.4649923541204295</v>
      </c>
      <c r="N38" s="29">
        <f t="shared" si="9"/>
        <v>-0.02343785036593138</v>
      </c>
    </row>
    <row r="39" spans="1:14" ht="12.75">
      <c r="A39">
        <f t="shared" si="10"/>
        <v>2010</v>
      </c>
      <c r="C39">
        <v>13</v>
      </c>
      <c r="D39" s="28">
        <f t="shared" si="4"/>
        <v>7.506857674358841</v>
      </c>
      <c r="E39" s="26">
        <f t="shared" si="0"/>
        <v>0.49620329227511945</v>
      </c>
      <c r="F39" s="26">
        <f t="shared" si="5"/>
        <v>8.00306096663396</v>
      </c>
      <c r="G39" s="26">
        <f t="shared" si="1"/>
        <v>0.11805450375449814</v>
      </c>
      <c r="H39" s="1">
        <f t="shared" si="2"/>
        <v>0.6142577960296176</v>
      </c>
      <c r="I39" s="1"/>
      <c r="J39" s="26">
        <f t="shared" si="6"/>
        <v>2.8815</v>
      </c>
      <c r="K39" s="26">
        <f t="shared" si="7"/>
        <v>0.442</v>
      </c>
      <c r="L39" s="29">
        <f t="shared" si="3"/>
        <v>3.441554503754498</v>
      </c>
      <c r="M39" s="29">
        <f t="shared" si="8"/>
        <v>3.4957577960296176</v>
      </c>
      <c r="N39" s="29">
        <f t="shared" si="9"/>
        <v>-0.05420329227511944</v>
      </c>
    </row>
    <row r="40" spans="1:14" ht="12.75">
      <c r="A40">
        <f t="shared" si="10"/>
        <v>2011</v>
      </c>
      <c r="B40" s="45"/>
      <c r="C40">
        <v>14</v>
      </c>
      <c r="D40" s="28">
        <f t="shared" si="4"/>
        <v>8.00306096663396</v>
      </c>
      <c r="E40" s="26">
        <f t="shared" si="0"/>
        <v>0.5290023298945048</v>
      </c>
      <c r="F40" s="26">
        <f t="shared" si="5"/>
        <v>8.532063296528465</v>
      </c>
      <c r="G40" s="26">
        <f t="shared" si="1"/>
        <v>0.11805450375449814</v>
      </c>
      <c r="H40" s="1">
        <f t="shared" si="2"/>
        <v>0.6470568336490029</v>
      </c>
      <c r="I40" s="1"/>
      <c r="J40" s="26">
        <f t="shared" si="6"/>
        <v>2.8815</v>
      </c>
      <c r="K40" s="26">
        <f t="shared" si="7"/>
        <v>0.442</v>
      </c>
      <c r="L40" s="29">
        <f t="shared" si="3"/>
        <v>3.441554503754498</v>
      </c>
      <c r="M40" s="29">
        <f t="shared" si="8"/>
        <v>3.5285568336490027</v>
      </c>
      <c r="N40" s="29">
        <f t="shared" si="9"/>
        <v>-0.08700232989450463</v>
      </c>
    </row>
    <row r="41" spans="1:14" ht="12.75">
      <c r="A41">
        <f t="shared" si="10"/>
        <v>2012</v>
      </c>
      <c r="B41" s="45"/>
      <c r="C41">
        <v>15</v>
      </c>
      <c r="D41" s="28">
        <f t="shared" si="4"/>
        <v>8.532063296528465</v>
      </c>
      <c r="E41" s="26">
        <f t="shared" si="0"/>
        <v>0.5639693839005315</v>
      </c>
      <c r="F41" s="26">
        <f t="shared" si="5"/>
        <v>9.096032680428996</v>
      </c>
      <c r="G41" s="26">
        <f t="shared" si="1"/>
        <v>0.11805450375449814</v>
      </c>
      <c r="H41" s="1">
        <f t="shared" si="2"/>
        <v>0.6820238876550296</v>
      </c>
      <c r="I41" s="1"/>
      <c r="J41" s="26">
        <f t="shared" si="6"/>
        <v>2.8815</v>
      </c>
      <c r="K41" s="26">
        <f t="shared" si="7"/>
        <v>0.442</v>
      </c>
      <c r="L41" s="29">
        <f t="shared" si="3"/>
        <v>3.441554503754498</v>
      </c>
      <c r="M41" s="29">
        <f t="shared" si="8"/>
        <v>3.5635238876550295</v>
      </c>
      <c r="N41" s="29">
        <f t="shared" si="9"/>
        <v>-0.12196938390053136</v>
      </c>
    </row>
    <row r="42" spans="1:14" ht="12.75">
      <c r="A42">
        <f t="shared" si="10"/>
        <v>2013</v>
      </c>
      <c r="C42">
        <v>16</v>
      </c>
      <c r="D42" s="28">
        <f t="shared" si="4"/>
        <v>9.096032680428996</v>
      </c>
      <c r="E42" s="26">
        <f t="shared" si="0"/>
        <v>0.6012477601763567</v>
      </c>
      <c r="F42" s="26">
        <f t="shared" si="5"/>
        <v>9.697280440605352</v>
      </c>
      <c r="G42" s="26">
        <f t="shared" si="1"/>
        <v>0.11805450375449814</v>
      </c>
      <c r="H42" s="1">
        <f t="shared" si="2"/>
        <v>0.7193022639308548</v>
      </c>
      <c r="I42" s="1"/>
      <c r="J42" s="26">
        <f t="shared" si="6"/>
        <v>2.8815</v>
      </c>
      <c r="K42" s="26">
        <f t="shared" si="7"/>
        <v>0.442</v>
      </c>
      <c r="L42" s="29">
        <f t="shared" si="3"/>
        <v>3.441554503754498</v>
      </c>
      <c r="M42" s="29">
        <f t="shared" si="8"/>
        <v>3.600802263930855</v>
      </c>
      <c r="N42" s="29">
        <f t="shared" si="9"/>
        <v>-0.15924776017635667</v>
      </c>
    </row>
    <row r="43" spans="1:14" ht="12.75">
      <c r="A43">
        <f t="shared" si="10"/>
        <v>2014</v>
      </c>
      <c r="C43">
        <v>17</v>
      </c>
      <c r="D43" s="28">
        <f t="shared" si="4"/>
        <v>9.697280440605352</v>
      </c>
      <c r="E43" s="26">
        <f aca="true" t="shared" si="11" ref="E43:E58">D43*$C$17</f>
        <v>0.6409902371240138</v>
      </c>
      <c r="F43" s="26">
        <f t="shared" si="5"/>
        <v>10.338270677729366</v>
      </c>
      <c r="G43" s="26">
        <f t="shared" si="1"/>
        <v>0.11805450375449814</v>
      </c>
      <c r="H43" s="1">
        <f t="shared" si="2"/>
        <v>0.7590447408785119</v>
      </c>
      <c r="I43" s="1"/>
      <c r="J43" s="26">
        <f t="shared" si="6"/>
        <v>2.8815</v>
      </c>
      <c r="K43" s="26">
        <f t="shared" si="7"/>
        <v>0.442</v>
      </c>
      <c r="L43" s="29">
        <f t="shared" si="3"/>
        <v>3.441554503754498</v>
      </c>
      <c r="M43" s="29">
        <f t="shared" si="8"/>
        <v>3.6405447408785117</v>
      </c>
      <c r="N43" s="29">
        <f t="shared" si="9"/>
        <v>-0.19899023712401354</v>
      </c>
    </row>
    <row r="44" spans="1:14" ht="12.75">
      <c r="A44">
        <f t="shared" si="10"/>
        <v>2015</v>
      </c>
      <c r="C44">
        <v>18</v>
      </c>
      <c r="D44" s="28">
        <f t="shared" si="4"/>
        <v>10.338270677729367</v>
      </c>
      <c r="E44" s="26">
        <f t="shared" si="11"/>
        <v>0.6833596917979112</v>
      </c>
      <c r="F44" s="26">
        <f t="shared" si="5"/>
        <v>11.021630369527278</v>
      </c>
      <c r="G44" s="26">
        <f t="shared" si="1"/>
        <v>0.11805450375449814</v>
      </c>
      <c r="H44" s="1">
        <f t="shared" si="2"/>
        <v>0.8014141955524093</v>
      </c>
      <c r="I44" s="1"/>
      <c r="J44" s="26">
        <f t="shared" si="6"/>
        <v>2.8815</v>
      </c>
      <c r="K44" s="26">
        <f t="shared" si="7"/>
        <v>0.442</v>
      </c>
      <c r="L44" s="29">
        <f t="shared" si="3"/>
        <v>3.441554503754498</v>
      </c>
      <c r="M44" s="29">
        <f t="shared" si="8"/>
        <v>3.682914195552409</v>
      </c>
      <c r="N44" s="29">
        <f t="shared" si="9"/>
        <v>-0.24135969179791106</v>
      </c>
    </row>
    <row r="45" spans="1:14" ht="12.75">
      <c r="A45">
        <f t="shared" si="10"/>
        <v>2016</v>
      </c>
      <c r="C45">
        <v>19</v>
      </c>
      <c r="D45" s="28">
        <f t="shared" si="4"/>
        <v>11.02163036952728</v>
      </c>
      <c r="E45" s="26">
        <f t="shared" si="11"/>
        <v>0.7285297674257533</v>
      </c>
      <c r="F45" s="26">
        <f t="shared" si="5"/>
        <v>11.750160136953033</v>
      </c>
      <c r="G45" s="26">
        <f t="shared" si="1"/>
        <v>0.11805450375449814</v>
      </c>
      <c r="H45" s="1">
        <f t="shared" si="2"/>
        <v>0.8465842711802514</v>
      </c>
      <c r="I45" s="1"/>
      <c r="J45" s="26">
        <f t="shared" si="6"/>
        <v>2.8815</v>
      </c>
      <c r="K45" s="26">
        <f t="shared" si="7"/>
        <v>0.442</v>
      </c>
      <c r="L45" s="29">
        <f t="shared" si="3"/>
        <v>3.441554503754498</v>
      </c>
      <c r="M45" s="29">
        <f t="shared" si="8"/>
        <v>3.7280842711802515</v>
      </c>
      <c r="N45" s="29">
        <f t="shared" si="9"/>
        <v>-0.2865297674257534</v>
      </c>
    </row>
    <row r="46" spans="1:14" ht="12.75">
      <c r="A46">
        <f t="shared" si="10"/>
        <v>2017</v>
      </c>
      <c r="C46">
        <v>20</v>
      </c>
      <c r="D46" s="28">
        <f t="shared" si="4"/>
        <v>11.750160136953033</v>
      </c>
      <c r="E46" s="26">
        <f t="shared" si="11"/>
        <v>0.7766855850525956</v>
      </c>
      <c r="F46" s="26">
        <f t="shared" si="5"/>
        <v>12.526845722005628</v>
      </c>
      <c r="G46" s="26">
        <f t="shared" si="1"/>
        <v>0.11805450375449814</v>
      </c>
      <c r="H46" s="1">
        <f t="shared" si="2"/>
        <v>0.8947400888070937</v>
      </c>
      <c r="I46" s="1"/>
      <c r="J46" s="26">
        <f t="shared" si="6"/>
        <v>2.8815</v>
      </c>
      <c r="K46" s="26">
        <f t="shared" si="7"/>
        <v>0.442</v>
      </c>
      <c r="L46" s="29">
        <f t="shared" si="3"/>
        <v>3.441554503754498</v>
      </c>
      <c r="M46" s="29">
        <f t="shared" si="8"/>
        <v>3.7762400888070937</v>
      </c>
      <c r="N46" s="29">
        <f t="shared" si="9"/>
        <v>-0.3346855850525956</v>
      </c>
    </row>
    <row r="47" spans="1:14" ht="12.75">
      <c r="A47">
        <f t="shared" si="10"/>
        <v>2018</v>
      </c>
      <c r="C47">
        <v>21</v>
      </c>
      <c r="D47" s="28">
        <f t="shared" si="4"/>
        <v>12.526845722005628</v>
      </c>
      <c r="E47" s="26">
        <f t="shared" si="11"/>
        <v>0.8280245022245721</v>
      </c>
      <c r="F47" s="26">
        <f t="shared" si="5"/>
        <v>13.3548702242302</v>
      </c>
      <c r="G47" s="26">
        <f t="shared" si="1"/>
        <v>0.11805450375449814</v>
      </c>
      <c r="H47" s="1">
        <f t="shared" si="2"/>
        <v>0.9460790059790702</v>
      </c>
      <c r="I47" s="1"/>
      <c r="J47" s="26">
        <f t="shared" si="6"/>
        <v>2.8815</v>
      </c>
      <c r="K47" s="26">
        <f t="shared" si="7"/>
        <v>0.442</v>
      </c>
      <c r="L47" s="29">
        <f t="shared" si="3"/>
        <v>3.441554503754498</v>
      </c>
      <c r="M47" s="29">
        <f t="shared" si="8"/>
        <v>3.82757900597907</v>
      </c>
      <c r="N47" s="29">
        <f t="shared" si="9"/>
        <v>-0.3860245022245721</v>
      </c>
    </row>
    <row r="48" spans="1:14" ht="12.75">
      <c r="A48">
        <f t="shared" si="10"/>
        <v>2019</v>
      </c>
      <c r="C48">
        <v>22</v>
      </c>
      <c r="D48" s="28">
        <f t="shared" si="4"/>
        <v>13.3548702242302</v>
      </c>
      <c r="E48" s="26">
        <f t="shared" si="11"/>
        <v>0.8827569218216164</v>
      </c>
      <c r="F48" s="26">
        <f t="shared" si="5"/>
        <v>14.237627146051818</v>
      </c>
      <c r="G48" s="26">
        <f t="shared" si="1"/>
        <v>0.11805450375449814</v>
      </c>
      <c r="H48" s="1">
        <f t="shared" si="2"/>
        <v>1.0008114255761145</v>
      </c>
      <c r="I48" s="1"/>
      <c r="J48" s="26">
        <f t="shared" si="6"/>
        <v>2.8815</v>
      </c>
      <c r="K48" s="26">
        <f t="shared" si="7"/>
        <v>0.442</v>
      </c>
      <c r="L48" s="29">
        <f t="shared" si="3"/>
        <v>3.441554503754498</v>
      </c>
      <c r="M48" s="29">
        <f t="shared" si="8"/>
        <v>3.8823114255761144</v>
      </c>
      <c r="N48" s="29">
        <f t="shared" si="9"/>
        <v>-0.4407569218216163</v>
      </c>
    </row>
    <row r="49" spans="1:14" ht="12.75">
      <c r="A49">
        <f t="shared" si="10"/>
        <v>2020</v>
      </c>
      <c r="C49">
        <v>23</v>
      </c>
      <c r="D49" s="28">
        <f t="shared" si="4"/>
        <v>0</v>
      </c>
      <c r="E49" s="26">
        <f t="shared" si="11"/>
        <v>0</v>
      </c>
      <c r="F49" s="26">
        <f t="shared" si="5"/>
        <v>0</v>
      </c>
      <c r="G49" s="26">
        <f t="shared" si="1"/>
        <v>0</v>
      </c>
      <c r="H49" s="1">
        <f t="shared" si="2"/>
        <v>0</v>
      </c>
      <c r="I49" s="1"/>
      <c r="J49" s="26">
        <f t="shared" si="6"/>
        <v>0</v>
      </c>
      <c r="K49" s="26">
        <f t="shared" si="7"/>
        <v>0</v>
      </c>
      <c r="L49" s="29">
        <f t="shared" si="3"/>
        <v>0</v>
      </c>
      <c r="M49" s="29">
        <f t="shared" si="8"/>
        <v>0</v>
      </c>
      <c r="N49" s="29">
        <f t="shared" si="9"/>
        <v>0</v>
      </c>
    </row>
    <row r="50" spans="1:14" ht="12.75">
      <c r="A50">
        <f t="shared" si="10"/>
        <v>2021</v>
      </c>
      <c r="C50">
        <v>24</v>
      </c>
      <c r="D50" s="28">
        <f t="shared" si="4"/>
        <v>0</v>
      </c>
      <c r="E50" s="26">
        <f t="shared" si="11"/>
        <v>0</v>
      </c>
      <c r="F50" s="26">
        <f t="shared" si="5"/>
        <v>0</v>
      </c>
      <c r="G50" s="26">
        <f t="shared" si="1"/>
        <v>0</v>
      </c>
      <c r="H50" s="1">
        <f t="shared" si="2"/>
        <v>0</v>
      </c>
      <c r="I50" s="1"/>
      <c r="J50" s="26">
        <f t="shared" si="6"/>
        <v>0</v>
      </c>
      <c r="K50" s="26">
        <f t="shared" si="7"/>
        <v>0</v>
      </c>
      <c r="L50" s="29">
        <f t="shared" si="3"/>
        <v>0</v>
      </c>
      <c r="M50" s="29">
        <f t="shared" si="8"/>
        <v>0</v>
      </c>
      <c r="N50" s="29">
        <f t="shared" si="9"/>
        <v>0</v>
      </c>
    </row>
    <row r="51" spans="1:14" ht="12.75">
      <c r="A51">
        <f t="shared" si="10"/>
        <v>2022</v>
      </c>
      <c r="C51">
        <v>25</v>
      </c>
      <c r="D51" s="28">
        <f t="shared" si="4"/>
        <v>0</v>
      </c>
      <c r="E51" s="26">
        <f t="shared" si="11"/>
        <v>0</v>
      </c>
      <c r="F51" s="26">
        <f t="shared" si="5"/>
        <v>0</v>
      </c>
      <c r="G51" s="26">
        <f t="shared" si="1"/>
        <v>0</v>
      </c>
      <c r="H51" s="1">
        <f t="shared" si="2"/>
        <v>0</v>
      </c>
      <c r="I51" s="1"/>
      <c r="J51" s="26">
        <f t="shared" si="6"/>
        <v>0</v>
      </c>
      <c r="K51" s="26">
        <f t="shared" si="7"/>
        <v>0</v>
      </c>
      <c r="L51" s="29">
        <f t="shared" si="3"/>
        <v>0</v>
      </c>
      <c r="M51" s="29">
        <f t="shared" si="8"/>
        <v>0</v>
      </c>
      <c r="N51" s="29">
        <f t="shared" si="9"/>
        <v>0</v>
      </c>
    </row>
    <row r="52" spans="1:14" ht="12.75">
      <c r="A52">
        <f t="shared" si="10"/>
        <v>2023</v>
      </c>
      <c r="C52">
        <v>26</v>
      </c>
      <c r="D52" s="28">
        <f t="shared" si="4"/>
        <v>0</v>
      </c>
      <c r="E52" s="26">
        <f t="shared" si="11"/>
        <v>0</v>
      </c>
      <c r="F52" s="26">
        <f t="shared" si="5"/>
        <v>0</v>
      </c>
      <c r="G52" s="26">
        <f t="shared" si="1"/>
        <v>0</v>
      </c>
      <c r="H52" s="1">
        <f t="shared" si="2"/>
        <v>0</v>
      </c>
      <c r="I52" s="1"/>
      <c r="J52" s="26">
        <f t="shared" si="6"/>
        <v>0</v>
      </c>
      <c r="K52" s="26">
        <f t="shared" si="7"/>
        <v>0</v>
      </c>
      <c r="L52" s="29">
        <f t="shared" si="3"/>
        <v>0</v>
      </c>
      <c r="M52" s="29">
        <f t="shared" si="8"/>
        <v>0</v>
      </c>
      <c r="N52" s="29">
        <f t="shared" si="9"/>
        <v>0</v>
      </c>
    </row>
    <row r="53" spans="1:14" ht="12.75">
      <c r="A53">
        <f t="shared" si="10"/>
        <v>2024</v>
      </c>
      <c r="C53">
        <v>27</v>
      </c>
      <c r="D53" s="28">
        <f t="shared" si="4"/>
        <v>0</v>
      </c>
      <c r="E53" s="26">
        <f t="shared" si="11"/>
        <v>0</v>
      </c>
      <c r="F53" s="26">
        <f t="shared" si="5"/>
        <v>0</v>
      </c>
      <c r="G53" s="26">
        <f t="shared" si="1"/>
        <v>0</v>
      </c>
      <c r="H53" s="1">
        <f t="shared" si="2"/>
        <v>0</v>
      </c>
      <c r="I53" s="1"/>
      <c r="J53" s="26">
        <f t="shared" si="6"/>
        <v>0</v>
      </c>
      <c r="K53" s="26">
        <f t="shared" si="7"/>
        <v>0</v>
      </c>
      <c r="L53" s="29">
        <f t="shared" si="3"/>
        <v>0</v>
      </c>
      <c r="M53" s="29">
        <f t="shared" si="8"/>
        <v>0</v>
      </c>
      <c r="N53" s="29">
        <f t="shared" si="9"/>
        <v>0</v>
      </c>
    </row>
    <row r="54" spans="1:14" ht="12.75">
      <c r="A54">
        <f t="shared" si="10"/>
        <v>2025</v>
      </c>
      <c r="C54">
        <v>28</v>
      </c>
      <c r="D54" s="28">
        <f t="shared" si="4"/>
        <v>0</v>
      </c>
      <c r="E54" s="26">
        <f t="shared" si="11"/>
        <v>0</v>
      </c>
      <c r="F54" s="26">
        <f t="shared" si="5"/>
        <v>0</v>
      </c>
      <c r="G54" s="26">
        <f t="shared" si="1"/>
        <v>0</v>
      </c>
      <c r="H54" s="1">
        <f t="shared" si="2"/>
        <v>0</v>
      </c>
      <c r="I54" s="1"/>
      <c r="J54" s="26">
        <f t="shared" si="6"/>
        <v>0</v>
      </c>
      <c r="K54" s="26">
        <f t="shared" si="7"/>
        <v>0</v>
      </c>
      <c r="L54" s="29">
        <f t="shared" si="3"/>
        <v>0</v>
      </c>
      <c r="M54" s="29">
        <f t="shared" si="8"/>
        <v>0</v>
      </c>
      <c r="N54" s="29">
        <f t="shared" si="9"/>
        <v>0</v>
      </c>
    </row>
    <row r="55" spans="1:14" ht="12.75">
      <c r="A55">
        <f t="shared" si="10"/>
        <v>2026</v>
      </c>
      <c r="C55">
        <v>29</v>
      </c>
      <c r="D55" s="28">
        <f t="shared" si="4"/>
        <v>0</v>
      </c>
      <c r="E55" s="26">
        <f t="shared" si="11"/>
        <v>0</v>
      </c>
      <c r="F55" s="26">
        <f t="shared" si="5"/>
        <v>0</v>
      </c>
      <c r="G55" s="26">
        <f t="shared" si="1"/>
        <v>0</v>
      </c>
      <c r="H55" s="1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0</v>
      </c>
      <c r="N55" s="29">
        <f t="shared" si="9"/>
        <v>0</v>
      </c>
    </row>
    <row r="56" spans="1:14" ht="12.75">
      <c r="A56">
        <f t="shared" si="10"/>
        <v>2027</v>
      </c>
      <c r="C56">
        <v>30</v>
      </c>
      <c r="D56" s="28">
        <f t="shared" si="4"/>
        <v>0</v>
      </c>
      <c r="E56" s="26">
        <f t="shared" si="11"/>
        <v>0</v>
      </c>
      <c r="F56" s="26">
        <f t="shared" si="5"/>
        <v>0</v>
      </c>
      <c r="G56" s="26">
        <f t="shared" si="1"/>
        <v>0</v>
      </c>
      <c r="H56" s="1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</v>
      </c>
      <c r="N56" s="29">
        <f t="shared" si="9"/>
        <v>0</v>
      </c>
    </row>
    <row r="57" spans="1:14" ht="12.75">
      <c r="A57">
        <f t="shared" si="10"/>
        <v>2028</v>
      </c>
      <c r="C57">
        <v>31</v>
      </c>
      <c r="D57" s="28">
        <f t="shared" si="4"/>
        <v>0</v>
      </c>
      <c r="E57" s="26">
        <f t="shared" si="11"/>
        <v>0</v>
      </c>
      <c r="F57" s="26">
        <f t="shared" si="5"/>
        <v>0</v>
      </c>
      <c r="G57" s="26">
        <f t="shared" si="1"/>
        <v>0</v>
      </c>
      <c r="H57" s="1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2029</v>
      </c>
      <c r="C58">
        <v>32</v>
      </c>
      <c r="D58" s="28">
        <f t="shared" si="4"/>
        <v>0</v>
      </c>
      <c r="E58" s="26">
        <f t="shared" si="11"/>
        <v>0</v>
      </c>
      <c r="F58" s="26">
        <f t="shared" si="5"/>
        <v>0</v>
      </c>
      <c r="G58" s="26">
        <f t="shared" si="1"/>
        <v>0</v>
      </c>
      <c r="H58" s="1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2030</v>
      </c>
      <c r="C59">
        <v>33</v>
      </c>
      <c r="D59" s="28">
        <f t="shared" si="4"/>
        <v>0</v>
      </c>
      <c r="E59" s="26">
        <f aca="true" t="shared" si="12" ref="E59:E74">D59*$C$17</f>
        <v>0</v>
      </c>
      <c r="F59" s="26">
        <f t="shared" si="5"/>
        <v>0</v>
      </c>
      <c r="G59" s="26">
        <f aca="true" t="shared" si="13" ref="G59:G95">IF(A59&lt;=$C$13,$C$22*$C$11,0)</f>
        <v>0</v>
      </c>
      <c r="H59" s="1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2031</v>
      </c>
      <c r="C60">
        <v>34</v>
      </c>
      <c r="D60" s="28">
        <f aca="true" t="shared" si="14" ref="D60:D95">IF(A60&lt;=$C$13,D59*(1+$C$17),0)</f>
        <v>0</v>
      </c>
      <c r="E60" s="26">
        <f t="shared" si="12"/>
        <v>0</v>
      </c>
      <c r="F60" s="26">
        <f t="shared" si="5"/>
        <v>0</v>
      </c>
      <c r="G60" s="26">
        <f t="shared" si="13"/>
        <v>0</v>
      </c>
      <c r="H60" s="1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2032</v>
      </c>
      <c r="C61">
        <v>35</v>
      </c>
      <c r="D61" s="28">
        <f t="shared" si="14"/>
        <v>0</v>
      </c>
      <c r="E61" s="26">
        <f t="shared" si="12"/>
        <v>0</v>
      </c>
      <c r="F61" s="26">
        <f t="shared" si="5"/>
        <v>0</v>
      </c>
      <c r="G61" s="26">
        <f t="shared" si="13"/>
        <v>0</v>
      </c>
      <c r="H61" s="1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2033</v>
      </c>
      <c r="C62">
        <v>36</v>
      </c>
      <c r="D62" s="28">
        <f t="shared" si="14"/>
        <v>0</v>
      </c>
      <c r="E62" s="26">
        <f t="shared" si="12"/>
        <v>0</v>
      </c>
      <c r="F62" s="26">
        <f t="shared" si="5"/>
        <v>0</v>
      </c>
      <c r="G62" s="26">
        <f t="shared" si="13"/>
        <v>0</v>
      </c>
      <c r="H62" s="1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2034</v>
      </c>
      <c r="C63">
        <v>37</v>
      </c>
      <c r="D63" s="28">
        <f t="shared" si="14"/>
        <v>0</v>
      </c>
      <c r="E63" s="26">
        <f t="shared" si="12"/>
        <v>0</v>
      </c>
      <c r="F63" s="26">
        <f t="shared" si="5"/>
        <v>0</v>
      </c>
      <c r="G63" s="26">
        <f t="shared" si="13"/>
        <v>0</v>
      </c>
      <c r="H63" s="1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2035</v>
      </c>
      <c r="C64">
        <v>38</v>
      </c>
      <c r="D64" s="28">
        <f t="shared" si="14"/>
        <v>0</v>
      </c>
      <c r="E64" s="26">
        <f t="shared" si="12"/>
        <v>0</v>
      </c>
      <c r="F64" s="26">
        <f t="shared" si="5"/>
        <v>0</v>
      </c>
      <c r="G64" s="26">
        <f t="shared" si="13"/>
        <v>0</v>
      </c>
      <c r="H64" s="1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2036</v>
      </c>
      <c r="C65">
        <v>39</v>
      </c>
      <c r="D65" s="28">
        <f t="shared" si="14"/>
        <v>0</v>
      </c>
      <c r="E65" s="26">
        <f t="shared" si="12"/>
        <v>0</v>
      </c>
      <c r="F65" s="26">
        <f t="shared" si="5"/>
        <v>0</v>
      </c>
      <c r="G65" s="26">
        <f t="shared" si="13"/>
        <v>0</v>
      </c>
      <c r="H65" s="1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2037</v>
      </c>
      <c r="C66">
        <v>40</v>
      </c>
      <c r="D66" s="28">
        <f t="shared" si="14"/>
        <v>0</v>
      </c>
      <c r="E66" s="26">
        <f t="shared" si="12"/>
        <v>0</v>
      </c>
      <c r="F66" s="26">
        <f t="shared" si="5"/>
        <v>0</v>
      </c>
      <c r="G66" s="26">
        <f t="shared" si="13"/>
        <v>0</v>
      </c>
      <c r="H66" s="1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2038</v>
      </c>
      <c r="C67">
        <v>41</v>
      </c>
      <c r="D67" s="51">
        <f t="shared" si="14"/>
        <v>0</v>
      </c>
      <c r="E67" s="26">
        <f t="shared" si="12"/>
        <v>0</v>
      </c>
      <c r="F67" s="26">
        <f t="shared" si="5"/>
        <v>0</v>
      </c>
      <c r="G67" s="26">
        <f t="shared" si="13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2039</v>
      </c>
      <c r="C68">
        <v>42</v>
      </c>
      <c r="D68" s="51">
        <f t="shared" si="14"/>
        <v>0</v>
      </c>
      <c r="E68" s="26">
        <f t="shared" si="12"/>
        <v>0</v>
      </c>
      <c r="F68" s="26">
        <f t="shared" si="5"/>
        <v>0</v>
      </c>
      <c r="G68" s="26">
        <f t="shared" si="13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2040</v>
      </c>
      <c r="C69">
        <v>43</v>
      </c>
      <c r="D69" s="26">
        <f t="shared" si="14"/>
        <v>0</v>
      </c>
      <c r="E69" s="26">
        <f t="shared" si="12"/>
        <v>0</v>
      </c>
      <c r="F69" s="26">
        <f t="shared" si="5"/>
        <v>0</v>
      </c>
      <c r="G69" s="26">
        <f t="shared" si="13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2041</v>
      </c>
      <c r="C70">
        <v>44</v>
      </c>
      <c r="D70" s="26">
        <f t="shared" si="14"/>
        <v>0</v>
      </c>
      <c r="E70" s="26">
        <f t="shared" si="12"/>
        <v>0</v>
      </c>
      <c r="F70" s="26">
        <f t="shared" si="5"/>
        <v>0</v>
      </c>
      <c r="G70" s="26">
        <f t="shared" si="13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2042</v>
      </c>
      <c r="C71">
        <v>45</v>
      </c>
      <c r="D71" s="26">
        <f t="shared" si="14"/>
        <v>0</v>
      </c>
      <c r="E71" s="26">
        <f t="shared" si="12"/>
        <v>0</v>
      </c>
      <c r="F71" s="26">
        <f t="shared" si="5"/>
        <v>0</v>
      </c>
      <c r="G71" s="26">
        <f t="shared" si="13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2043</v>
      </c>
      <c r="C72">
        <v>46</v>
      </c>
      <c r="D72" s="26">
        <f t="shared" si="14"/>
        <v>0</v>
      </c>
      <c r="E72" s="26">
        <f t="shared" si="12"/>
        <v>0</v>
      </c>
      <c r="F72" s="26">
        <f t="shared" si="5"/>
        <v>0</v>
      </c>
      <c r="G72" s="26">
        <f t="shared" si="13"/>
        <v>0</v>
      </c>
      <c r="H72" s="26">
        <f aca="true" t="shared" si="15" ref="H72:H95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2044</v>
      </c>
      <c r="C73">
        <v>47</v>
      </c>
      <c r="D73" s="26">
        <f t="shared" si="14"/>
        <v>0</v>
      </c>
      <c r="E73" s="26">
        <f t="shared" si="12"/>
        <v>0</v>
      </c>
      <c r="F73" s="26">
        <f t="shared" si="5"/>
        <v>0</v>
      </c>
      <c r="G73" s="26">
        <f t="shared" si="13"/>
        <v>0</v>
      </c>
      <c r="H73" s="26">
        <f t="shared" si="15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2045</v>
      </c>
      <c r="C74">
        <v>48</v>
      </c>
      <c r="D74" s="26">
        <f t="shared" si="14"/>
        <v>0</v>
      </c>
      <c r="E74" s="26">
        <f t="shared" si="12"/>
        <v>0</v>
      </c>
      <c r="F74" s="26">
        <f t="shared" si="5"/>
        <v>0</v>
      </c>
      <c r="G74" s="26">
        <f t="shared" si="13"/>
        <v>0</v>
      </c>
      <c r="H74" s="26">
        <f t="shared" si="15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2046</v>
      </c>
      <c r="C75">
        <v>49</v>
      </c>
      <c r="D75" s="26">
        <f t="shared" si="14"/>
        <v>0</v>
      </c>
      <c r="E75" s="26">
        <f aca="true" t="shared" si="16" ref="E75:E90">D75*$C$17</f>
        <v>0</v>
      </c>
      <c r="F75" s="26">
        <f t="shared" si="5"/>
        <v>0</v>
      </c>
      <c r="G75" s="26">
        <f t="shared" si="13"/>
        <v>0</v>
      </c>
      <c r="H75" s="26">
        <f t="shared" si="15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2047</v>
      </c>
      <c r="C76">
        <v>50</v>
      </c>
      <c r="D76" s="26">
        <f t="shared" si="14"/>
        <v>0</v>
      </c>
      <c r="E76" s="26">
        <f t="shared" si="16"/>
        <v>0</v>
      </c>
      <c r="F76" s="26">
        <f t="shared" si="5"/>
        <v>0</v>
      </c>
      <c r="G76" s="26">
        <f t="shared" si="13"/>
        <v>0</v>
      </c>
      <c r="H76" s="26">
        <f t="shared" si="15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2048</v>
      </c>
      <c r="C77">
        <v>51</v>
      </c>
      <c r="D77" s="26">
        <f t="shared" si="14"/>
        <v>0</v>
      </c>
      <c r="E77" s="26">
        <f t="shared" si="16"/>
        <v>0</v>
      </c>
      <c r="F77" s="26">
        <f t="shared" si="5"/>
        <v>0</v>
      </c>
      <c r="G77" s="26">
        <f t="shared" si="13"/>
        <v>0</v>
      </c>
      <c r="H77" s="26">
        <f t="shared" si="15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2049</v>
      </c>
      <c r="C78">
        <v>52</v>
      </c>
      <c r="D78" s="26">
        <f t="shared" si="14"/>
        <v>0</v>
      </c>
      <c r="E78" s="26">
        <f t="shared" si="16"/>
        <v>0</v>
      </c>
      <c r="F78" s="26">
        <f t="shared" si="5"/>
        <v>0</v>
      </c>
      <c r="G78" s="26">
        <f t="shared" si="13"/>
        <v>0</v>
      </c>
      <c r="H78" s="26">
        <f t="shared" si="15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2050</v>
      </c>
      <c r="C79">
        <v>53</v>
      </c>
      <c r="D79" s="26">
        <f t="shared" si="14"/>
        <v>0</v>
      </c>
      <c r="E79" s="26">
        <f t="shared" si="16"/>
        <v>0</v>
      </c>
      <c r="F79" s="26">
        <f t="shared" si="5"/>
        <v>0</v>
      </c>
      <c r="G79" s="26">
        <f t="shared" si="13"/>
        <v>0</v>
      </c>
      <c r="H79" s="26">
        <f t="shared" si="15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2051</v>
      </c>
      <c r="C80">
        <v>54</v>
      </c>
      <c r="D80" s="26">
        <f t="shared" si="14"/>
        <v>0</v>
      </c>
      <c r="E80" s="26">
        <f t="shared" si="16"/>
        <v>0</v>
      </c>
      <c r="F80" s="26">
        <f t="shared" si="5"/>
        <v>0</v>
      </c>
      <c r="G80" s="26">
        <f t="shared" si="13"/>
        <v>0</v>
      </c>
      <c r="H80" s="26">
        <f t="shared" si="15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2052</v>
      </c>
      <c r="C81">
        <v>55</v>
      </c>
      <c r="D81" s="26">
        <f t="shared" si="14"/>
        <v>0</v>
      </c>
      <c r="E81" s="26">
        <f t="shared" si="16"/>
        <v>0</v>
      </c>
      <c r="F81" s="26">
        <f t="shared" si="5"/>
        <v>0</v>
      </c>
      <c r="G81" s="26">
        <f t="shared" si="13"/>
        <v>0</v>
      </c>
      <c r="H81" s="26">
        <f t="shared" si="15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2053</v>
      </c>
      <c r="C82">
        <v>56</v>
      </c>
      <c r="D82" s="26">
        <f t="shared" si="14"/>
        <v>0</v>
      </c>
      <c r="E82" s="26">
        <f t="shared" si="16"/>
        <v>0</v>
      </c>
      <c r="F82" s="26">
        <f t="shared" si="5"/>
        <v>0</v>
      </c>
      <c r="G82" s="26">
        <f t="shared" si="13"/>
        <v>0</v>
      </c>
      <c r="H82" s="26">
        <f t="shared" si="15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2054</v>
      </c>
      <c r="C83">
        <v>57</v>
      </c>
      <c r="D83" s="26">
        <f t="shared" si="14"/>
        <v>0</v>
      </c>
      <c r="E83" s="26">
        <f t="shared" si="16"/>
        <v>0</v>
      </c>
      <c r="F83" s="26">
        <f t="shared" si="5"/>
        <v>0</v>
      </c>
      <c r="G83" s="26">
        <f t="shared" si="13"/>
        <v>0</v>
      </c>
      <c r="H83" s="26">
        <f t="shared" si="15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2055</v>
      </c>
      <c r="C84">
        <v>58</v>
      </c>
      <c r="D84" s="26">
        <f t="shared" si="14"/>
        <v>0</v>
      </c>
      <c r="E84" s="26">
        <f t="shared" si="16"/>
        <v>0</v>
      </c>
      <c r="F84" s="26">
        <f t="shared" si="5"/>
        <v>0</v>
      </c>
      <c r="G84" s="26">
        <f t="shared" si="13"/>
        <v>0</v>
      </c>
      <c r="H84" s="26">
        <f t="shared" si="15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2056</v>
      </c>
      <c r="C85">
        <v>59</v>
      </c>
      <c r="D85" s="26">
        <f t="shared" si="14"/>
        <v>0</v>
      </c>
      <c r="E85" s="26">
        <f t="shared" si="16"/>
        <v>0</v>
      </c>
      <c r="F85" s="26">
        <f t="shared" si="5"/>
        <v>0</v>
      </c>
      <c r="G85" s="26">
        <f t="shared" si="13"/>
        <v>0</v>
      </c>
      <c r="H85" s="26">
        <f t="shared" si="15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2057</v>
      </c>
      <c r="C86">
        <v>60</v>
      </c>
      <c r="D86" s="26">
        <f t="shared" si="14"/>
        <v>0</v>
      </c>
      <c r="E86" s="26">
        <f t="shared" si="16"/>
        <v>0</v>
      </c>
      <c r="F86" s="26">
        <f t="shared" si="5"/>
        <v>0</v>
      </c>
      <c r="G86" s="26">
        <f t="shared" si="13"/>
        <v>0</v>
      </c>
      <c r="H86" s="26">
        <f t="shared" si="15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2058</v>
      </c>
      <c r="C87">
        <v>61</v>
      </c>
      <c r="D87" s="26">
        <f t="shared" si="14"/>
        <v>0</v>
      </c>
      <c r="E87" s="26">
        <f t="shared" si="16"/>
        <v>0</v>
      </c>
      <c r="F87" s="26">
        <f t="shared" si="5"/>
        <v>0</v>
      </c>
      <c r="G87" s="26">
        <f t="shared" si="13"/>
        <v>0</v>
      </c>
      <c r="H87" s="26">
        <f t="shared" si="15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2059</v>
      </c>
      <c r="C88">
        <v>62</v>
      </c>
      <c r="D88" s="26">
        <f t="shared" si="14"/>
        <v>0</v>
      </c>
      <c r="E88" s="26">
        <f t="shared" si="16"/>
        <v>0</v>
      </c>
      <c r="F88" s="26">
        <f t="shared" si="5"/>
        <v>0</v>
      </c>
      <c r="G88" s="26">
        <f t="shared" si="13"/>
        <v>0</v>
      </c>
      <c r="H88" s="26">
        <f t="shared" si="15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2060</v>
      </c>
      <c r="C89">
        <v>63</v>
      </c>
      <c r="D89" s="26">
        <f t="shared" si="14"/>
        <v>0</v>
      </c>
      <c r="E89" s="26">
        <f t="shared" si="16"/>
        <v>0</v>
      </c>
      <c r="F89" s="26">
        <f t="shared" si="5"/>
        <v>0</v>
      </c>
      <c r="G89" s="26">
        <f t="shared" si="13"/>
        <v>0</v>
      </c>
      <c r="H89" s="26">
        <f t="shared" si="15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2061</v>
      </c>
      <c r="C90">
        <v>64</v>
      </c>
      <c r="D90" s="26">
        <f t="shared" si="14"/>
        <v>0</v>
      </c>
      <c r="E90" s="26">
        <f t="shared" si="16"/>
        <v>0</v>
      </c>
      <c r="F90" s="26">
        <f t="shared" si="5"/>
        <v>0</v>
      </c>
      <c r="G90" s="26">
        <f t="shared" si="13"/>
        <v>0</v>
      </c>
      <c r="H90" s="26">
        <f t="shared" si="15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2062</v>
      </c>
      <c r="C91">
        <v>65</v>
      </c>
      <c r="D91" s="26">
        <f t="shared" si="14"/>
        <v>0</v>
      </c>
      <c r="E91" s="26">
        <f>D91*$C$17</f>
        <v>0</v>
      </c>
      <c r="F91" s="26">
        <f t="shared" si="5"/>
        <v>0</v>
      </c>
      <c r="G91" s="26">
        <f t="shared" si="13"/>
        <v>0</v>
      </c>
      <c r="H91" s="26">
        <f t="shared" si="15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2063</v>
      </c>
      <c r="C92">
        <v>66</v>
      </c>
      <c r="D92" s="26">
        <f t="shared" si="14"/>
        <v>0</v>
      </c>
      <c r="E92" s="26">
        <f>D92*$C$17</f>
        <v>0</v>
      </c>
      <c r="F92" s="26">
        <f>D92+E92</f>
        <v>0</v>
      </c>
      <c r="G92" s="26">
        <f t="shared" si="13"/>
        <v>0</v>
      </c>
      <c r="H92" s="26">
        <f t="shared" si="15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2064</v>
      </c>
      <c r="C93">
        <v>67</v>
      </c>
      <c r="D93" s="26">
        <f t="shared" si="14"/>
        <v>0</v>
      </c>
      <c r="E93" s="26">
        <f>D93*$C$17</f>
        <v>0</v>
      </c>
      <c r="F93" s="26">
        <f>D93+E93</f>
        <v>0</v>
      </c>
      <c r="G93" s="26">
        <f t="shared" si="13"/>
        <v>0</v>
      </c>
      <c r="H93" s="26">
        <f t="shared" si="15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2065</v>
      </c>
      <c r="C94">
        <v>68</v>
      </c>
      <c r="D94" s="26">
        <f t="shared" si="14"/>
        <v>0</v>
      </c>
      <c r="E94" s="26">
        <f>D94*$C$17</f>
        <v>0</v>
      </c>
      <c r="F94" s="26">
        <f>D94+E94</f>
        <v>0</v>
      </c>
      <c r="G94" s="26">
        <f t="shared" si="13"/>
        <v>0</v>
      </c>
      <c r="H94" s="26">
        <f t="shared" si="15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2066</v>
      </c>
      <c r="C95">
        <v>69</v>
      </c>
      <c r="D95" s="26">
        <f t="shared" si="14"/>
        <v>0</v>
      </c>
      <c r="E95" s="26">
        <f>D95*$C$17</f>
        <v>0</v>
      </c>
      <c r="F95" s="26">
        <f>D95+E95</f>
        <v>0</v>
      </c>
      <c r="G95" s="26">
        <f t="shared" si="13"/>
        <v>0</v>
      </c>
      <c r="H95" s="26">
        <f t="shared" si="15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2067</v>
      </c>
      <c r="C96">
        <v>70</v>
      </c>
      <c r="E96" s="50">
        <f>SUM(E27:E95)</f>
        <v>10.755193406981073</v>
      </c>
      <c r="G96" s="49">
        <f>SUM(G27:G95)</f>
        <v>2.5971990825989586</v>
      </c>
      <c r="H96" s="22">
        <f>SUM(H27:H95)</f>
        <v>11.448626549204434</v>
      </c>
      <c r="I96" s="27"/>
      <c r="J96" s="23">
        <f>SUM(J27:J95)</f>
        <v>63.39300000000002</v>
      </c>
      <c r="K96" s="23">
        <f>SUM(K27:K95)</f>
        <v>9.724000000000002</v>
      </c>
      <c r="L96" s="49">
        <f>SUM(L27:L95)</f>
        <v>75.12392656382647</v>
      </c>
      <c r="M96" s="49">
        <f>SUM(M27:M95)</f>
        <v>76.74539248958004</v>
      </c>
      <c r="N96" s="23">
        <f>SUM(N27:N95)</f>
        <v>-1.6214659257535606</v>
      </c>
    </row>
    <row r="97" ht="14.25" customHeight="1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4" r:id="rId1"/>
  <headerFooter alignWithMargins="0">
    <oddFooter>&amp;L&amp;F
&amp;D&amp;C&amp;P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92</v>
      </c>
    </row>
    <row r="5" spans="1:3" ht="12.75">
      <c r="A5" s="15" t="s">
        <v>17</v>
      </c>
      <c r="C5" s="44" t="s">
        <v>35</v>
      </c>
    </row>
    <row r="6" spans="1:3" ht="12.75">
      <c r="A6" s="14" t="s">
        <v>47</v>
      </c>
      <c r="C6" s="44">
        <v>114424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13208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0.029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0.0065</v>
      </c>
      <c r="E10" s="2"/>
    </row>
    <row r="11" spans="1:8" ht="12.75">
      <c r="A11" s="15" t="s">
        <v>38</v>
      </c>
      <c r="C11" s="21">
        <f>C9-C10</f>
        <v>0.022500000000000003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1995</v>
      </c>
      <c r="E12" t="s">
        <v>75</v>
      </c>
      <c r="G12" s="28">
        <f>$C$22</f>
        <v>3041.2840639788774</v>
      </c>
    </row>
    <row r="13" spans="1:11" ht="12.75">
      <c r="A13" s="2" t="s">
        <v>5</v>
      </c>
      <c r="C13" s="10">
        <v>2018</v>
      </c>
      <c r="E13" s="35" t="s">
        <v>76</v>
      </c>
      <c r="G13" s="28">
        <f>IF(K13&gt;0,K13,0)</f>
        <v>1597.144784777784</v>
      </c>
      <c r="H13" s="28"/>
      <c r="K13" s="26">
        <f>SUMIF($A$27:$A$88,"&lt;2003",$E$27:$E$88)+SUMIF($A$27:$A$88,"&lt;2003",$G$27:$G$88)-G17</f>
        <v>1597.144784777784</v>
      </c>
    </row>
    <row r="14" spans="1:8" ht="12.75">
      <c r="A14" s="2" t="s">
        <v>0</v>
      </c>
      <c r="C14" s="12">
        <f>C13-C12</f>
        <v>23</v>
      </c>
      <c r="E14" t="s">
        <v>77</v>
      </c>
      <c r="H14" s="28">
        <f>G13</f>
        <v>1597.144784777784</v>
      </c>
    </row>
    <row r="15" spans="1:7" ht="12.75">
      <c r="A15" s="15" t="s">
        <v>4</v>
      </c>
      <c r="C15" s="16">
        <f>IF(2002-C12&gt;$C$14,$C$14,2002-C12)</f>
        <v>7</v>
      </c>
      <c r="E15" t="s">
        <v>78</v>
      </c>
      <c r="G15" s="28">
        <f>IF(K13&gt;0,K13,0)</f>
        <v>1597.144784777784</v>
      </c>
    </row>
    <row r="16" spans="1:8" ht="12.75">
      <c r="A16" s="14" t="s">
        <v>11</v>
      </c>
      <c r="C16" s="16">
        <f>C14-C15</f>
        <v>16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600.9639999999999</v>
      </c>
      <c r="H17" s="28">
        <f>SUMIF(A26:A87,"&lt;2003",G26:G87)</f>
        <v>479.0022400766733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4760.390608679988</v>
      </c>
    </row>
    <row r="19" spans="1:8" ht="12.75">
      <c r="A19" t="s">
        <v>12</v>
      </c>
      <c r="C19" s="18">
        <f>(1+C18)^C16</f>
        <v>1.3944786626887171</v>
      </c>
      <c r="F19" s="2"/>
      <c r="G19" s="31"/>
      <c r="H19" s="31"/>
    </row>
    <row r="20" spans="1:10" ht="12.75">
      <c r="A20" t="s">
        <v>9</v>
      </c>
      <c r="C20" s="17">
        <v>9506</v>
      </c>
      <c r="F20" s="2"/>
      <c r="G20" s="28">
        <f>SUM(G12:G18)</f>
        <v>6836.5376335344445</v>
      </c>
      <c r="H20" s="29">
        <f>SUM(H12:H18)</f>
        <v>6836.537633534445</v>
      </c>
      <c r="J20" s="1"/>
    </row>
    <row r="21" spans="1:10" ht="12.75">
      <c r="A21" s="13" t="s">
        <v>10</v>
      </c>
      <c r="C21" s="16">
        <f>C20*C19</f>
        <v>13255.914167518946</v>
      </c>
      <c r="J21" s="1"/>
    </row>
    <row r="22" spans="1:11" ht="12.75">
      <c r="A22" s="13" t="s">
        <v>33</v>
      </c>
      <c r="C22" s="25">
        <f>-PV(C17,C14,,C21)</f>
        <v>3041.2840639788774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1996</v>
      </c>
      <c r="C27">
        <v>1</v>
      </c>
      <c r="D27" s="28">
        <f>C22</f>
        <v>3041.2840639788774</v>
      </c>
      <c r="E27" s="26">
        <f aca="true" t="shared" si="0" ref="E27:E90">D27*$C$17</f>
        <v>201.0288766290038</v>
      </c>
      <c r="F27" s="26">
        <f>D27+E27</f>
        <v>3242.312940607881</v>
      </c>
      <c r="G27" s="26">
        <f aca="true" t="shared" si="1" ref="G27:G58">IF(A27&lt;=$C$13,$C$22*$C$11,0)</f>
        <v>68.42889143952475</v>
      </c>
      <c r="H27" s="26">
        <f aca="true" t="shared" si="2" ref="H27:H90">IF(A27&gt;=2003,G27+E27,0)</f>
        <v>0</v>
      </c>
      <c r="I27" s="1"/>
      <c r="J27" s="26">
        <f>IF(A27&lt;=$C$13,$C$8*$C$11,0)</f>
        <v>297.18</v>
      </c>
      <c r="K27" s="26">
        <f>IF(A27&lt;=$C$13,$C$8*$C$10,0)</f>
        <v>85.85199999999999</v>
      </c>
      <c r="L27" s="29">
        <f aca="true" t="shared" si="3" ref="L27:L91">SUM(IF(A27&lt;2003,K27+J27,K27+J27+G27))</f>
        <v>383.032</v>
      </c>
      <c r="M27" s="29">
        <f>E27+G27+J27</f>
        <v>566.6377680685285</v>
      </c>
      <c r="N27" s="29">
        <f>L27-M27</f>
        <v>-183.60576806852856</v>
      </c>
    </row>
    <row r="28" spans="1:14" ht="12.75">
      <c r="A28">
        <f>A27+1</f>
        <v>1997</v>
      </c>
      <c r="C28">
        <v>2</v>
      </c>
      <c r="D28" s="28">
        <f aca="true" t="shared" si="4" ref="D28:D59">IF(A28&lt;=$C$13,D27*(1+$C$17),0)</f>
        <v>3242.3129406078815</v>
      </c>
      <c r="E28" s="26">
        <f t="shared" si="0"/>
        <v>214.316885374181</v>
      </c>
      <c r="F28" s="26">
        <f aca="true" t="shared" si="5" ref="F28:F91">D28+E28</f>
        <v>3456.6298259820624</v>
      </c>
      <c r="G28" s="26">
        <f t="shared" si="1"/>
        <v>68.42889143952475</v>
      </c>
      <c r="H28" s="26">
        <f t="shared" si="2"/>
        <v>0</v>
      </c>
      <c r="I28" s="1"/>
      <c r="J28" s="26">
        <f aca="true" t="shared" si="6" ref="J28:J91">IF(A28&lt;=$C$13,$C$8*$C$11,0)</f>
        <v>297.18</v>
      </c>
      <c r="K28" s="26">
        <f aca="true" t="shared" si="7" ref="K28:K91">IF(A28&lt;=$C$13,$C$8*$C$10,0)</f>
        <v>85.85199999999999</v>
      </c>
      <c r="L28" s="29">
        <f t="shared" si="3"/>
        <v>383.032</v>
      </c>
      <c r="M28" s="29">
        <f aca="true" t="shared" si="8" ref="M28:M91">E28+G28+J28</f>
        <v>579.9257768137057</v>
      </c>
      <c r="N28" s="29">
        <f aca="true" t="shared" si="9" ref="N28:N91">L28-M28</f>
        <v>-196.89377681370576</v>
      </c>
    </row>
    <row r="29" spans="1:14" ht="12.75">
      <c r="A29">
        <f aca="true" t="shared" si="10" ref="A29:A94">A28+1</f>
        <v>1998</v>
      </c>
      <c r="C29">
        <v>3</v>
      </c>
      <c r="D29" s="28">
        <f t="shared" si="4"/>
        <v>3456.629825982063</v>
      </c>
      <c r="E29" s="26">
        <f t="shared" si="0"/>
        <v>228.48323149741438</v>
      </c>
      <c r="F29" s="26">
        <f t="shared" si="5"/>
        <v>3685.113057479477</v>
      </c>
      <c r="G29" s="26">
        <f t="shared" si="1"/>
        <v>68.42889143952475</v>
      </c>
      <c r="H29" s="26">
        <f t="shared" si="2"/>
        <v>0</v>
      </c>
      <c r="I29" s="1"/>
      <c r="J29" s="26">
        <f t="shared" si="6"/>
        <v>297.18</v>
      </c>
      <c r="K29" s="26">
        <f t="shared" si="7"/>
        <v>85.85199999999999</v>
      </c>
      <c r="L29" s="29">
        <f t="shared" si="3"/>
        <v>383.032</v>
      </c>
      <c r="M29" s="29">
        <f t="shared" si="8"/>
        <v>594.0921229369392</v>
      </c>
      <c r="N29" s="29">
        <f t="shared" si="9"/>
        <v>-211.0601229369392</v>
      </c>
    </row>
    <row r="30" spans="1:14" ht="12.75">
      <c r="A30">
        <f t="shared" si="10"/>
        <v>1999</v>
      </c>
      <c r="C30">
        <v>4</v>
      </c>
      <c r="D30" s="28">
        <f t="shared" si="4"/>
        <v>3685.1130574794774</v>
      </c>
      <c r="E30" s="26">
        <f t="shared" si="0"/>
        <v>243.58597309939347</v>
      </c>
      <c r="F30" s="26">
        <f t="shared" si="5"/>
        <v>3928.699030578871</v>
      </c>
      <c r="G30" s="26">
        <f t="shared" si="1"/>
        <v>68.42889143952475</v>
      </c>
      <c r="H30" s="26">
        <f t="shared" si="2"/>
        <v>0</v>
      </c>
      <c r="I30" s="1"/>
      <c r="J30" s="26">
        <f t="shared" si="6"/>
        <v>297.18</v>
      </c>
      <c r="K30" s="26">
        <f t="shared" si="7"/>
        <v>85.85199999999999</v>
      </c>
      <c r="L30" s="29">
        <f t="shared" si="3"/>
        <v>383.032</v>
      </c>
      <c r="M30" s="29">
        <f t="shared" si="8"/>
        <v>609.1948645389182</v>
      </c>
      <c r="N30" s="29">
        <f t="shared" si="9"/>
        <v>-226.1628645389182</v>
      </c>
    </row>
    <row r="31" spans="1:14" ht="12.75">
      <c r="A31">
        <f t="shared" si="10"/>
        <v>2000</v>
      </c>
      <c r="C31">
        <v>5</v>
      </c>
      <c r="D31" s="28">
        <f t="shared" si="4"/>
        <v>3928.699030578871</v>
      </c>
      <c r="E31" s="26">
        <f t="shared" si="0"/>
        <v>259.6870059212634</v>
      </c>
      <c r="F31" s="26">
        <f t="shared" si="5"/>
        <v>4188.386036500135</v>
      </c>
      <c r="G31" s="26">
        <f t="shared" si="1"/>
        <v>68.42889143952475</v>
      </c>
      <c r="H31" s="26">
        <f t="shared" si="2"/>
        <v>0</v>
      </c>
      <c r="I31" s="1"/>
      <c r="J31" s="26">
        <f t="shared" si="6"/>
        <v>297.18</v>
      </c>
      <c r="K31" s="26">
        <f t="shared" si="7"/>
        <v>85.85199999999999</v>
      </c>
      <c r="L31" s="29">
        <f t="shared" si="3"/>
        <v>383.032</v>
      </c>
      <c r="M31" s="29">
        <f t="shared" si="8"/>
        <v>625.2958973607881</v>
      </c>
      <c r="N31" s="29">
        <f t="shared" si="9"/>
        <v>-242.26389736078812</v>
      </c>
    </row>
    <row r="32" spans="1:14" ht="12.75">
      <c r="A32">
        <f t="shared" si="10"/>
        <v>2001</v>
      </c>
      <c r="C32">
        <v>6</v>
      </c>
      <c r="D32" s="28">
        <f t="shared" si="4"/>
        <v>4188.386036500135</v>
      </c>
      <c r="E32" s="26">
        <f t="shared" si="0"/>
        <v>276.85231701265894</v>
      </c>
      <c r="F32" s="26">
        <f t="shared" si="5"/>
        <v>4465.238353512794</v>
      </c>
      <c r="G32" s="26">
        <f t="shared" si="1"/>
        <v>68.42889143952475</v>
      </c>
      <c r="H32" s="26">
        <f t="shared" si="2"/>
        <v>0</v>
      </c>
      <c r="I32" s="1"/>
      <c r="J32" s="26">
        <f t="shared" si="6"/>
        <v>297.18</v>
      </c>
      <c r="K32" s="26">
        <f t="shared" si="7"/>
        <v>85.85199999999999</v>
      </c>
      <c r="L32" s="29">
        <f t="shared" si="3"/>
        <v>383.032</v>
      </c>
      <c r="M32" s="29">
        <f t="shared" si="8"/>
        <v>642.4612084521837</v>
      </c>
      <c r="N32" s="29">
        <f t="shared" si="9"/>
        <v>-259.4292084521837</v>
      </c>
    </row>
    <row r="33" spans="1:14" ht="12.75">
      <c r="A33">
        <f t="shared" si="10"/>
        <v>2002</v>
      </c>
      <c r="C33">
        <v>7</v>
      </c>
      <c r="D33" s="28">
        <f t="shared" si="4"/>
        <v>4465.238353512794</v>
      </c>
      <c r="E33" s="26">
        <f t="shared" si="0"/>
        <v>295.1522551671957</v>
      </c>
      <c r="F33" s="26">
        <f t="shared" si="5"/>
        <v>4760.39060867999</v>
      </c>
      <c r="G33" s="26">
        <f t="shared" si="1"/>
        <v>68.42889143952475</v>
      </c>
      <c r="H33" s="26">
        <f t="shared" si="2"/>
        <v>0</v>
      </c>
      <c r="I33" s="1"/>
      <c r="J33" s="26">
        <f t="shared" si="6"/>
        <v>297.18</v>
      </c>
      <c r="K33" s="26">
        <f t="shared" si="7"/>
        <v>85.85199999999999</v>
      </c>
      <c r="L33" s="29">
        <f t="shared" si="3"/>
        <v>383.032</v>
      </c>
      <c r="M33" s="29">
        <f t="shared" si="8"/>
        <v>660.7611466067204</v>
      </c>
      <c r="N33" s="29">
        <f t="shared" si="9"/>
        <v>-277.72914660672046</v>
      </c>
    </row>
    <row r="34" spans="1:14" ht="12.75">
      <c r="A34">
        <f t="shared" si="10"/>
        <v>2003</v>
      </c>
      <c r="C34">
        <v>8</v>
      </c>
      <c r="D34" s="28">
        <f t="shared" si="4"/>
        <v>4760.39060867999</v>
      </c>
      <c r="E34" s="26">
        <f t="shared" si="0"/>
        <v>314.66181923374734</v>
      </c>
      <c r="F34" s="26">
        <f t="shared" si="5"/>
        <v>5075.052427913737</v>
      </c>
      <c r="G34" s="26">
        <f t="shared" si="1"/>
        <v>68.42889143952475</v>
      </c>
      <c r="H34" s="26">
        <f t="shared" si="2"/>
        <v>383.0907106732721</v>
      </c>
      <c r="I34" s="1"/>
      <c r="J34" s="26">
        <f t="shared" si="6"/>
        <v>297.18</v>
      </c>
      <c r="K34" s="26">
        <f t="shared" si="7"/>
        <v>85.85199999999999</v>
      </c>
      <c r="L34" s="29">
        <f t="shared" si="3"/>
        <v>451.46089143952474</v>
      </c>
      <c r="M34" s="29">
        <f t="shared" si="8"/>
        <v>680.2707106732721</v>
      </c>
      <c r="N34" s="29">
        <f t="shared" si="9"/>
        <v>-228.80981923374736</v>
      </c>
    </row>
    <row r="35" spans="1:14" ht="12.75">
      <c r="A35">
        <f t="shared" si="10"/>
        <v>2004</v>
      </c>
      <c r="C35">
        <v>9</v>
      </c>
      <c r="D35" s="28">
        <f t="shared" si="4"/>
        <v>5075.052427913737</v>
      </c>
      <c r="E35" s="26">
        <f t="shared" si="0"/>
        <v>335.46096548509803</v>
      </c>
      <c r="F35" s="26">
        <f t="shared" si="5"/>
        <v>5410.513393398835</v>
      </c>
      <c r="G35" s="26">
        <f t="shared" si="1"/>
        <v>68.42889143952475</v>
      </c>
      <c r="H35" s="26">
        <f t="shared" si="2"/>
        <v>403.8898569246228</v>
      </c>
      <c r="I35" s="1"/>
      <c r="J35" s="26">
        <f t="shared" si="6"/>
        <v>297.18</v>
      </c>
      <c r="K35" s="26">
        <f t="shared" si="7"/>
        <v>85.85199999999999</v>
      </c>
      <c r="L35" s="29">
        <f t="shared" si="3"/>
        <v>451.46089143952474</v>
      </c>
      <c r="M35" s="29">
        <f t="shared" si="8"/>
        <v>701.0698569246229</v>
      </c>
      <c r="N35" s="29">
        <f t="shared" si="9"/>
        <v>-249.6089654850981</v>
      </c>
    </row>
    <row r="36" spans="1:14" ht="12.75">
      <c r="A36">
        <f t="shared" si="10"/>
        <v>2005</v>
      </c>
      <c r="C36">
        <v>10</v>
      </c>
      <c r="D36" s="28">
        <f t="shared" si="4"/>
        <v>5410.513393398835</v>
      </c>
      <c r="E36" s="26">
        <f t="shared" si="0"/>
        <v>357.63493530366304</v>
      </c>
      <c r="F36" s="26">
        <f t="shared" si="5"/>
        <v>5768.1483287024985</v>
      </c>
      <c r="G36" s="26">
        <f t="shared" si="1"/>
        <v>68.42889143952475</v>
      </c>
      <c r="H36" s="26">
        <f t="shared" si="2"/>
        <v>426.0638267431878</v>
      </c>
      <c r="I36" s="1"/>
      <c r="J36" s="26">
        <f t="shared" si="6"/>
        <v>297.18</v>
      </c>
      <c r="K36" s="26">
        <f t="shared" si="7"/>
        <v>85.85199999999999</v>
      </c>
      <c r="L36" s="29">
        <f t="shared" si="3"/>
        <v>451.46089143952474</v>
      </c>
      <c r="M36" s="29">
        <f t="shared" si="8"/>
        <v>723.2438267431878</v>
      </c>
      <c r="N36" s="29">
        <f t="shared" si="9"/>
        <v>-271.78293530366307</v>
      </c>
    </row>
    <row r="37" spans="1:14" ht="12.75">
      <c r="A37">
        <f t="shared" si="10"/>
        <v>2006</v>
      </c>
      <c r="C37">
        <v>11</v>
      </c>
      <c r="D37" s="28">
        <f t="shared" si="4"/>
        <v>5768.1483287024985</v>
      </c>
      <c r="E37" s="26">
        <f t="shared" si="0"/>
        <v>381.27460452723517</v>
      </c>
      <c r="F37" s="26">
        <f t="shared" si="5"/>
        <v>6149.422933229734</v>
      </c>
      <c r="G37" s="26">
        <f t="shared" si="1"/>
        <v>68.42889143952475</v>
      </c>
      <c r="H37" s="26">
        <f t="shared" si="2"/>
        <v>449.70349596675993</v>
      </c>
      <c r="I37" s="1"/>
      <c r="J37" s="26">
        <f t="shared" si="6"/>
        <v>297.18</v>
      </c>
      <c r="K37" s="26">
        <f t="shared" si="7"/>
        <v>85.85199999999999</v>
      </c>
      <c r="L37" s="29">
        <f t="shared" si="3"/>
        <v>451.46089143952474</v>
      </c>
      <c r="M37" s="29">
        <f t="shared" si="8"/>
        <v>746.8834959667599</v>
      </c>
      <c r="N37" s="29">
        <f t="shared" si="9"/>
        <v>-295.4226045272352</v>
      </c>
    </row>
    <row r="38" spans="1:14" ht="12.75">
      <c r="A38">
        <f t="shared" si="10"/>
        <v>2007</v>
      </c>
      <c r="C38">
        <v>12</v>
      </c>
      <c r="D38" s="28">
        <f t="shared" si="4"/>
        <v>6149.422933229734</v>
      </c>
      <c r="E38" s="26">
        <f t="shared" si="0"/>
        <v>406.47685588648545</v>
      </c>
      <c r="F38" s="26">
        <f t="shared" si="5"/>
        <v>6555.899789116219</v>
      </c>
      <c r="G38" s="26">
        <f t="shared" si="1"/>
        <v>68.42889143952475</v>
      </c>
      <c r="H38" s="26">
        <f t="shared" si="2"/>
        <v>474.9057473260102</v>
      </c>
      <c r="I38" s="1"/>
      <c r="J38" s="26">
        <f t="shared" si="6"/>
        <v>297.18</v>
      </c>
      <c r="K38" s="26">
        <f t="shared" si="7"/>
        <v>85.85199999999999</v>
      </c>
      <c r="L38" s="29">
        <f t="shared" si="3"/>
        <v>451.46089143952474</v>
      </c>
      <c r="M38" s="29">
        <f t="shared" si="8"/>
        <v>772.0857473260103</v>
      </c>
      <c r="N38" s="29">
        <f t="shared" si="9"/>
        <v>-320.62485588648553</v>
      </c>
    </row>
    <row r="39" spans="1:14" ht="12.75">
      <c r="A39">
        <f t="shared" si="10"/>
        <v>2008</v>
      </c>
      <c r="C39">
        <v>13</v>
      </c>
      <c r="D39" s="28">
        <f t="shared" si="4"/>
        <v>6555.899789116219</v>
      </c>
      <c r="E39" s="26">
        <f t="shared" si="0"/>
        <v>433.3449760605821</v>
      </c>
      <c r="F39" s="26">
        <f t="shared" si="5"/>
        <v>6989.244765176801</v>
      </c>
      <c r="G39" s="26">
        <f t="shared" si="1"/>
        <v>68.42889143952475</v>
      </c>
      <c r="H39" s="26">
        <f t="shared" si="2"/>
        <v>501.77386750010686</v>
      </c>
      <c r="I39" s="1"/>
      <c r="J39" s="26">
        <f t="shared" si="6"/>
        <v>297.18</v>
      </c>
      <c r="K39" s="26">
        <f t="shared" si="7"/>
        <v>85.85199999999999</v>
      </c>
      <c r="L39" s="29">
        <f t="shared" si="3"/>
        <v>451.46089143952474</v>
      </c>
      <c r="M39" s="29">
        <f t="shared" si="8"/>
        <v>798.9538675001069</v>
      </c>
      <c r="N39" s="29">
        <f t="shared" si="9"/>
        <v>-347.4929760605821</v>
      </c>
    </row>
    <row r="40" spans="1:14" ht="12.75">
      <c r="A40">
        <f t="shared" si="10"/>
        <v>2009</v>
      </c>
      <c r="B40" s="45"/>
      <c r="C40">
        <v>14</v>
      </c>
      <c r="D40" s="28">
        <f t="shared" si="4"/>
        <v>6989.244765176802</v>
      </c>
      <c r="E40" s="26">
        <f t="shared" si="0"/>
        <v>461.9890789781866</v>
      </c>
      <c r="F40" s="26">
        <f t="shared" si="5"/>
        <v>7451.233844154988</v>
      </c>
      <c r="G40" s="26">
        <f t="shared" si="1"/>
        <v>68.42889143952475</v>
      </c>
      <c r="H40" s="26">
        <f t="shared" si="2"/>
        <v>530.4179704177113</v>
      </c>
      <c r="I40" s="1"/>
      <c r="J40" s="26">
        <f t="shared" si="6"/>
        <v>297.18</v>
      </c>
      <c r="K40" s="26">
        <f t="shared" si="7"/>
        <v>85.85199999999999</v>
      </c>
      <c r="L40" s="29">
        <f t="shared" si="3"/>
        <v>451.46089143952474</v>
      </c>
      <c r="M40" s="29">
        <f t="shared" si="8"/>
        <v>827.5979704177114</v>
      </c>
      <c r="N40" s="29">
        <f t="shared" si="9"/>
        <v>-376.13707897818665</v>
      </c>
    </row>
    <row r="41" spans="1:14" ht="12.75">
      <c r="A41">
        <f t="shared" si="10"/>
        <v>2010</v>
      </c>
      <c r="B41" s="45"/>
      <c r="C41">
        <v>15</v>
      </c>
      <c r="D41" s="28">
        <f t="shared" si="4"/>
        <v>7451.233844154988</v>
      </c>
      <c r="E41" s="26">
        <f t="shared" si="0"/>
        <v>492.5265570986448</v>
      </c>
      <c r="F41" s="26">
        <f t="shared" si="5"/>
        <v>7943.760401253633</v>
      </c>
      <c r="G41" s="26">
        <f t="shared" si="1"/>
        <v>68.42889143952475</v>
      </c>
      <c r="H41" s="26">
        <f t="shared" si="2"/>
        <v>560.9554485381695</v>
      </c>
      <c r="I41" s="1"/>
      <c r="J41" s="26">
        <f t="shared" si="6"/>
        <v>297.18</v>
      </c>
      <c r="K41" s="26">
        <f t="shared" si="7"/>
        <v>85.85199999999999</v>
      </c>
      <c r="L41" s="29">
        <f t="shared" si="3"/>
        <v>451.46089143952474</v>
      </c>
      <c r="M41" s="29">
        <f t="shared" si="8"/>
        <v>858.1354485381696</v>
      </c>
      <c r="N41" s="29">
        <f t="shared" si="9"/>
        <v>-406.67455709864487</v>
      </c>
    </row>
    <row r="42" spans="1:14" ht="12.75">
      <c r="A42">
        <f t="shared" si="10"/>
        <v>2011</v>
      </c>
      <c r="C42">
        <v>16</v>
      </c>
      <c r="D42" s="28">
        <f t="shared" si="4"/>
        <v>7943.760401253633</v>
      </c>
      <c r="E42" s="26">
        <f t="shared" si="0"/>
        <v>525.0825625228651</v>
      </c>
      <c r="F42" s="26">
        <f t="shared" si="5"/>
        <v>8468.842963776498</v>
      </c>
      <c r="G42" s="26">
        <f t="shared" si="1"/>
        <v>68.42889143952475</v>
      </c>
      <c r="H42" s="26">
        <f t="shared" si="2"/>
        <v>593.5114539623899</v>
      </c>
      <c r="I42" s="1"/>
      <c r="J42" s="26">
        <f t="shared" si="6"/>
        <v>297.18</v>
      </c>
      <c r="K42" s="26">
        <f t="shared" si="7"/>
        <v>85.85199999999999</v>
      </c>
      <c r="L42" s="29">
        <f t="shared" si="3"/>
        <v>451.46089143952474</v>
      </c>
      <c r="M42" s="29">
        <f t="shared" si="8"/>
        <v>890.6914539623899</v>
      </c>
      <c r="N42" s="29">
        <f t="shared" si="9"/>
        <v>-439.23056252286517</v>
      </c>
    </row>
    <row r="43" spans="1:14" ht="12.75">
      <c r="A43">
        <f t="shared" si="10"/>
        <v>2012</v>
      </c>
      <c r="C43">
        <v>17</v>
      </c>
      <c r="D43" s="28">
        <f t="shared" si="4"/>
        <v>8468.842963776498</v>
      </c>
      <c r="E43" s="26">
        <f t="shared" si="0"/>
        <v>559.7905199056266</v>
      </c>
      <c r="F43" s="26">
        <f t="shared" si="5"/>
        <v>9028.633483682124</v>
      </c>
      <c r="G43" s="26">
        <f t="shared" si="1"/>
        <v>68.42889143952475</v>
      </c>
      <c r="H43" s="26">
        <f t="shared" si="2"/>
        <v>628.2194113451513</v>
      </c>
      <c r="I43" s="1"/>
      <c r="J43" s="26">
        <f t="shared" si="6"/>
        <v>297.18</v>
      </c>
      <c r="K43" s="26">
        <f t="shared" si="7"/>
        <v>85.85199999999999</v>
      </c>
      <c r="L43" s="29">
        <f t="shared" si="3"/>
        <v>451.46089143952474</v>
      </c>
      <c r="M43" s="29">
        <f t="shared" si="8"/>
        <v>925.3994113451513</v>
      </c>
      <c r="N43" s="29">
        <f t="shared" si="9"/>
        <v>-473.93851990562655</v>
      </c>
    </row>
    <row r="44" spans="1:14" ht="12.75">
      <c r="A44">
        <f t="shared" si="10"/>
        <v>2013</v>
      </c>
      <c r="C44">
        <v>18</v>
      </c>
      <c r="D44" s="28">
        <f t="shared" si="4"/>
        <v>9028.633483682126</v>
      </c>
      <c r="E44" s="26">
        <f t="shared" si="0"/>
        <v>596.7926732713886</v>
      </c>
      <c r="F44" s="26">
        <f t="shared" si="5"/>
        <v>9625.426156953516</v>
      </c>
      <c r="G44" s="26">
        <f t="shared" si="1"/>
        <v>68.42889143952475</v>
      </c>
      <c r="H44" s="26">
        <f t="shared" si="2"/>
        <v>665.2215647109133</v>
      </c>
      <c r="I44" s="1"/>
      <c r="J44" s="26">
        <f t="shared" si="6"/>
        <v>297.18</v>
      </c>
      <c r="K44" s="26">
        <f t="shared" si="7"/>
        <v>85.85199999999999</v>
      </c>
      <c r="L44" s="29">
        <f t="shared" si="3"/>
        <v>451.46089143952474</v>
      </c>
      <c r="M44" s="29">
        <f t="shared" si="8"/>
        <v>962.4015647109134</v>
      </c>
      <c r="N44" s="29">
        <f t="shared" si="9"/>
        <v>-510.9406732713886</v>
      </c>
    </row>
    <row r="45" spans="1:14" ht="12.75">
      <c r="A45">
        <f t="shared" si="10"/>
        <v>2014</v>
      </c>
      <c r="C45">
        <v>19</v>
      </c>
      <c r="D45" s="28">
        <f t="shared" si="4"/>
        <v>9625.426156953516</v>
      </c>
      <c r="E45" s="26">
        <f t="shared" si="0"/>
        <v>636.2406689746274</v>
      </c>
      <c r="F45" s="26">
        <f t="shared" si="5"/>
        <v>10261.666825928143</v>
      </c>
      <c r="G45" s="26">
        <f t="shared" si="1"/>
        <v>68.42889143952475</v>
      </c>
      <c r="H45" s="26">
        <f t="shared" si="2"/>
        <v>704.6695604141521</v>
      </c>
      <c r="I45" s="1"/>
      <c r="J45" s="26">
        <f t="shared" si="6"/>
        <v>297.18</v>
      </c>
      <c r="K45" s="26">
        <f t="shared" si="7"/>
        <v>85.85199999999999</v>
      </c>
      <c r="L45" s="29">
        <f t="shared" si="3"/>
        <v>451.46089143952474</v>
      </c>
      <c r="M45" s="29">
        <f t="shared" si="8"/>
        <v>1001.8495604141522</v>
      </c>
      <c r="N45" s="29">
        <f t="shared" si="9"/>
        <v>-550.3886689746274</v>
      </c>
    </row>
    <row r="46" spans="1:14" ht="12.75">
      <c r="A46">
        <f t="shared" si="10"/>
        <v>2015</v>
      </c>
      <c r="C46">
        <v>20</v>
      </c>
      <c r="D46" s="28">
        <f t="shared" si="4"/>
        <v>10261.666825928143</v>
      </c>
      <c r="E46" s="26">
        <f t="shared" si="0"/>
        <v>678.2961771938503</v>
      </c>
      <c r="F46" s="26">
        <f t="shared" si="5"/>
        <v>10939.963003121993</v>
      </c>
      <c r="G46" s="26">
        <f t="shared" si="1"/>
        <v>68.42889143952475</v>
      </c>
      <c r="H46" s="26">
        <f t="shared" si="2"/>
        <v>746.725068633375</v>
      </c>
      <c r="I46" s="1"/>
      <c r="J46" s="26">
        <f t="shared" si="6"/>
        <v>297.18</v>
      </c>
      <c r="K46" s="26">
        <f t="shared" si="7"/>
        <v>85.85199999999999</v>
      </c>
      <c r="L46" s="29">
        <f t="shared" si="3"/>
        <v>451.46089143952474</v>
      </c>
      <c r="M46" s="29">
        <f t="shared" si="8"/>
        <v>1043.905068633375</v>
      </c>
      <c r="N46" s="29">
        <f t="shared" si="9"/>
        <v>-592.4441771938504</v>
      </c>
    </row>
    <row r="47" spans="1:14" ht="12.75">
      <c r="A47">
        <f t="shared" si="10"/>
        <v>2016</v>
      </c>
      <c r="C47">
        <v>21</v>
      </c>
      <c r="D47" s="28">
        <f t="shared" si="4"/>
        <v>10939.963003121993</v>
      </c>
      <c r="E47" s="26">
        <f t="shared" si="0"/>
        <v>723.1315545063638</v>
      </c>
      <c r="F47" s="26">
        <f t="shared" si="5"/>
        <v>11663.094557628358</v>
      </c>
      <c r="G47" s="26">
        <f t="shared" si="1"/>
        <v>68.42889143952475</v>
      </c>
      <c r="H47" s="26">
        <f t="shared" si="2"/>
        <v>791.5604459458885</v>
      </c>
      <c r="I47" s="1"/>
      <c r="J47" s="26">
        <f t="shared" si="6"/>
        <v>297.18</v>
      </c>
      <c r="K47" s="26">
        <f t="shared" si="7"/>
        <v>85.85199999999999</v>
      </c>
      <c r="L47" s="29">
        <f t="shared" si="3"/>
        <v>451.46089143952474</v>
      </c>
      <c r="M47" s="29">
        <f t="shared" si="8"/>
        <v>1088.7404459458885</v>
      </c>
      <c r="N47" s="29">
        <f t="shared" si="9"/>
        <v>-637.2795545063638</v>
      </c>
    </row>
    <row r="48" spans="1:14" ht="12.75">
      <c r="A48">
        <f t="shared" si="10"/>
        <v>2017</v>
      </c>
      <c r="C48">
        <v>22</v>
      </c>
      <c r="D48" s="28">
        <f t="shared" si="4"/>
        <v>11663.094557628358</v>
      </c>
      <c r="E48" s="26">
        <f t="shared" si="0"/>
        <v>770.9305502592345</v>
      </c>
      <c r="F48" s="26">
        <f t="shared" si="5"/>
        <v>12434.025107887592</v>
      </c>
      <c r="G48" s="26">
        <f t="shared" si="1"/>
        <v>68.42889143952475</v>
      </c>
      <c r="H48" s="26">
        <f t="shared" si="2"/>
        <v>839.3594416987592</v>
      </c>
      <c r="I48" s="1"/>
      <c r="J48" s="26">
        <f t="shared" si="6"/>
        <v>297.18</v>
      </c>
      <c r="K48" s="26">
        <f t="shared" si="7"/>
        <v>85.85199999999999</v>
      </c>
      <c r="L48" s="29">
        <f t="shared" si="3"/>
        <v>451.46089143952474</v>
      </c>
      <c r="M48" s="29">
        <f t="shared" si="8"/>
        <v>1136.5394416987592</v>
      </c>
      <c r="N48" s="29">
        <f t="shared" si="9"/>
        <v>-685.0785502592345</v>
      </c>
    </row>
    <row r="49" spans="1:14" ht="12.75">
      <c r="A49">
        <f t="shared" si="10"/>
        <v>2018</v>
      </c>
      <c r="C49">
        <v>23</v>
      </c>
      <c r="D49" s="28">
        <f t="shared" si="4"/>
        <v>12434.025107887592</v>
      </c>
      <c r="E49" s="26">
        <f t="shared" si="0"/>
        <v>821.8890596313698</v>
      </c>
      <c r="F49" s="26">
        <f t="shared" si="5"/>
        <v>13255.914167518962</v>
      </c>
      <c r="G49" s="26">
        <f t="shared" si="1"/>
        <v>68.42889143952475</v>
      </c>
      <c r="H49" s="26">
        <f t="shared" si="2"/>
        <v>890.3179510708945</v>
      </c>
      <c r="I49" s="1"/>
      <c r="J49" s="26">
        <f t="shared" si="6"/>
        <v>297.18</v>
      </c>
      <c r="K49" s="26">
        <f t="shared" si="7"/>
        <v>85.85199999999999</v>
      </c>
      <c r="L49" s="29">
        <f t="shared" si="3"/>
        <v>451.46089143952474</v>
      </c>
      <c r="M49" s="29">
        <f t="shared" si="8"/>
        <v>1187.4979510708945</v>
      </c>
      <c r="N49" s="29">
        <f t="shared" si="9"/>
        <v>-736.0370596313697</v>
      </c>
    </row>
    <row r="50" spans="1:14" ht="12.75">
      <c r="A50">
        <f t="shared" si="10"/>
        <v>2019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0</v>
      </c>
      <c r="K50" s="26">
        <f t="shared" si="7"/>
        <v>0</v>
      </c>
      <c r="L50" s="29">
        <f t="shared" si="3"/>
        <v>0</v>
      </c>
      <c r="M50" s="29">
        <f t="shared" si="8"/>
        <v>0</v>
      </c>
      <c r="N50" s="29">
        <f t="shared" si="9"/>
        <v>0</v>
      </c>
    </row>
    <row r="51" spans="1:14" ht="12.75">
      <c r="A51">
        <f t="shared" si="10"/>
        <v>2020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0</v>
      </c>
      <c r="K51" s="26">
        <f t="shared" si="7"/>
        <v>0</v>
      </c>
      <c r="L51" s="29">
        <f t="shared" si="3"/>
        <v>0</v>
      </c>
      <c r="M51" s="29">
        <f t="shared" si="8"/>
        <v>0</v>
      </c>
      <c r="N51" s="29">
        <f t="shared" si="9"/>
        <v>0</v>
      </c>
    </row>
    <row r="52" spans="1:14" ht="12.75">
      <c r="A52">
        <f t="shared" si="10"/>
        <v>2021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0</v>
      </c>
      <c r="K52" s="26">
        <f t="shared" si="7"/>
        <v>0</v>
      </c>
      <c r="L52" s="29">
        <f t="shared" si="3"/>
        <v>0</v>
      </c>
      <c r="M52" s="29">
        <f t="shared" si="8"/>
        <v>0</v>
      </c>
      <c r="N52" s="29">
        <f t="shared" si="9"/>
        <v>0</v>
      </c>
    </row>
    <row r="53" spans="1:14" ht="12.75">
      <c r="A53">
        <f t="shared" si="10"/>
        <v>2022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0</v>
      </c>
      <c r="K53" s="26">
        <f t="shared" si="7"/>
        <v>0</v>
      </c>
      <c r="L53" s="29">
        <f t="shared" si="3"/>
        <v>0</v>
      </c>
      <c r="M53" s="29">
        <f t="shared" si="8"/>
        <v>0</v>
      </c>
      <c r="N53" s="29">
        <f t="shared" si="9"/>
        <v>0</v>
      </c>
    </row>
    <row r="54" spans="1:14" ht="12.75">
      <c r="A54">
        <f t="shared" si="10"/>
        <v>2023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0</v>
      </c>
      <c r="K54" s="26">
        <f t="shared" si="7"/>
        <v>0</v>
      </c>
      <c r="L54" s="29">
        <f t="shared" si="3"/>
        <v>0</v>
      </c>
      <c r="M54" s="29">
        <f t="shared" si="8"/>
        <v>0</v>
      </c>
      <c r="N54" s="29">
        <f t="shared" si="9"/>
        <v>0</v>
      </c>
    </row>
    <row r="55" spans="1:14" ht="12.75">
      <c r="A55">
        <f t="shared" si="10"/>
        <v>2024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0</v>
      </c>
      <c r="N55" s="29">
        <f t="shared" si="9"/>
        <v>0</v>
      </c>
    </row>
    <row r="56" spans="1:14" ht="12.75">
      <c r="A56">
        <f t="shared" si="10"/>
        <v>2025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</v>
      </c>
      <c r="N56" s="29">
        <f t="shared" si="9"/>
        <v>0</v>
      </c>
    </row>
    <row r="57" spans="1:14" ht="12.75">
      <c r="A57">
        <f t="shared" si="10"/>
        <v>2026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2027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2028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5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2029</v>
      </c>
      <c r="C60">
        <v>34</v>
      </c>
      <c r="D60" s="28">
        <f aca="true" t="shared" si="12" ref="D60:D95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2030</v>
      </c>
      <c r="C61">
        <v>35</v>
      </c>
      <c r="D61" s="26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2031</v>
      </c>
      <c r="C62">
        <v>36</v>
      </c>
      <c r="D62" s="26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2032</v>
      </c>
      <c r="C63">
        <v>37</v>
      </c>
      <c r="D63" s="26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2033</v>
      </c>
      <c r="C64">
        <v>38</v>
      </c>
      <c r="D64" s="26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2034</v>
      </c>
      <c r="C65">
        <v>39</v>
      </c>
      <c r="D65" s="26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2035</v>
      </c>
      <c r="C66">
        <v>40</v>
      </c>
      <c r="D66" s="26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2036</v>
      </c>
      <c r="C67">
        <v>41</v>
      </c>
      <c r="D67" s="26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2037</v>
      </c>
      <c r="C68">
        <v>42</v>
      </c>
      <c r="D68" s="26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2038</v>
      </c>
      <c r="C69">
        <v>43</v>
      </c>
      <c r="D69" s="26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2039</v>
      </c>
      <c r="C70">
        <v>44</v>
      </c>
      <c r="D70" s="26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2040</v>
      </c>
      <c r="C71">
        <v>45</v>
      </c>
      <c r="D71" s="26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 t="shared" si="2"/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2041</v>
      </c>
      <c r="C72">
        <v>46</v>
      </c>
      <c r="D72" s="26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t="shared" si="2"/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2042</v>
      </c>
      <c r="C73">
        <v>47</v>
      </c>
      <c r="D73" s="26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2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2043</v>
      </c>
      <c r="C74">
        <v>48</v>
      </c>
      <c r="D74" s="26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2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2044</v>
      </c>
      <c r="C75">
        <v>49</v>
      </c>
      <c r="D75" s="26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2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2045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2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2046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2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2047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2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2048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2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2049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2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2050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2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2051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2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2052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2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2053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2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2054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2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2055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2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2056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2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2057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2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2058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2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2059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2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2060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t="shared" si="11"/>
        <v>0</v>
      </c>
      <c r="H91" s="26">
        <f>IF(A91&gt;=2003,G91+E91,0)</f>
        <v>0</v>
      </c>
      <c r="I91" s="1"/>
      <c r="J91" s="26">
        <f t="shared" si="6"/>
        <v>0</v>
      </c>
      <c r="K91" s="26">
        <f t="shared" si="7"/>
        <v>0</v>
      </c>
      <c r="L91" s="29">
        <f t="shared" si="3"/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2061</v>
      </c>
      <c r="C92">
        <v>66</v>
      </c>
      <c r="D92" s="26">
        <f t="shared" si="12"/>
        <v>0</v>
      </c>
      <c r="E92" s="26">
        <f>D92*$C$17</f>
        <v>0</v>
      </c>
      <c r="F92" s="26">
        <f>D92+E92</f>
        <v>0</v>
      </c>
      <c r="G92" s="26">
        <f t="shared" si="11"/>
        <v>0</v>
      </c>
      <c r="H92" s="26">
        <f>IF(A92&gt;=2003,G92+E92,0)</f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2062</v>
      </c>
      <c r="C93">
        <v>67</v>
      </c>
      <c r="D93" s="26">
        <f t="shared" si="12"/>
        <v>0</v>
      </c>
      <c r="E93" s="26">
        <f>D93*$C$17</f>
        <v>0</v>
      </c>
      <c r="F93" s="26">
        <f>D93+E93</f>
        <v>0</v>
      </c>
      <c r="G93" s="26">
        <f t="shared" si="11"/>
        <v>0</v>
      </c>
      <c r="H93" s="26">
        <f>IF(A93&gt;=2003,G93+E93,0)</f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2063</v>
      </c>
      <c r="C94">
        <v>68</v>
      </c>
      <c r="D94" s="26">
        <f t="shared" si="12"/>
        <v>0</v>
      </c>
      <c r="E94" s="26">
        <f>D94*$C$17</f>
        <v>0</v>
      </c>
      <c r="F94" s="26">
        <f>D94+E94</f>
        <v>0</v>
      </c>
      <c r="G94" s="26">
        <f t="shared" si="11"/>
        <v>0</v>
      </c>
      <c r="H94" s="26">
        <f>IF(A94&gt;=2003,G94+E94,0)</f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2064</v>
      </c>
      <c r="C95">
        <v>69</v>
      </c>
      <c r="D95" s="26">
        <f t="shared" si="12"/>
        <v>0</v>
      </c>
      <c r="E95" s="26">
        <f>D95*$C$17</f>
        <v>0</v>
      </c>
      <c r="F95" s="26">
        <f>D95+E95</f>
        <v>0</v>
      </c>
      <c r="G95" s="26">
        <f t="shared" si="11"/>
        <v>0</v>
      </c>
      <c r="H95" s="26">
        <f>IF(A95&gt;=2003,G95+E95,0)</f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2065</v>
      </c>
      <c r="C96">
        <v>70</v>
      </c>
      <c r="E96" s="50">
        <f>SUM(E27:E95)</f>
        <v>10214.630103540081</v>
      </c>
      <c r="G96" s="49">
        <f>SUM(G27:G95)</f>
        <v>1573.8645031090687</v>
      </c>
      <c r="H96" s="22">
        <f>SUM(H27:H95)</f>
        <v>9590.385821871365</v>
      </c>
      <c r="I96" s="27"/>
      <c r="J96" s="23">
        <f>SUM(J27:J95)</f>
        <v>6835.140000000002</v>
      </c>
      <c r="K96" s="23">
        <f>SUM(K27:K95)</f>
        <v>1974.596000000001</v>
      </c>
      <c r="L96" s="49">
        <f>SUM(L27:L95)</f>
        <v>9904.598263032398</v>
      </c>
      <c r="M96" s="49">
        <f>SUM(M27:M95)</f>
        <v>18623.63460664915</v>
      </c>
      <c r="N96" s="23">
        <f>SUM(N27:N95)</f>
        <v>-8719.036343616754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5" r:id="rId1"/>
  <headerFooter alignWithMargins="0">
    <oddFooter>&amp;L&amp;F
&amp;D&amp;C&amp;P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1" width="13.140625" style="0" customWidth="1"/>
    <col min="12" max="12" width="13.140625" style="55" customWidth="1"/>
    <col min="13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72</v>
      </c>
    </row>
    <row r="6" spans="1:3" ht="12.75">
      <c r="A6" s="14" t="s">
        <v>47</v>
      </c>
      <c r="C6" s="44">
        <v>101524</v>
      </c>
    </row>
    <row r="7" spans="13:14" ht="12.75">
      <c r="M7" s="9"/>
      <c r="N7" s="9"/>
    </row>
    <row r="8" spans="1:14" ht="12.75">
      <c r="A8" s="15" t="s">
        <v>18</v>
      </c>
      <c r="C8" s="48">
        <v>75</v>
      </c>
      <c r="E8" s="2" t="s">
        <v>19</v>
      </c>
      <c r="M8" s="9"/>
      <c r="N8" s="9"/>
    </row>
    <row r="9" spans="1:12" ht="12.75">
      <c r="A9" s="14" t="s">
        <v>37</v>
      </c>
      <c r="C9" s="47">
        <v>0.029</v>
      </c>
      <c r="E9" s="2"/>
      <c r="G9" s="61" t="s">
        <v>46</v>
      </c>
      <c r="H9" s="61"/>
      <c r="K9" s="60" t="s">
        <v>74</v>
      </c>
      <c r="L9"/>
    </row>
    <row r="10" spans="1:12" ht="12.75">
      <c r="A10" s="14" t="s">
        <v>40</v>
      </c>
      <c r="C10" s="47">
        <v>0.0065</v>
      </c>
      <c r="E10" s="2"/>
      <c r="L10"/>
    </row>
    <row r="11" spans="1:12" ht="12.75">
      <c r="A11" s="15" t="s">
        <v>38</v>
      </c>
      <c r="C11" s="21">
        <f>C9-C10</f>
        <v>0.022500000000000003</v>
      </c>
      <c r="G11" s="30" t="s">
        <v>2</v>
      </c>
      <c r="H11" s="30" t="s">
        <v>1</v>
      </c>
      <c r="L11"/>
    </row>
    <row r="12" spans="1:12" ht="12.75">
      <c r="A12" s="15" t="s">
        <v>6</v>
      </c>
      <c r="C12" s="10">
        <v>1956</v>
      </c>
      <c r="E12" t="s">
        <v>75</v>
      </c>
      <c r="G12" s="28">
        <f>$C$22</f>
        <v>1.514671433623898</v>
      </c>
      <c r="L12"/>
    </row>
    <row r="13" spans="1:12" ht="12.75">
      <c r="A13" s="2" t="s">
        <v>5</v>
      </c>
      <c r="C13" s="10">
        <v>2019</v>
      </c>
      <c r="E13" s="35" t="s">
        <v>76</v>
      </c>
      <c r="G13" s="28">
        <f>IF(K13&gt;0,K13,0)</f>
        <v>6.403576464219974</v>
      </c>
      <c r="H13" s="28"/>
      <c r="K13" s="26">
        <f>SUMIF($A$27:$A$88,"&lt;2003",$E$27:$E$88)+SUMIF($A$27:$A$88,"&lt;2003",$G$27:$G$88)-G17</f>
        <v>6.403576464219974</v>
      </c>
      <c r="L13"/>
    </row>
    <row r="14" spans="1:12" ht="12.75">
      <c r="A14" s="2" t="s">
        <v>0</v>
      </c>
      <c r="C14" s="12">
        <f>C13-C12</f>
        <v>63</v>
      </c>
      <c r="E14" t="s">
        <v>77</v>
      </c>
      <c r="H14" s="28">
        <f>G13</f>
        <v>6.403576464219974</v>
      </c>
      <c r="L14"/>
    </row>
    <row r="15" spans="1:12" ht="12.75">
      <c r="A15" s="15" t="s">
        <v>4</v>
      </c>
      <c r="C15" s="16">
        <f>IF(2002-C12&gt;$C$14,$C$14,2002-C12)</f>
        <v>46</v>
      </c>
      <c r="E15" t="s">
        <v>78</v>
      </c>
      <c r="G15" s="28">
        <f>IF(K13&gt;0,K13,0)</f>
        <v>6.403576464219974</v>
      </c>
      <c r="L15"/>
    </row>
    <row r="16" spans="1:12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0</v>
      </c>
      <c r="L16"/>
    </row>
    <row r="17" spans="1:12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22.42500000000002</v>
      </c>
      <c r="H17" s="28">
        <f>SUMIF(A26:A87,"&lt;2003",G26:G87)</f>
        <v>1.5676849338007361</v>
      </c>
      <c r="L17"/>
    </row>
    <row r="18" spans="1:12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28.775562964043157</v>
      </c>
      <c r="L18"/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60</v>
      </c>
      <c r="F20" s="2"/>
      <c r="G20" s="28">
        <f>SUM(G12:G18)</f>
        <v>36.74682436206386</v>
      </c>
      <c r="H20" s="29">
        <f>SUM(H12:H18)</f>
        <v>36.74682436206387</v>
      </c>
      <c r="J20" s="1"/>
    </row>
    <row r="21" spans="1:10" ht="12.75">
      <c r="A21" s="13" t="s">
        <v>10</v>
      </c>
      <c r="C21" s="16">
        <f>C20*C19</f>
        <v>85.42576287631081</v>
      </c>
      <c r="J21" s="1"/>
    </row>
    <row r="22" spans="1:11" ht="12.75">
      <c r="A22" s="13" t="s">
        <v>33</v>
      </c>
      <c r="C22" s="25">
        <f>-PV(C17,C14,,C21)</f>
        <v>1.514671433623898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56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56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56"/>
      <c r="M25" s="3"/>
      <c r="N25" s="3"/>
    </row>
    <row r="26" spans="8:14" ht="12.75">
      <c r="H26" s="8"/>
      <c r="I26" s="8"/>
      <c r="J26" s="8"/>
      <c r="K26" s="8"/>
      <c r="L26" s="57"/>
      <c r="N26" s="8"/>
    </row>
    <row r="27" spans="1:14" ht="12.75">
      <c r="A27">
        <f>C12+1</f>
        <v>1957</v>
      </c>
      <c r="C27">
        <v>1</v>
      </c>
      <c r="D27" s="28">
        <f>C22</f>
        <v>1.514671433623898</v>
      </c>
      <c r="E27" s="26">
        <f aca="true" t="shared" si="0" ref="E27:E90">D27*$C$17</f>
        <v>0.10011978176253966</v>
      </c>
      <c r="F27" s="26">
        <f>D27+E27</f>
        <v>1.6147912153864377</v>
      </c>
      <c r="G27" s="54">
        <f aca="true" t="shared" si="1" ref="G27:G58">IF(A27&lt;=$C$13,$C$22*$C$11,0)</f>
        <v>0.034080107256537706</v>
      </c>
      <c r="H27" s="29">
        <f aca="true" t="shared" si="2" ref="H27:H90">IF(A27&gt;=2003,G27+E27,0)</f>
        <v>0</v>
      </c>
      <c r="I27" s="1"/>
      <c r="J27" s="26">
        <f>IF(A27&lt;=$C$13,$C$8*$C$11,0)</f>
        <v>1.6875000000000002</v>
      </c>
      <c r="K27" s="26">
        <f>IF(A27&lt;=$C$13,$C$8*$C$10,0)</f>
        <v>0.4875</v>
      </c>
      <c r="L27" s="55">
        <f aca="true" t="shared" si="3" ref="L27:L91">SUM(IF(A27&lt;2003,K27+J27,K27+J27+G27))</f>
        <v>2.1750000000000003</v>
      </c>
      <c r="M27" s="55">
        <f>E27+G27+J27</f>
        <v>1.8216998890190776</v>
      </c>
      <c r="N27" s="55">
        <f>L27-M27</f>
        <v>0.3533001109809226</v>
      </c>
    </row>
    <row r="28" spans="1:14" ht="12.75">
      <c r="A28">
        <f>A27+1</f>
        <v>1958</v>
      </c>
      <c r="C28">
        <v>2</v>
      </c>
      <c r="D28" s="28">
        <f aca="true" t="shared" si="4" ref="D28:D59">IF(A28&lt;=$C$13,D27*(1+$C$17),0)</f>
        <v>1.6147912153864377</v>
      </c>
      <c r="E28" s="26">
        <f t="shared" si="0"/>
        <v>0.10673769933704354</v>
      </c>
      <c r="F28" s="26">
        <f aca="true" t="shared" si="5" ref="F28:F91">D28+E28</f>
        <v>1.7215289147234811</v>
      </c>
      <c r="G28" s="55">
        <f t="shared" si="1"/>
        <v>0.034080107256537706</v>
      </c>
      <c r="H28" s="29">
        <f t="shared" si="2"/>
        <v>0</v>
      </c>
      <c r="I28" s="1"/>
      <c r="J28" s="26">
        <f aca="true" t="shared" si="6" ref="J28:J91">IF(A28&lt;=$C$13,$C$8*$C$11,0)</f>
        <v>1.6875000000000002</v>
      </c>
      <c r="K28" s="26">
        <f aca="true" t="shared" si="7" ref="K28:K91">IF(A28&lt;=$C$13,$C$8*$C$10,0)</f>
        <v>0.4875</v>
      </c>
      <c r="L28" s="55">
        <f t="shared" si="3"/>
        <v>2.1750000000000003</v>
      </c>
      <c r="M28" s="55">
        <f aca="true" t="shared" si="8" ref="M28:M91">E28+G28+J28</f>
        <v>1.8283178065935815</v>
      </c>
      <c r="N28" s="55">
        <f aca="true" t="shared" si="9" ref="N28:N91">L28-M28</f>
        <v>0.3466821934064188</v>
      </c>
    </row>
    <row r="29" spans="1:14" ht="12.75">
      <c r="A29">
        <f aca="true" t="shared" si="10" ref="A29:A94">A28+1</f>
        <v>1959</v>
      </c>
      <c r="C29">
        <v>3</v>
      </c>
      <c r="D29" s="28">
        <f t="shared" si="4"/>
        <v>1.7215289147234814</v>
      </c>
      <c r="E29" s="26">
        <f t="shared" si="0"/>
        <v>0.11379306126322213</v>
      </c>
      <c r="F29" s="26">
        <f t="shared" si="5"/>
        <v>1.8353219759867034</v>
      </c>
      <c r="G29" s="55">
        <f t="shared" si="1"/>
        <v>0.034080107256537706</v>
      </c>
      <c r="H29" s="29">
        <f t="shared" si="2"/>
        <v>0</v>
      </c>
      <c r="I29" s="1"/>
      <c r="J29" s="26">
        <f t="shared" si="6"/>
        <v>1.6875000000000002</v>
      </c>
      <c r="K29" s="26">
        <f t="shared" si="7"/>
        <v>0.4875</v>
      </c>
      <c r="L29" s="55">
        <f t="shared" si="3"/>
        <v>2.1750000000000003</v>
      </c>
      <c r="M29" s="55">
        <f t="shared" si="8"/>
        <v>1.83537316851976</v>
      </c>
      <c r="N29" s="55">
        <f t="shared" si="9"/>
        <v>0.3396268314802402</v>
      </c>
    </row>
    <row r="30" spans="1:14" ht="12.75">
      <c r="A30">
        <f t="shared" si="10"/>
        <v>1960</v>
      </c>
      <c r="C30">
        <v>4</v>
      </c>
      <c r="D30" s="28">
        <f t="shared" si="4"/>
        <v>1.8353219759867037</v>
      </c>
      <c r="E30" s="26">
        <f t="shared" si="0"/>
        <v>0.12131478261272112</v>
      </c>
      <c r="F30" s="26">
        <f t="shared" si="5"/>
        <v>1.9566367585994249</v>
      </c>
      <c r="G30" s="55">
        <f t="shared" si="1"/>
        <v>0.034080107256537706</v>
      </c>
      <c r="H30" s="29">
        <f t="shared" si="2"/>
        <v>0</v>
      </c>
      <c r="I30" s="1"/>
      <c r="J30" s="26">
        <f t="shared" si="6"/>
        <v>1.6875000000000002</v>
      </c>
      <c r="K30" s="26">
        <f t="shared" si="7"/>
        <v>0.4875</v>
      </c>
      <c r="L30" s="55">
        <f t="shared" si="3"/>
        <v>2.1750000000000003</v>
      </c>
      <c r="M30" s="55">
        <f t="shared" si="8"/>
        <v>1.842894889869259</v>
      </c>
      <c r="N30" s="55">
        <f t="shared" si="9"/>
        <v>0.3321051101307413</v>
      </c>
    </row>
    <row r="31" spans="1:14" ht="12.75">
      <c r="A31">
        <f t="shared" si="10"/>
        <v>1961</v>
      </c>
      <c r="C31">
        <v>5</v>
      </c>
      <c r="D31" s="28">
        <f t="shared" si="4"/>
        <v>1.9566367585994249</v>
      </c>
      <c r="E31" s="26">
        <f t="shared" si="0"/>
        <v>0.129333689743422</v>
      </c>
      <c r="F31" s="26">
        <f t="shared" si="5"/>
        <v>2.085970448342847</v>
      </c>
      <c r="G31" s="55">
        <f t="shared" si="1"/>
        <v>0.034080107256537706</v>
      </c>
      <c r="H31" s="29">
        <f t="shared" si="2"/>
        <v>0</v>
      </c>
      <c r="I31" s="1"/>
      <c r="J31" s="26">
        <f t="shared" si="6"/>
        <v>1.6875000000000002</v>
      </c>
      <c r="K31" s="26">
        <f t="shared" si="7"/>
        <v>0.4875</v>
      </c>
      <c r="L31" s="55">
        <f t="shared" si="3"/>
        <v>2.1750000000000003</v>
      </c>
      <c r="M31" s="55">
        <f t="shared" si="8"/>
        <v>1.8509137969999598</v>
      </c>
      <c r="N31" s="55">
        <f t="shared" si="9"/>
        <v>0.32408620300004043</v>
      </c>
    </row>
    <row r="32" spans="1:14" ht="12.75">
      <c r="A32">
        <f t="shared" si="10"/>
        <v>1962</v>
      </c>
      <c r="C32">
        <v>6</v>
      </c>
      <c r="D32" s="28">
        <f t="shared" si="4"/>
        <v>2.085970448342847</v>
      </c>
      <c r="E32" s="26">
        <f t="shared" si="0"/>
        <v>0.1378826466354622</v>
      </c>
      <c r="F32" s="26">
        <f t="shared" si="5"/>
        <v>2.2238530949783093</v>
      </c>
      <c r="G32" s="55">
        <f t="shared" si="1"/>
        <v>0.034080107256537706</v>
      </c>
      <c r="H32" s="29">
        <f t="shared" si="2"/>
        <v>0</v>
      </c>
      <c r="I32" s="1"/>
      <c r="J32" s="26">
        <f t="shared" si="6"/>
        <v>1.6875000000000002</v>
      </c>
      <c r="K32" s="26">
        <f t="shared" si="7"/>
        <v>0.4875</v>
      </c>
      <c r="L32" s="55">
        <f t="shared" si="3"/>
        <v>2.1750000000000003</v>
      </c>
      <c r="M32" s="55">
        <f t="shared" si="8"/>
        <v>1.859462753892</v>
      </c>
      <c r="N32" s="55">
        <f t="shared" si="9"/>
        <v>0.31553724610800016</v>
      </c>
    </row>
    <row r="33" spans="1:14" ht="12.75">
      <c r="A33">
        <f t="shared" si="10"/>
        <v>1963</v>
      </c>
      <c r="C33">
        <v>7</v>
      </c>
      <c r="D33" s="28">
        <f t="shared" si="4"/>
        <v>2.2238530949783093</v>
      </c>
      <c r="E33" s="26">
        <f t="shared" si="0"/>
        <v>0.14699668957806625</v>
      </c>
      <c r="F33" s="26">
        <f t="shared" si="5"/>
        <v>2.3708497845563756</v>
      </c>
      <c r="G33" s="55">
        <f t="shared" si="1"/>
        <v>0.034080107256537706</v>
      </c>
      <c r="H33" s="29">
        <f t="shared" si="2"/>
        <v>0</v>
      </c>
      <c r="I33" s="1"/>
      <c r="J33" s="26">
        <f t="shared" si="6"/>
        <v>1.6875000000000002</v>
      </c>
      <c r="K33" s="26">
        <f t="shared" si="7"/>
        <v>0.4875</v>
      </c>
      <c r="L33" s="55">
        <f t="shared" si="3"/>
        <v>2.1750000000000003</v>
      </c>
      <c r="M33" s="55">
        <f t="shared" si="8"/>
        <v>1.868576796834604</v>
      </c>
      <c r="N33" s="55">
        <f t="shared" si="9"/>
        <v>0.3064232031653962</v>
      </c>
    </row>
    <row r="34" spans="1:14" ht="12.75">
      <c r="A34">
        <f t="shared" si="10"/>
        <v>1964</v>
      </c>
      <c r="C34">
        <v>8</v>
      </c>
      <c r="D34" s="28">
        <f t="shared" si="4"/>
        <v>2.3708497845563756</v>
      </c>
      <c r="E34" s="26">
        <f t="shared" si="0"/>
        <v>0.15671317075917646</v>
      </c>
      <c r="F34" s="26">
        <f t="shared" si="5"/>
        <v>2.527562955315552</v>
      </c>
      <c r="G34" s="55">
        <f t="shared" si="1"/>
        <v>0.034080107256537706</v>
      </c>
      <c r="H34" s="29">
        <f t="shared" si="2"/>
        <v>0</v>
      </c>
      <c r="I34" s="1"/>
      <c r="J34" s="26">
        <f t="shared" si="6"/>
        <v>1.6875000000000002</v>
      </c>
      <c r="K34" s="26">
        <f t="shared" si="7"/>
        <v>0.4875</v>
      </c>
      <c r="L34" s="55">
        <f t="shared" si="3"/>
        <v>2.1750000000000003</v>
      </c>
      <c r="M34" s="55">
        <f t="shared" si="8"/>
        <v>1.8782932780157144</v>
      </c>
      <c r="N34" s="55">
        <f t="shared" si="9"/>
        <v>0.2967067219842858</v>
      </c>
    </row>
    <row r="35" spans="1:14" ht="12.75">
      <c r="A35">
        <f t="shared" si="10"/>
        <v>1965</v>
      </c>
      <c r="C35">
        <v>9</v>
      </c>
      <c r="D35" s="28">
        <f t="shared" si="4"/>
        <v>2.527562955315552</v>
      </c>
      <c r="E35" s="26">
        <f t="shared" si="0"/>
        <v>0.16707191134635802</v>
      </c>
      <c r="F35" s="26">
        <f t="shared" si="5"/>
        <v>2.69463486666191</v>
      </c>
      <c r="G35" s="55">
        <f t="shared" si="1"/>
        <v>0.034080107256537706</v>
      </c>
      <c r="H35" s="29">
        <f t="shared" si="2"/>
        <v>0</v>
      </c>
      <c r="I35" s="1"/>
      <c r="J35" s="26">
        <f t="shared" si="6"/>
        <v>1.6875000000000002</v>
      </c>
      <c r="K35" s="26">
        <f t="shared" si="7"/>
        <v>0.4875</v>
      </c>
      <c r="L35" s="55">
        <f t="shared" si="3"/>
        <v>2.1750000000000003</v>
      </c>
      <c r="M35" s="55">
        <f t="shared" si="8"/>
        <v>1.8886520186028959</v>
      </c>
      <c r="N35" s="55">
        <f t="shared" si="9"/>
        <v>0.2863479813971044</v>
      </c>
    </row>
    <row r="36" spans="1:14" ht="12.75">
      <c r="A36">
        <f t="shared" si="10"/>
        <v>1966</v>
      </c>
      <c r="C36">
        <v>10</v>
      </c>
      <c r="D36" s="28">
        <f t="shared" si="4"/>
        <v>2.69463486666191</v>
      </c>
      <c r="E36" s="26">
        <f t="shared" si="0"/>
        <v>0.17811536468635228</v>
      </c>
      <c r="F36" s="26">
        <f t="shared" si="5"/>
        <v>2.8727502313482622</v>
      </c>
      <c r="G36" s="55">
        <f t="shared" si="1"/>
        <v>0.034080107256537706</v>
      </c>
      <c r="H36" s="29">
        <f t="shared" si="2"/>
        <v>0</v>
      </c>
      <c r="I36" s="1"/>
      <c r="J36" s="26">
        <f t="shared" si="6"/>
        <v>1.6875000000000002</v>
      </c>
      <c r="K36" s="26">
        <f t="shared" si="7"/>
        <v>0.4875</v>
      </c>
      <c r="L36" s="55">
        <f t="shared" si="3"/>
        <v>2.1750000000000003</v>
      </c>
      <c r="M36" s="55">
        <f t="shared" si="8"/>
        <v>1.8996954719428902</v>
      </c>
      <c r="N36" s="55">
        <f t="shared" si="9"/>
        <v>0.27530452805711003</v>
      </c>
    </row>
    <row r="37" spans="1:14" ht="12.75">
      <c r="A37">
        <f t="shared" si="10"/>
        <v>1967</v>
      </c>
      <c r="C37">
        <v>11</v>
      </c>
      <c r="D37" s="28">
        <f t="shared" si="4"/>
        <v>2.8727502313482622</v>
      </c>
      <c r="E37" s="26">
        <f t="shared" si="0"/>
        <v>0.18988879029212016</v>
      </c>
      <c r="F37" s="26">
        <f t="shared" si="5"/>
        <v>3.0626390216403823</v>
      </c>
      <c r="G37" s="55">
        <f t="shared" si="1"/>
        <v>0.034080107256537706</v>
      </c>
      <c r="H37" s="29">
        <f t="shared" si="2"/>
        <v>0</v>
      </c>
      <c r="I37" s="1"/>
      <c r="J37" s="26">
        <f t="shared" si="6"/>
        <v>1.6875000000000002</v>
      </c>
      <c r="K37" s="26">
        <f t="shared" si="7"/>
        <v>0.4875</v>
      </c>
      <c r="L37" s="55">
        <f t="shared" si="3"/>
        <v>2.1750000000000003</v>
      </c>
      <c r="M37" s="55">
        <f t="shared" si="8"/>
        <v>1.911468897548658</v>
      </c>
      <c r="N37" s="55">
        <f t="shared" si="9"/>
        <v>0.26353110245134226</v>
      </c>
    </row>
    <row r="38" spans="1:14" ht="12.75">
      <c r="A38">
        <f t="shared" si="10"/>
        <v>1968</v>
      </c>
      <c r="C38">
        <v>12</v>
      </c>
      <c r="D38" s="28">
        <f t="shared" si="4"/>
        <v>3.0626390216403827</v>
      </c>
      <c r="E38" s="26">
        <f t="shared" si="0"/>
        <v>0.20244043933042932</v>
      </c>
      <c r="F38" s="26">
        <f t="shared" si="5"/>
        <v>3.265079460970812</v>
      </c>
      <c r="G38" s="55">
        <f t="shared" si="1"/>
        <v>0.034080107256537706</v>
      </c>
      <c r="H38" s="29">
        <f t="shared" si="2"/>
        <v>0</v>
      </c>
      <c r="I38" s="1"/>
      <c r="J38" s="26">
        <f t="shared" si="6"/>
        <v>1.6875000000000002</v>
      </c>
      <c r="K38" s="26">
        <f t="shared" si="7"/>
        <v>0.4875</v>
      </c>
      <c r="L38" s="55">
        <f t="shared" si="3"/>
        <v>2.1750000000000003</v>
      </c>
      <c r="M38" s="55">
        <f t="shared" si="8"/>
        <v>1.9240205465869673</v>
      </c>
      <c r="N38" s="55">
        <f t="shared" si="9"/>
        <v>0.25097945341303296</v>
      </c>
    </row>
    <row r="39" spans="1:14" ht="12.75">
      <c r="A39">
        <f t="shared" si="10"/>
        <v>1969</v>
      </c>
      <c r="C39">
        <v>13</v>
      </c>
      <c r="D39" s="28">
        <f t="shared" si="4"/>
        <v>3.2650794609708123</v>
      </c>
      <c r="E39" s="26">
        <f t="shared" si="0"/>
        <v>0.2158217523701707</v>
      </c>
      <c r="F39" s="26">
        <f t="shared" si="5"/>
        <v>3.480901213340983</v>
      </c>
      <c r="G39" s="55">
        <f t="shared" si="1"/>
        <v>0.034080107256537706</v>
      </c>
      <c r="H39" s="29">
        <f t="shared" si="2"/>
        <v>0</v>
      </c>
      <c r="I39" s="1"/>
      <c r="J39" s="26">
        <f t="shared" si="6"/>
        <v>1.6875000000000002</v>
      </c>
      <c r="K39" s="26">
        <f t="shared" si="7"/>
        <v>0.4875</v>
      </c>
      <c r="L39" s="55">
        <f t="shared" si="3"/>
        <v>2.1750000000000003</v>
      </c>
      <c r="M39" s="55">
        <f t="shared" si="8"/>
        <v>1.9374018596267086</v>
      </c>
      <c r="N39" s="55">
        <f t="shared" si="9"/>
        <v>0.23759814037329163</v>
      </c>
    </row>
    <row r="40" spans="1:14" ht="12.75">
      <c r="A40">
        <f t="shared" si="10"/>
        <v>1970</v>
      </c>
      <c r="B40" s="45"/>
      <c r="C40">
        <v>14</v>
      </c>
      <c r="D40" s="28">
        <f t="shared" si="4"/>
        <v>3.480901213340983</v>
      </c>
      <c r="E40" s="26">
        <f t="shared" si="0"/>
        <v>0.23008757020183898</v>
      </c>
      <c r="F40" s="26">
        <f t="shared" si="5"/>
        <v>3.7109887835428217</v>
      </c>
      <c r="G40" s="55">
        <f t="shared" si="1"/>
        <v>0.034080107256537706</v>
      </c>
      <c r="H40" s="29">
        <f t="shared" si="2"/>
        <v>0</v>
      </c>
      <c r="I40" s="1"/>
      <c r="J40" s="26">
        <f t="shared" si="6"/>
        <v>1.6875000000000002</v>
      </c>
      <c r="K40" s="26">
        <f t="shared" si="7"/>
        <v>0.4875</v>
      </c>
      <c r="L40" s="55">
        <f t="shared" si="3"/>
        <v>2.1750000000000003</v>
      </c>
      <c r="M40" s="55">
        <f t="shared" si="8"/>
        <v>1.951667677458377</v>
      </c>
      <c r="N40" s="55">
        <f t="shared" si="9"/>
        <v>0.22333232254162327</v>
      </c>
    </row>
    <row r="41" spans="1:14" ht="12.75">
      <c r="A41">
        <f t="shared" si="10"/>
        <v>1971</v>
      </c>
      <c r="B41" s="45"/>
      <c r="C41">
        <v>15</v>
      </c>
      <c r="D41" s="28">
        <f t="shared" si="4"/>
        <v>3.710988783542822</v>
      </c>
      <c r="E41" s="26">
        <f t="shared" si="0"/>
        <v>0.24529635859218057</v>
      </c>
      <c r="F41" s="26">
        <f t="shared" si="5"/>
        <v>3.9562851421350027</v>
      </c>
      <c r="G41" s="55">
        <f t="shared" si="1"/>
        <v>0.034080107256537706</v>
      </c>
      <c r="H41" s="29">
        <f t="shared" si="2"/>
        <v>0</v>
      </c>
      <c r="I41" s="1"/>
      <c r="J41" s="26">
        <f t="shared" si="6"/>
        <v>1.6875000000000002</v>
      </c>
      <c r="K41" s="26">
        <f t="shared" si="7"/>
        <v>0.4875</v>
      </c>
      <c r="L41" s="55">
        <f t="shared" si="3"/>
        <v>2.1750000000000003</v>
      </c>
      <c r="M41" s="55">
        <f t="shared" si="8"/>
        <v>1.9668764658487186</v>
      </c>
      <c r="N41" s="55">
        <f t="shared" si="9"/>
        <v>0.2081235341512817</v>
      </c>
    </row>
    <row r="42" spans="1:14" ht="12.75">
      <c r="A42">
        <f t="shared" si="10"/>
        <v>1972</v>
      </c>
      <c r="C42">
        <v>16</v>
      </c>
      <c r="D42" s="28">
        <f t="shared" si="4"/>
        <v>3.9562851421350027</v>
      </c>
      <c r="E42" s="26">
        <f t="shared" si="0"/>
        <v>0.2615104478951237</v>
      </c>
      <c r="F42" s="26">
        <f t="shared" si="5"/>
        <v>4.217795590030127</v>
      </c>
      <c r="G42" s="55">
        <f t="shared" si="1"/>
        <v>0.034080107256537706</v>
      </c>
      <c r="H42" s="29">
        <f t="shared" si="2"/>
        <v>0</v>
      </c>
      <c r="I42" s="1"/>
      <c r="J42" s="26">
        <f t="shared" si="6"/>
        <v>1.6875000000000002</v>
      </c>
      <c r="K42" s="26">
        <f t="shared" si="7"/>
        <v>0.4875</v>
      </c>
      <c r="L42" s="55">
        <f t="shared" si="3"/>
        <v>2.1750000000000003</v>
      </c>
      <c r="M42" s="55">
        <f t="shared" si="8"/>
        <v>1.9830905551516615</v>
      </c>
      <c r="N42" s="55">
        <f t="shared" si="9"/>
        <v>0.19190944484833872</v>
      </c>
    </row>
    <row r="43" spans="1:14" ht="12.75">
      <c r="A43">
        <f t="shared" si="10"/>
        <v>1973</v>
      </c>
      <c r="C43">
        <v>17</v>
      </c>
      <c r="D43" s="28">
        <f t="shared" si="4"/>
        <v>4.217795590030127</v>
      </c>
      <c r="E43" s="26">
        <f t="shared" si="0"/>
        <v>0.2787962885009914</v>
      </c>
      <c r="F43" s="26">
        <f t="shared" si="5"/>
        <v>4.4965918785311185</v>
      </c>
      <c r="G43" s="55">
        <f t="shared" si="1"/>
        <v>0.034080107256537706</v>
      </c>
      <c r="H43" s="29">
        <f t="shared" si="2"/>
        <v>0</v>
      </c>
      <c r="I43" s="1"/>
      <c r="J43" s="26">
        <f t="shared" si="6"/>
        <v>1.6875000000000002</v>
      </c>
      <c r="K43" s="26">
        <f t="shared" si="7"/>
        <v>0.4875</v>
      </c>
      <c r="L43" s="55">
        <f t="shared" si="3"/>
        <v>2.1750000000000003</v>
      </c>
      <c r="M43" s="55">
        <f t="shared" si="8"/>
        <v>2.000376395757529</v>
      </c>
      <c r="N43" s="55">
        <f t="shared" si="9"/>
        <v>0.17462360424247114</v>
      </c>
    </row>
    <row r="44" spans="1:14" ht="12.75">
      <c r="A44">
        <f t="shared" si="10"/>
        <v>1974</v>
      </c>
      <c r="C44">
        <v>18</v>
      </c>
      <c r="D44" s="28">
        <f t="shared" si="4"/>
        <v>4.4965918785311185</v>
      </c>
      <c r="E44" s="26">
        <f t="shared" si="0"/>
        <v>0.297224723170907</v>
      </c>
      <c r="F44" s="26">
        <f t="shared" si="5"/>
        <v>4.793816601702026</v>
      </c>
      <c r="G44" s="55">
        <f t="shared" si="1"/>
        <v>0.034080107256537706</v>
      </c>
      <c r="H44" s="29">
        <f t="shared" si="2"/>
        <v>0</v>
      </c>
      <c r="I44" s="1"/>
      <c r="J44" s="26">
        <f t="shared" si="6"/>
        <v>1.6875000000000002</v>
      </c>
      <c r="K44" s="26">
        <f t="shared" si="7"/>
        <v>0.4875</v>
      </c>
      <c r="L44" s="55">
        <f t="shared" si="3"/>
        <v>2.1750000000000003</v>
      </c>
      <c r="M44" s="55">
        <f t="shared" si="8"/>
        <v>2.018804830427445</v>
      </c>
      <c r="N44" s="55">
        <f t="shared" si="9"/>
        <v>0.15619516957255541</v>
      </c>
    </row>
    <row r="45" spans="1:14" ht="12.75">
      <c r="A45">
        <f t="shared" si="10"/>
        <v>1975</v>
      </c>
      <c r="C45">
        <v>19</v>
      </c>
      <c r="D45" s="28">
        <f t="shared" si="4"/>
        <v>4.793816601702026</v>
      </c>
      <c r="E45" s="26">
        <f t="shared" si="0"/>
        <v>0.3168712773725039</v>
      </c>
      <c r="F45" s="26">
        <f t="shared" si="5"/>
        <v>5.110687879074529</v>
      </c>
      <c r="G45" s="55">
        <f t="shared" si="1"/>
        <v>0.034080107256537706</v>
      </c>
      <c r="H45" s="29">
        <f t="shared" si="2"/>
        <v>0</v>
      </c>
      <c r="I45" s="1"/>
      <c r="J45" s="26">
        <f t="shared" si="6"/>
        <v>1.6875000000000002</v>
      </c>
      <c r="K45" s="26">
        <f t="shared" si="7"/>
        <v>0.4875</v>
      </c>
      <c r="L45" s="55">
        <f t="shared" si="3"/>
        <v>2.1750000000000003</v>
      </c>
      <c r="M45" s="55">
        <f t="shared" si="8"/>
        <v>2.0384513846290417</v>
      </c>
      <c r="N45" s="55">
        <f t="shared" si="9"/>
        <v>0.13654861537095853</v>
      </c>
    </row>
    <row r="46" spans="1:14" ht="12.75">
      <c r="A46">
        <f t="shared" si="10"/>
        <v>1976</v>
      </c>
      <c r="C46">
        <v>20</v>
      </c>
      <c r="D46" s="28">
        <f t="shared" si="4"/>
        <v>5.11068787907453</v>
      </c>
      <c r="E46" s="26">
        <f t="shared" si="0"/>
        <v>0.3378164688068265</v>
      </c>
      <c r="F46" s="26">
        <f t="shared" si="5"/>
        <v>5.448504347881356</v>
      </c>
      <c r="G46" s="55">
        <f t="shared" si="1"/>
        <v>0.034080107256537706</v>
      </c>
      <c r="H46" s="29">
        <f t="shared" si="2"/>
        <v>0</v>
      </c>
      <c r="I46" s="1"/>
      <c r="J46" s="26">
        <f t="shared" si="6"/>
        <v>1.6875000000000002</v>
      </c>
      <c r="K46" s="26">
        <f t="shared" si="7"/>
        <v>0.4875</v>
      </c>
      <c r="L46" s="55">
        <f t="shared" si="3"/>
        <v>2.1750000000000003</v>
      </c>
      <c r="M46" s="55">
        <f t="shared" si="8"/>
        <v>2.0593965760633646</v>
      </c>
      <c r="N46" s="55">
        <f t="shared" si="9"/>
        <v>0.1156034239366357</v>
      </c>
    </row>
    <row r="47" spans="1:14" ht="12.75">
      <c r="A47">
        <f t="shared" si="10"/>
        <v>1977</v>
      </c>
      <c r="C47">
        <v>21</v>
      </c>
      <c r="D47" s="28">
        <f t="shared" si="4"/>
        <v>5.448504347881356</v>
      </c>
      <c r="E47" s="26">
        <f t="shared" si="0"/>
        <v>0.3601461373949577</v>
      </c>
      <c r="F47" s="26">
        <f t="shared" si="5"/>
        <v>5.808650485276314</v>
      </c>
      <c r="G47" s="55">
        <f t="shared" si="1"/>
        <v>0.034080107256537706</v>
      </c>
      <c r="H47" s="29">
        <f t="shared" si="2"/>
        <v>0</v>
      </c>
      <c r="I47" s="1"/>
      <c r="J47" s="26">
        <f t="shared" si="6"/>
        <v>1.6875000000000002</v>
      </c>
      <c r="K47" s="26">
        <f t="shared" si="7"/>
        <v>0.4875</v>
      </c>
      <c r="L47" s="55">
        <f t="shared" si="3"/>
        <v>2.1750000000000003</v>
      </c>
      <c r="M47" s="55">
        <f t="shared" si="8"/>
        <v>2.0817262446514957</v>
      </c>
      <c r="N47" s="55">
        <f t="shared" si="9"/>
        <v>0.09327375534850457</v>
      </c>
    </row>
    <row r="48" spans="1:14" ht="12.75">
      <c r="A48">
        <f t="shared" si="10"/>
        <v>1978</v>
      </c>
      <c r="C48">
        <v>22</v>
      </c>
      <c r="D48" s="28">
        <f t="shared" si="4"/>
        <v>5.808650485276314</v>
      </c>
      <c r="E48" s="26">
        <f t="shared" si="0"/>
        <v>0.3839517970767644</v>
      </c>
      <c r="F48" s="26">
        <f t="shared" si="5"/>
        <v>6.192602282353079</v>
      </c>
      <c r="G48" s="55">
        <f t="shared" si="1"/>
        <v>0.034080107256537706</v>
      </c>
      <c r="H48" s="29">
        <f t="shared" si="2"/>
        <v>0</v>
      </c>
      <c r="I48" s="1"/>
      <c r="J48" s="26">
        <f t="shared" si="6"/>
        <v>1.6875000000000002</v>
      </c>
      <c r="K48" s="26">
        <f t="shared" si="7"/>
        <v>0.4875</v>
      </c>
      <c r="L48" s="55">
        <f t="shared" si="3"/>
        <v>2.1750000000000003</v>
      </c>
      <c r="M48" s="55">
        <f t="shared" si="8"/>
        <v>2.1055319043333025</v>
      </c>
      <c r="N48" s="55">
        <f t="shared" si="9"/>
        <v>0.06946809566669776</v>
      </c>
    </row>
    <row r="49" spans="1:14" ht="12.75">
      <c r="A49">
        <f t="shared" si="10"/>
        <v>1979</v>
      </c>
      <c r="C49">
        <v>23</v>
      </c>
      <c r="D49" s="28">
        <f t="shared" si="4"/>
        <v>6.192602282353079</v>
      </c>
      <c r="E49" s="26">
        <f t="shared" si="0"/>
        <v>0.4093310108635385</v>
      </c>
      <c r="F49" s="26">
        <f t="shared" si="5"/>
        <v>6.601933293216617</v>
      </c>
      <c r="G49" s="55">
        <f t="shared" si="1"/>
        <v>0.034080107256537706</v>
      </c>
      <c r="H49" s="29">
        <f t="shared" si="2"/>
        <v>0</v>
      </c>
      <c r="I49" s="1"/>
      <c r="J49" s="26">
        <f t="shared" si="6"/>
        <v>1.6875000000000002</v>
      </c>
      <c r="K49" s="26">
        <f t="shared" si="7"/>
        <v>0.4875</v>
      </c>
      <c r="L49" s="55">
        <f t="shared" si="3"/>
        <v>2.1750000000000003</v>
      </c>
      <c r="M49" s="55">
        <f t="shared" si="8"/>
        <v>2.1309111181200766</v>
      </c>
      <c r="N49" s="55">
        <f t="shared" si="9"/>
        <v>0.04408888187992366</v>
      </c>
    </row>
    <row r="50" spans="1:14" ht="12.75">
      <c r="A50">
        <f t="shared" si="10"/>
        <v>1980</v>
      </c>
      <c r="C50">
        <v>24</v>
      </c>
      <c r="D50" s="28">
        <f t="shared" si="4"/>
        <v>6.601933293216617</v>
      </c>
      <c r="E50" s="26">
        <f t="shared" si="0"/>
        <v>0.4363877906816184</v>
      </c>
      <c r="F50" s="26">
        <f t="shared" si="5"/>
        <v>7.038321083898236</v>
      </c>
      <c r="G50" s="55">
        <f t="shared" si="1"/>
        <v>0.034080107256537706</v>
      </c>
      <c r="H50" s="29">
        <f t="shared" si="2"/>
        <v>0</v>
      </c>
      <c r="I50" s="1"/>
      <c r="J50" s="26">
        <f t="shared" si="6"/>
        <v>1.6875000000000002</v>
      </c>
      <c r="K50" s="26">
        <f t="shared" si="7"/>
        <v>0.4875</v>
      </c>
      <c r="L50" s="55">
        <f t="shared" si="3"/>
        <v>2.1750000000000003</v>
      </c>
      <c r="M50" s="55">
        <f t="shared" si="8"/>
        <v>2.1579678979381565</v>
      </c>
      <c r="N50" s="55">
        <f t="shared" si="9"/>
        <v>0.0170321020618438</v>
      </c>
    </row>
    <row r="51" spans="1:14" ht="12.75">
      <c r="A51">
        <f t="shared" si="10"/>
        <v>1981</v>
      </c>
      <c r="C51">
        <v>25</v>
      </c>
      <c r="D51" s="28">
        <f t="shared" si="4"/>
        <v>7.038321083898236</v>
      </c>
      <c r="E51" s="26">
        <f t="shared" si="0"/>
        <v>0.4652330236456734</v>
      </c>
      <c r="F51" s="26">
        <f t="shared" si="5"/>
        <v>7.503554107543909</v>
      </c>
      <c r="G51" s="55">
        <f t="shared" si="1"/>
        <v>0.034080107256537706</v>
      </c>
      <c r="H51" s="29">
        <f t="shared" si="2"/>
        <v>0</v>
      </c>
      <c r="I51" s="1"/>
      <c r="J51" s="26">
        <f t="shared" si="6"/>
        <v>1.6875000000000002</v>
      </c>
      <c r="K51" s="26">
        <f t="shared" si="7"/>
        <v>0.4875</v>
      </c>
      <c r="L51" s="55">
        <f t="shared" si="3"/>
        <v>2.1750000000000003</v>
      </c>
      <c r="M51" s="55">
        <f t="shared" si="8"/>
        <v>2.186813130902211</v>
      </c>
      <c r="N51" s="55">
        <f t="shared" si="9"/>
        <v>-0.011813130902210922</v>
      </c>
    </row>
    <row r="52" spans="1:14" ht="12.75">
      <c r="A52">
        <f t="shared" si="10"/>
        <v>1982</v>
      </c>
      <c r="C52">
        <v>26</v>
      </c>
      <c r="D52" s="28">
        <f t="shared" si="4"/>
        <v>7.503554107543909</v>
      </c>
      <c r="E52" s="26">
        <f t="shared" si="0"/>
        <v>0.49598492650865245</v>
      </c>
      <c r="F52" s="26">
        <f t="shared" si="5"/>
        <v>7.999539034052562</v>
      </c>
      <c r="G52" s="55">
        <f t="shared" si="1"/>
        <v>0.034080107256537706</v>
      </c>
      <c r="H52" s="29">
        <f t="shared" si="2"/>
        <v>0</v>
      </c>
      <c r="I52" s="1"/>
      <c r="J52" s="26">
        <f t="shared" si="6"/>
        <v>1.6875000000000002</v>
      </c>
      <c r="K52" s="26">
        <f t="shared" si="7"/>
        <v>0.4875</v>
      </c>
      <c r="L52" s="55">
        <f t="shared" si="3"/>
        <v>2.1750000000000003</v>
      </c>
      <c r="M52" s="55">
        <f t="shared" si="8"/>
        <v>2.21756503376519</v>
      </c>
      <c r="N52" s="55">
        <f t="shared" si="9"/>
        <v>-0.04256503376518994</v>
      </c>
    </row>
    <row r="53" spans="1:14" ht="12.75">
      <c r="A53">
        <f t="shared" si="10"/>
        <v>1983</v>
      </c>
      <c r="C53">
        <v>27</v>
      </c>
      <c r="D53" s="28">
        <f t="shared" si="4"/>
        <v>7.999539034052562</v>
      </c>
      <c r="E53" s="26">
        <f t="shared" si="0"/>
        <v>0.5287695301508744</v>
      </c>
      <c r="F53" s="26">
        <f t="shared" si="5"/>
        <v>8.528308564203437</v>
      </c>
      <c r="G53" s="55">
        <f t="shared" si="1"/>
        <v>0.034080107256537706</v>
      </c>
      <c r="H53" s="29">
        <f t="shared" si="2"/>
        <v>0</v>
      </c>
      <c r="I53" s="1"/>
      <c r="J53" s="26">
        <f t="shared" si="6"/>
        <v>1.6875000000000002</v>
      </c>
      <c r="K53" s="26">
        <f t="shared" si="7"/>
        <v>0.4875</v>
      </c>
      <c r="L53" s="55">
        <f t="shared" si="3"/>
        <v>2.1750000000000003</v>
      </c>
      <c r="M53" s="55">
        <f t="shared" si="8"/>
        <v>2.250349637407412</v>
      </c>
      <c r="N53" s="55">
        <f t="shared" si="9"/>
        <v>-0.07534963740741185</v>
      </c>
    </row>
    <row r="54" spans="1:14" ht="12.75">
      <c r="A54">
        <f t="shared" si="10"/>
        <v>1984</v>
      </c>
      <c r="C54">
        <v>28</v>
      </c>
      <c r="D54" s="28">
        <f t="shared" si="4"/>
        <v>8.528308564203437</v>
      </c>
      <c r="E54" s="26">
        <f t="shared" si="0"/>
        <v>0.5637211960938472</v>
      </c>
      <c r="F54" s="26">
        <f t="shared" si="5"/>
        <v>9.092029760297285</v>
      </c>
      <c r="G54" s="55">
        <f t="shared" si="1"/>
        <v>0.034080107256537706</v>
      </c>
      <c r="H54" s="29">
        <f t="shared" si="2"/>
        <v>0</v>
      </c>
      <c r="I54" s="1"/>
      <c r="J54" s="26">
        <f t="shared" si="6"/>
        <v>1.6875000000000002</v>
      </c>
      <c r="K54" s="26">
        <f t="shared" si="7"/>
        <v>0.4875</v>
      </c>
      <c r="L54" s="55">
        <f t="shared" si="3"/>
        <v>2.1750000000000003</v>
      </c>
      <c r="M54" s="55">
        <f t="shared" si="8"/>
        <v>2.2853013033503853</v>
      </c>
      <c r="N54" s="55">
        <f t="shared" si="9"/>
        <v>-0.11030130335038502</v>
      </c>
    </row>
    <row r="55" spans="1:14" ht="12.75">
      <c r="A55">
        <f t="shared" si="10"/>
        <v>1985</v>
      </c>
      <c r="C55">
        <v>29</v>
      </c>
      <c r="D55" s="28">
        <f t="shared" si="4"/>
        <v>9.092029760297285</v>
      </c>
      <c r="E55" s="26">
        <f t="shared" si="0"/>
        <v>0.6009831671556506</v>
      </c>
      <c r="F55" s="26">
        <f t="shared" si="5"/>
        <v>9.693012927452935</v>
      </c>
      <c r="G55" s="55">
        <f t="shared" si="1"/>
        <v>0.034080107256537706</v>
      </c>
      <c r="H55" s="29">
        <f t="shared" si="2"/>
        <v>0</v>
      </c>
      <c r="I55" s="1"/>
      <c r="J55" s="26">
        <f t="shared" si="6"/>
        <v>1.6875000000000002</v>
      </c>
      <c r="K55" s="26">
        <f t="shared" si="7"/>
        <v>0.4875</v>
      </c>
      <c r="L55" s="55">
        <f t="shared" si="3"/>
        <v>2.1750000000000003</v>
      </c>
      <c r="M55" s="55">
        <f t="shared" si="8"/>
        <v>2.3225632744121887</v>
      </c>
      <c r="N55" s="55">
        <f t="shared" si="9"/>
        <v>-0.14756327441218842</v>
      </c>
    </row>
    <row r="56" spans="1:14" ht="12.75">
      <c r="A56">
        <f t="shared" si="10"/>
        <v>1986</v>
      </c>
      <c r="C56">
        <v>30</v>
      </c>
      <c r="D56" s="28">
        <f t="shared" si="4"/>
        <v>9.693012927452935</v>
      </c>
      <c r="E56" s="26">
        <f t="shared" si="0"/>
        <v>0.640708154504639</v>
      </c>
      <c r="F56" s="26">
        <f t="shared" si="5"/>
        <v>10.333721081957574</v>
      </c>
      <c r="G56" s="55">
        <f t="shared" si="1"/>
        <v>0.034080107256537706</v>
      </c>
      <c r="H56" s="29">
        <f t="shared" si="2"/>
        <v>0</v>
      </c>
      <c r="I56" s="1"/>
      <c r="J56" s="26">
        <f t="shared" si="6"/>
        <v>1.6875000000000002</v>
      </c>
      <c r="K56" s="26">
        <f t="shared" si="7"/>
        <v>0.4875</v>
      </c>
      <c r="L56" s="55">
        <f t="shared" si="3"/>
        <v>2.1750000000000003</v>
      </c>
      <c r="M56" s="55">
        <f t="shared" si="8"/>
        <v>2.3622882617611767</v>
      </c>
      <c r="N56" s="55">
        <f t="shared" si="9"/>
        <v>-0.1872882617611764</v>
      </c>
    </row>
    <row r="57" spans="1:14" ht="12.75">
      <c r="A57">
        <f t="shared" si="10"/>
        <v>1987</v>
      </c>
      <c r="C57">
        <v>31</v>
      </c>
      <c r="D57" s="28">
        <f t="shared" si="4"/>
        <v>10.333721081957576</v>
      </c>
      <c r="E57" s="26">
        <f t="shared" si="0"/>
        <v>0.6830589635173958</v>
      </c>
      <c r="F57" s="26">
        <f t="shared" si="5"/>
        <v>11.016780045474972</v>
      </c>
      <c r="G57" s="55">
        <f t="shared" si="1"/>
        <v>0.034080107256537706</v>
      </c>
      <c r="H57" s="29">
        <f t="shared" si="2"/>
        <v>0</v>
      </c>
      <c r="I57" s="1"/>
      <c r="J57" s="26">
        <f t="shared" si="6"/>
        <v>1.6875000000000002</v>
      </c>
      <c r="K57" s="26">
        <f t="shared" si="7"/>
        <v>0.4875</v>
      </c>
      <c r="L57" s="55">
        <f t="shared" si="3"/>
        <v>2.1750000000000003</v>
      </c>
      <c r="M57" s="55">
        <f t="shared" si="8"/>
        <v>2.404639070773934</v>
      </c>
      <c r="N57" s="55">
        <f t="shared" si="9"/>
        <v>-0.22963907077393353</v>
      </c>
    </row>
    <row r="58" spans="1:14" ht="12.75">
      <c r="A58">
        <f t="shared" si="10"/>
        <v>1988</v>
      </c>
      <c r="C58">
        <v>32</v>
      </c>
      <c r="D58" s="28">
        <f t="shared" si="4"/>
        <v>11.016780045474972</v>
      </c>
      <c r="E58" s="26">
        <f t="shared" si="0"/>
        <v>0.7282091610058957</v>
      </c>
      <c r="F58" s="26">
        <f t="shared" si="5"/>
        <v>11.744989206480868</v>
      </c>
      <c r="G58" s="55">
        <f t="shared" si="1"/>
        <v>0.034080107256537706</v>
      </c>
      <c r="H58" s="29">
        <f t="shared" si="2"/>
        <v>0</v>
      </c>
      <c r="I58" s="1"/>
      <c r="J58" s="26">
        <f t="shared" si="6"/>
        <v>1.6875000000000002</v>
      </c>
      <c r="K58" s="26">
        <f t="shared" si="7"/>
        <v>0.4875</v>
      </c>
      <c r="L58" s="55">
        <f t="shared" si="3"/>
        <v>2.1750000000000003</v>
      </c>
      <c r="M58" s="55">
        <f t="shared" si="8"/>
        <v>2.4497892682624336</v>
      </c>
      <c r="N58" s="55">
        <f t="shared" si="9"/>
        <v>-0.27478926826243333</v>
      </c>
    </row>
    <row r="59" spans="1:14" ht="12.75">
      <c r="A59">
        <f t="shared" si="10"/>
        <v>1989</v>
      </c>
      <c r="C59">
        <v>33</v>
      </c>
      <c r="D59" s="28">
        <f t="shared" si="4"/>
        <v>11.744989206480868</v>
      </c>
      <c r="E59" s="26">
        <f t="shared" si="0"/>
        <v>0.7763437865483854</v>
      </c>
      <c r="F59" s="26">
        <f t="shared" si="5"/>
        <v>12.521332993029255</v>
      </c>
      <c r="G59" s="55">
        <f aca="true" t="shared" si="11" ref="G59:G95">IF(A59&lt;=$C$13,$C$22*$C$11,0)</f>
        <v>0.034080107256537706</v>
      </c>
      <c r="H59" s="29">
        <f t="shared" si="2"/>
        <v>0</v>
      </c>
      <c r="I59" s="1"/>
      <c r="J59" s="26">
        <f t="shared" si="6"/>
        <v>1.6875000000000002</v>
      </c>
      <c r="K59" s="26">
        <f t="shared" si="7"/>
        <v>0.4875</v>
      </c>
      <c r="L59" s="55">
        <f t="shared" si="3"/>
        <v>2.1750000000000003</v>
      </c>
      <c r="M59" s="55">
        <f t="shared" si="8"/>
        <v>2.4979238938049235</v>
      </c>
      <c r="N59" s="55">
        <f t="shared" si="9"/>
        <v>-0.32292389380492326</v>
      </c>
    </row>
    <row r="60" spans="1:14" ht="12.75">
      <c r="A60">
        <f t="shared" si="10"/>
        <v>1990</v>
      </c>
      <c r="C60">
        <v>34</v>
      </c>
      <c r="D60" s="28">
        <f aca="true" t="shared" si="12" ref="D60:D95">IF(A60&lt;=$C$13,D59*(1+$C$17),0)</f>
        <v>12.521332993029255</v>
      </c>
      <c r="E60" s="26">
        <f t="shared" si="0"/>
        <v>0.8276601108392337</v>
      </c>
      <c r="F60" s="26">
        <f t="shared" si="5"/>
        <v>13.348993103868489</v>
      </c>
      <c r="G60" s="55">
        <f t="shared" si="11"/>
        <v>0.034080107256537706</v>
      </c>
      <c r="H60" s="29">
        <f t="shared" si="2"/>
        <v>0</v>
      </c>
      <c r="I60" s="1"/>
      <c r="J60" s="26">
        <f t="shared" si="6"/>
        <v>1.6875000000000002</v>
      </c>
      <c r="K60" s="26">
        <f t="shared" si="7"/>
        <v>0.4875</v>
      </c>
      <c r="L60" s="55">
        <f t="shared" si="3"/>
        <v>2.1750000000000003</v>
      </c>
      <c r="M60" s="55">
        <f t="shared" si="8"/>
        <v>2.549240218095772</v>
      </c>
      <c r="N60" s="55">
        <f t="shared" si="9"/>
        <v>-0.37424021809577157</v>
      </c>
    </row>
    <row r="61" spans="1:14" ht="12.75">
      <c r="A61">
        <f t="shared" si="10"/>
        <v>1991</v>
      </c>
      <c r="C61">
        <v>35</v>
      </c>
      <c r="D61" s="28">
        <f t="shared" si="12"/>
        <v>13.348993103868489</v>
      </c>
      <c r="E61" s="26">
        <f t="shared" si="0"/>
        <v>0.8823684441657073</v>
      </c>
      <c r="F61" s="26">
        <f t="shared" si="5"/>
        <v>14.231361548034196</v>
      </c>
      <c r="G61" s="55">
        <f t="shared" si="11"/>
        <v>0.034080107256537706</v>
      </c>
      <c r="H61" s="29">
        <f t="shared" si="2"/>
        <v>0</v>
      </c>
      <c r="I61" s="1"/>
      <c r="J61" s="26">
        <f t="shared" si="6"/>
        <v>1.6875000000000002</v>
      </c>
      <c r="K61" s="26">
        <f t="shared" si="7"/>
        <v>0.4875</v>
      </c>
      <c r="L61" s="55">
        <f t="shared" si="3"/>
        <v>2.1750000000000003</v>
      </c>
      <c r="M61" s="55">
        <f t="shared" si="8"/>
        <v>2.603948551422245</v>
      </c>
      <c r="N61" s="55">
        <f t="shared" si="9"/>
        <v>-0.42894855142224486</v>
      </c>
    </row>
    <row r="62" spans="1:14" ht="12.75">
      <c r="A62">
        <f t="shared" si="10"/>
        <v>1992</v>
      </c>
      <c r="C62">
        <v>36</v>
      </c>
      <c r="D62" s="28">
        <f t="shared" si="12"/>
        <v>14.231361548034197</v>
      </c>
      <c r="E62" s="26">
        <f t="shared" si="0"/>
        <v>0.9406929983250605</v>
      </c>
      <c r="F62" s="26">
        <f t="shared" si="5"/>
        <v>15.172054546359258</v>
      </c>
      <c r="G62" s="55">
        <f t="shared" si="11"/>
        <v>0.034080107256537706</v>
      </c>
      <c r="H62" s="29">
        <f t="shared" si="2"/>
        <v>0</v>
      </c>
      <c r="I62" s="1"/>
      <c r="J62" s="26">
        <f t="shared" si="6"/>
        <v>1.6875000000000002</v>
      </c>
      <c r="K62" s="26">
        <f t="shared" si="7"/>
        <v>0.4875</v>
      </c>
      <c r="L62" s="55">
        <f t="shared" si="3"/>
        <v>2.1750000000000003</v>
      </c>
      <c r="M62" s="55">
        <f t="shared" si="8"/>
        <v>2.6622731055815985</v>
      </c>
      <c r="N62" s="55">
        <f t="shared" si="9"/>
        <v>-0.4872731055815982</v>
      </c>
    </row>
    <row r="63" spans="1:14" ht="12.75">
      <c r="A63">
        <f t="shared" si="10"/>
        <v>1993</v>
      </c>
      <c r="C63">
        <v>37</v>
      </c>
      <c r="D63" s="28">
        <f t="shared" si="12"/>
        <v>15.172054546359258</v>
      </c>
      <c r="E63" s="26">
        <f t="shared" si="0"/>
        <v>1.002872805514347</v>
      </c>
      <c r="F63" s="26">
        <f t="shared" si="5"/>
        <v>16.174927351873606</v>
      </c>
      <c r="G63" s="55">
        <f t="shared" si="11"/>
        <v>0.034080107256537706</v>
      </c>
      <c r="H63" s="29">
        <f t="shared" si="2"/>
        <v>0</v>
      </c>
      <c r="I63" s="1"/>
      <c r="J63" s="26">
        <f t="shared" si="6"/>
        <v>1.6875000000000002</v>
      </c>
      <c r="K63" s="26">
        <f t="shared" si="7"/>
        <v>0.4875</v>
      </c>
      <c r="L63" s="55">
        <f t="shared" si="3"/>
        <v>2.1750000000000003</v>
      </c>
      <c r="M63" s="55">
        <f t="shared" si="8"/>
        <v>2.724452912770885</v>
      </c>
      <c r="N63" s="55">
        <f t="shared" si="9"/>
        <v>-0.5494529127708847</v>
      </c>
    </row>
    <row r="64" spans="1:14" ht="12.75">
      <c r="A64">
        <f t="shared" si="10"/>
        <v>1994</v>
      </c>
      <c r="C64">
        <v>38</v>
      </c>
      <c r="D64" s="28">
        <f t="shared" si="12"/>
        <v>16.174927351873606</v>
      </c>
      <c r="E64" s="26">
        <f t="shared" si="0"/>
        <v>1.0691626979588456</v>
      </c>
      <c r="F64" s="26">
        <f t="shared" si="5"/>
        <v>17.24409004983245</v>
      </c>
      <c r="G64" s="55">
        <f t="shared" si="11"/>
        <v>0.034080107256537706</v>
      </c>
      <c r="H64" s="29">
        <f t="shared" si="2"/>
        <v>0</v>
      </c>
      <c r="I64" s="1"/>
      <c r="J64" s="26">
        <f t="shared" si="6"/>
        <v>1.6875000000000002</v>
      </c>
      <c r="K64" s="26">
        <f t="shared" si="7"/>
        <v>0.4875</v>
      </c>
      <c r="L64" s="55">
        <f t="shared" si="3"/>
        <v>2.1750000000000003</v>
      </c>
      <c r="M64" s="55">
        <f t="shared" si="8"/>
        <v>2.7907428052153835</v>
      </c>
      <c r="N64" s="55">
        <f t="shared" si="9"/>
        <v>-0.6157428052153833</v>
      </c>
    </row>
    <row r="65" spans="1:14" ht="12.75">
      <c r="A65">
        <f t="shared" si="10"/>
        <v>1995</v>
      </c>
      <c r="C65">
        <v>39</v>
      </c>
      <c r="D65" s="26">
        <f t="shared" si="12"/>
        <v>17.24409004983245</v>
      </c>
      <c r="E65" s="26">
        <f t="shared" si="0"/>
        <v>1.1398343522939252</v>
      </c>
      <c r="F65" s="26">
        <f t="shared" si="5"/>
        <v>18.383924402126375</v>
      </c>
      <c r="G65" s="55">
        <f t="shared" si="11"/>
        <v>0.034080107256537706</v>
      </c>
      <c r="H65" s="29">
        <f t="shared" si="2"/>
        <v>0</v>
      </c>
      <c r="I65" s="1"/>
      <c r="J65" s="26">
        <f t="shared" si="6"/>
        <v>1.6875000000000002</v>
      </c>
      <c r="K65" s="26">
        <f t="shared" si="7"/>
        <v>0.4875</v>
      </c>
      <c r="L65" s="55">
        <f t="shared" si="3"/>
        <v>2.1750000000000003</v>
      </c>
      <c r="M65" s="55">
        <f t="shared" si="8"/>
        <v>2.8614144595504634</v>
      </c>
      <c r="N65" s="55">
        <f t="shared" si="9"/>
        <v>-0.6864144595504631</v>
      </c>
    </row>
    <row r="66" spans="1:14" ht="12.75">
      <c r="A66">
        <f t="shared" si="10"/>
        <v>1996</v>
      </c>
      <c r="C66">
        <v>40</v>
      </c>
      <c r="D66" s="26">
        <f t="shared" si="12"/>
        <v>18.383924402126375</v>
      </c>
      <c r="E66" s="26">
        <f t="shared" si="0"/>
        <v>1.2151774029805535</v>
      </c>
      <c r="F66" s="26">
        <f t="shared" si="5"/>
        <v>19.59910180510693</v>
      </c>
      <c r="G66" s="55">
        <f t="shared" si="11"/>
        <v>0.034080107256537706</v>
      </c>
      <c r="H66" s="29">
        <f t="shared" si="2"/>
        <v>0</v>
      </c>
      <c r="I66" s="1"/>
      <c r="J66" s="26">
        <f t="shared" si="6"/>
        <v>1.6875000000000002</v>
      </c>
      <c r="K66" s="26">
        <f t="shared" si="7"/>
        <v>0.4875</v>
      </c>
      <c r="L66" s="55">
        <f t="shared" si="3"/>
        <v>2.1750000000000003</v>
      </c>
      <c r="M66" s="55">
        <f t="shared" si="8"/>
        <v>2.9367575102370918</v>
      </c>
      <c r="N66" s="55">
        <f t="shared" si="9"/>
        <v>-0.7617575102370915</v>
      </c>
    </row>
    <row r="67" spans="1:14" ht="12.75">
      <c r="A67">
        <f t="shared" si="10"/>
        <v>1997</v>
      </c>
      <c r="C67">
        <v>41</v>
      </c>
      <c r="D67" s="26">
        <f t="shared" si="12"/>
        <v>19.59910180510693</v>
      </c>
      <c r="E67" s="26">
        <f t="shared" si="0"/>
        <v>1.2955006293175682</v>
      </c>
      <c r="F67" s="26">
        <f t="shared" si="5"/>
        <v>20.8946024344245</v>
      </c>
      <c r="G67" s="55">
        <f t="shared" si="11"/>
        <v>0.034080107256537706</v>
      </c>
      <c r="H67" s="29">
        <f t="shared" si="2"/>
        <v>0</v>
      </c>
      <c r="I67" s="1"/>
      <c r="J67" s="26">
        <f t="shared" si="6"/>
        <v>1.6875000000000002</v>
      </c>
      <c r="K67" s="26">
        <f t="shared" si="7"/>
        <v>0.4875</v>
      </c>
      <c r="L67" s="55">
        <f t="shared" si="3"/>
        <v>2.1750000000000003</v>
      </c>
      <c r="M67" s="55">
        <f t="shared" si="8"/>
        <v>3.017080736574106</v>
      </c>
      <c r="N67" s="55">
        <f t="shared" si="9"/>
        <v>-0.8420807365741059</v>
      </c>
    </row>
    <row r="68" spans="1:14" ht="12.75">
      <c r="A68">
        <f t="shared" si="10"/>
        <v>1998</v>
      </c>
      <c r="C68">
        <v>42</v>
      </c>
      <c r="D68" s="26">
        <f t="shared" si="12"/>
        <v>20.8946024344245</v>
      </c>
      <c r="E68" s="26">
        <f t="shared" si="0"/>
        <v>1.3811332209154594</v>
      </c>
      <c r="F68" s="26">
        <f t="shared" si="5"/>
        <v>22.275735655339957</v>
      </c>
      <c r="G68" s="55">
        <f t="shared" si="11"/>
        <v>0.034080107256537706</v>
      </c>
      <c r="H68" s="29">
        <f t="shared" si="2"/>
        <v>0</v>
      </c>
      <c r="I68" s="1"/>
      <c r="J68" s="26">
        <f t="shared" si="6"/>
        <v>1.6875000000000002</v>
      </c>
      <c r="K68" s="26">
        <f t="shared" si="7"/>
        <v>0.4875</v>
      </c>
      <c r="L68" s="55">
        <f t="shared" si="3"/>
        <v>2.1750000000000003</v>
      </c>
      <c r="M68" s="55">
        <f t="shared" si="8"/>
        <v>3.1027133281719976</v>
      </c>
      <c r="N68" s="55">
        <f t="shared" si="9"/>
        <v>-0.9277133281719974</v>
      </c>
    </row>
    <row r="69" spans="1:14" ht="12.75">
      <c r="A69">
        <f t="shared" si="10"/>
        <v>1999</v>
      </c>
      <c r="C69">
        <v>43</v>
      </c>
      <c r="D69" s="26">
        <f t="shared" si="12"/>
        <v>22.27573565533996</v>
      </c>
      <c r="E69" s="26">
        <f t="shared" si="0"/>
        <v>1.4724261268179715</v>
      </c>
      <c r="F69" s="26">
        <f t="shared" si="5"/>
        <v>23.748161782157933</v>
      </c>
      <c r="G69" s="55">
        <f t="shared" si="11"/>
        <v>0.034080107256537706</v>
      </c>
      <c r="H69" s="29">
        <f t="shared" si="2"/>
        <v>0</v>
      </c>
      <c r="I69" s="1"/>
      <c r="J69" s="26">
        <f t="shared" si="6"/>
        <v>1.6875000000000002</v>
      </c>
      <c r="K69" s="26">
        <f t="shared" si="7"/>
        <v>0.4875</v>
      </c>
      <c r="L69" s="55">
        <f t="shared" si="3"/>
        <v>2.1750000000000003</v>
      </c>
      <c r="M69" s="55">
        <f t="shared" si="8"/>
        <v>3.1940062340745095</v>
      </c>
      <c r="N69" s="55">
        <f t="shared" si="9"/>
        <v>-1.0190062340745092</v>
      </c>
    </row>
    <row r="70" spans="1:14" ht="12.75">
      <c r="A70">
        <f t="shared" si="10"/>
        <v>2000</v>
      </c>
      <c r="C70">
        <v>44</v>
      </c>
      <c r="D70" s="26">
        <f t="shared" si="12"/>
        <v>23.748161782157933</v>
      </c>
      <c r="E70" s="26">
        <f t="shared" si="0"/>
        <v>1.5697534938006394</v>
      </c>
      <c r="F70" s="26">
        <f t="shared" si="5"/>
        <v>25.317915275958573</v>
      </c>
      <c r="G70" s="55">
        <f t="shared" si="11"/>
        <v>0.034080107256537706</v>
      </c>
      <c r="H70" s="29">
        <f t="shared" si="2"/>
        <v>0</v>
      </c>
      <c r="I70" s="1"/>
      <c r="J70" s="26">
        <f t="shared" si="6"/>
        <v>1.6875000000000002</v>
      </c>
      <c r="K70" s="26">
        <f t="shared" si="7"/>
        <v>0.4875</v>
      </c>
      <c r="L70" s="55">
        <f t="shared" si="3"/>
        <v>2.1750000000000003</v>
      </c>
      <c r="M70" s="55">
        <f t="shared" si="8"/>
        <v>3.291333601057177</v>
      </c>
      <c r="N70" s="55">
        <f t="shared" si="9"/>
        <v>-1.116333601057177</v>
      </c>
    </row>
    <row r="71" spans="1:14" ht="12.75">
      <c r="A71">
        <f t="shared" si="10"/>
        <v>2001</v>
      </c>
      <c r="C71">
        <v>45</v>
      </c>
      <c r="D71" s="26">
        <f t="shared" si="12"/>
        <v>25.317915275958573</v>
      </c>
      <c r="E71" s="26">
        <f t="shared" si="0"/>
        <v>1.6735141997408618</v>
      </c>
      <c r="F71" s="26">
        <f t="shared" si="5"/>
        <v>26.991429475699434</v>
      </c>
      <c r="G71" s="55">
        <f t="shared" si="11"/>
        <v>0.034080107256537706</v>
      </c>
      <c r="H71" s="29">
        <f t="shared" si="2"/>
        <v>0</v>
      </c>
      <c r="I71" s="1"/>
      <c r="J71" s="26">
        <f t="shared" si="6"/>
        <v>1.6875000000000002</v>
      </c>
      <c r="K71" s="26">
        <f t="shared" si="7"/>
        <v>0.4875</v>
      </c>
      <c r="L71" s="55">
        <f t="shared" si="3"/>
        <v>2.1750000000000003</v>
      </c>
      <c r="M71" s="55">
        <f t="shared" si="8"/>
        <v>3.3950943069974</v>
      </c>
      <c r="N71" s="55">
        <f t="shared" si="9"/>
        <v>-1.2200943069973995</v>
      </c>
    </row>
    <row r="72" spans="1:14" ht="12.75">
      <c r="A72">
        <f t="shared" si="10"/>
        <v>2002</v>
      </c>
      <c r="C72">
        <v>46</v>
      </c>
      <c r="D72" s="26">
        <f t="shared" si="12"/>
        <v>26.991429475699434</v>
      </c>
      <c r="E72" s="26">
        <f t="shared" si="0"/>
        <v>1.7841334883437328</v>
      </c>
      <c r="F72" s="26">
        <f t="shared" si="5"/>
        <v>28.775562964043168</v>
      </c>
      <c r="G72" s="55">
        <f t="shared" si="11"/>
        <v>0.034080107256537706</v>
      </c>
      <c r="H72" s="29">
        <f t="shared" si="2"/>
        <v>0</v>
      </c>
      <c r="I72" s="1"/>
      <c r="J72" s="26">
        <f t="shared" si="6"/>
        <v>1.6875000000000002</v>
      </c>
      <c r="K72" s="26">
        <f t="shared" si="7"/>
        <v>0.4875</v>
      </c>
      <c r="L72" s="55">
        <f t="shared" si="3"/>
        <v>2.1750000000000003</v>
      </c>
      <c r="M72" s="55">
        <f t="shared" si="8"/>
        <v>3.5057135956002705</v>
      </c>
      <c r="N72" s="55">
        <f t="shared" si="9"/>
        <v>-1.3307135956002702</v>
      </c>
    </row>
    <row r="73" spans="1:14" ht="12.75">
      <c r="A73">
        <f t="shared" si="10"/>
        <v>2003</v>
      </c>
      <c r="C73">
        <v>47</v>
      </c>
      <c r="D73" s="26">
        <f t="shared" si="12"/>
        <v>28.775562964043168</v>
      </c>
      <c r="E73" s="26">
        <f t="shared" si="0"/>
        <v>1.9020647119232537</v>
      </c>
      <c r="F73" s="26">
        <f t="shared" si="5"/>
        <v>30.67762767596642</v>
      </c>
      <c r="G73" s="55">
        <f t="shared" si="11"/>
        <v>0.034080107256537706</v>
      </c>
      <c r="H73" s="29">
        <f t="shared" si="2"/>
        <v>1.9361448191797914</v>
      </c>
      <c r="I73" s="1"/>
      <c r="J73" s="26">
        <f t="shared" si="6"/>
        <v>1.6875000000000002</v>
      </c>
      <c r="K73" s="26">
        <f t="shared" si="7"/>
        <v>0.4875</v>
      </c>
      <c r="L73" s="55">
        <f t="shared" si="3"/>
        <v>2.209080107256538</v>
      </c>
      <c r="M73" s="55">
        <f t="shared" si="8"/>
        <v>3.6236448191797916</v>
      </c>
      <c r="N73" s="55">
        <f t="shared" si="9"/>
        <v>-1.4145647119232536</v>
      </c>
    </row>
    <row r="74" spans="1:14" ht="12.75">
      <c r="A74">
        <f t="shared" si="10"/>
        <v>2004</v>
      </c>
      <c r="C74">
        <v>48</v>
      </c>
      <c r="D74" s="26">
        <f t="shared" si="12"/>
        <v>30.677627675966423</v>
      </c>
      <c r="E74" s="26">
        <f t="shared" si="0"/>
        <v>2.027791189381381</v>
      </c>
      <c r="F74" s="26">
        <f t="shared" si="5"/>
        <v>32.7054188653478</v>
      </c>
      <c r="G74" s="55">
        <f t="shared" si="11"/>
        <v>0.034080107256537706</v>
      </c>
      <c r="H74" s="29">
        <f t="shared" si="2"/>
        <v>2.0618712966379187</v>
      </c>
      <c r="I74" s="1"/>
      <c r="J74" s="26">
        <f t="shared" si="6"/>
        <v>1.6875000000000002</v>
      </c>
      <c r="K74" s="26">
        <f t="shared" si="7"/>
        <v>0.4875</v>
      </c>
      <c r="L74" s="55">
        <f t="shared" si="3"/>
        <v>2.209080107256538</v>
      </c>
      <c r="M74" s="55">
        <f t="shared" si="8"/>
        <v>3.7493712966379187</v>
      </c>
      <c r="N74" s="55">
        <f t="shared" si="9"/>
        <v>-1.5402911893813807</v>
      </c>
    </row>
    <row r="75" spans="1:14" ht="12.75">
      <c r="A75">
        <f t="shared" si="10"/>
        <v>2005</v>
      </c>
      <c r="C75">
        <v>49</v>
      </c>
      <c r="D75" s="26">
        <f t="shared" si="12"/>
        <v>32.7054188653478</v>
      </c>
      <c r="E75" s="26">
        <f t="shared" si="0"/>
        <v>2.16182818699949</v>
      </c>
      <c r="F75" s="26">
        <f t="shared" si="5"/>
        <v>34.867247052347295</v>
      </c>
      <c r="G75" s="55">
        <f t="shared" si="11"/>
        <v>0.034080107256537706</v>
      </c>
      <c r="H75" s="29">
        <f t="shared" si="2"/>
        <v>2.1959082942560277</v>
      </c>
      <c r="I75" s="1"/>
      <c r="J75" s="26">
        <f t="shared" si="6"/>
        <v>1.6875000000000002</v>
      </c>
      <c r="K75" s="26">
        <f t="shared" si="7"/>
        <v>0.4875</v>
      </c>
      <c r="L75" s="55">
        <f t="shared" si="3"/>
        <v>2.209080107256538</v>
      </c>
      <c r="M75" s="55">
        <f t="shared" si="8"/>
        <v>3.8834082942560277</v>
      </c>
      <c r="N75" s="55">
        <f t="shared" si="9"/>
        <v>-1.6743281869994897</v>
      </c>
    </row>
    <row r="76" spans="1:14" ht="12.75">
      <c r="A76">
        <f t="shared" si="10"/>
        <v>2006</v>
      </c>
      <c r="C76">
        <v>50</v>
      </c>
      <c r="D76" s="26">
        <f t="shared" si="12"/>
        <v>34.867247052347295</v>
      </c>
      <c r="E76" s="26">
        <f t="shared" si="0"/>
        <v>2.3047250301601565</v>
      </c>
      <c r="F76" s="26">
        <f t="shared" si="5"/>
        <v>37.17197208250745</v>
      </c>
      <c r="G76" s="55">
        <f t="shared" si="11"/>
        <v>0.034080107256537706</v>
      </c>
      <c r="H76" s="29">
        <f t="shared" si="2"/>
        <v>2.3388051374166943</v>
      </c>
      <c r="I76" s="1"/>
      <c r="J76" s="26">
        <f t="shared" si="6"/>
        <v>1.6875000000000002</v>
      </c>
      <c r="K76" s="26">
        <f t="shared" si="7"/>
        <v>0.4875</v>
      </c>
      <c r="L76" s="55">
        <f t="shared" si="3"/>
        <v>2.209080107256538</v>
      </c>
      <c r="M76" s="55">
        <f t="shared" si="8"/>
        <v>4.026305137416695</v>
      </c>
      <c r="N76" s="55">
        <f t="shared" si="9"/>
        <v>-1.8172250301601567</v>
      </c>
    </row>
    <row r="77" spans="1:14" ht="12.75">
      <c r="A77">
        <f t="shared" si="10"/>
        <v>2007</v>
      </c>
      <c r="C77">
        <v>51</v>
      </c>
      <c r="D77" s="26">
        <f t="shared" si="12"/>
        <v>37.17197208250745</v>
      </c>
      <c r="E77" s="26">
        <f t="shared" si="0"/>
        <v>2.4570673546537427</v>
      </c>
      <c r="F77" s="26">
        <f t="shared" si="5"/>
        <v>39.6290394371612</v>
      </c>
      <c r="G77" s="55">
        <f t="shared" si="11"/>
        <v>0.034080107256537706</v>
      </c>
      <c r="H77" s="29">
        <f t="shared" si="2"/>
        <v>2.4911474619102805</v>
      </c>
      <c r="I77" s="1"/>
      <c r="J77" s="26">
        <f t="shared" si="6"/>
        <v>1.6875000000000002</v>
      </c>
      <c r="K77" s="26">
        <f t="shared" si="7"/>
        <v>0.4875</v>
      </c>
      <c r="L77" s="55">
        <f t="shared" si="3"/>
        <v>2.209080107256538</v>
      </c>
      <c r="M77" s="55">
        <f t="shared" si="8"/>
        <v>4.1786474619102805</v>
      </c>
      <c r="N77" s="55">
        <f t="shared" si="9"/>
        <v>-1.9695673546537424</v>
      </c>
    </row>
    <row r="78" spans="1:14" ht="12.75">
      <c r="A78">
        <f t="shared" si="10"/>
        <v>2008</v>
      </c>
      <c r="C78">
        <v>52</v>
      </c>
      <c r="D78" s="26">
        <f t="shared" si="12"/>
        <v>39.6290394371612</v>
      </c>
      <c r="E78" s="26">
        <f t="shared" si="0"/>
        <v>2.619479506796355</v>
      </c>
      <c r="F78" s="26">
        <f t="shared" si="5"/>
        <v>42.24851894395755</v>
      </c>
      <c r="G78" s="55">
        <f t="shared" si="11"/>
        <v>0.034080107256537706</v>
      </c>
      <c r="H78" s="29">
        <f t="shared" si="2"/>
        <v>2.653559614052893</v>
      </c>
      <c r="I78" s="1"/>
      <c r="J78" s="26">
        <f t="shared" si="6"/>
        <v>1.6875000000000002</v>
      </c>
      <c r="K78" s="26">
        <f t="shared" si="7"/>
        <v>0.4875</v>
      </c>
      <c r="L78" s="55">
        <f t="shared" si="3"/>
        <v>2.209080107256538</v>
      </c>
      <c r="M78" s="55">
        <f t="shared" si="8"/>
        <v>4.341059614052893</v>
      </c>
      <c r="N78" s="55">
        <f t="shared" si="9"/>
        <v>-2.1319795067963554</v>
      </c>
    </row>
    <row r="79" spans="1:14" ht="12.75">
      <c r="A79">
        <f t="shared" si="10"/>
        <v>2009</v>
      </c>
      <c r="C79">
        <v>53</v>
      </c>
      <c r="D79" s="26">
        <f t="shared" si="12"/>
        <v>42.248518943957556</v>
      </c>
      <c r="E79" s="26">
        <f t="shared" si="0"/>
        <v>2.7926271021955946</v>
      </c>
      <c r="F79" s="26">
        <f t="shared" si="5"/>
        <v>45.04114604615315</v>
      </c>
      <c r="G79" s="55">
        <f t="shared" si="11"/>
        <v>0.034080107256537706</v>
      </c>
      <c r="H79" s="29">
        <f t="shared" si="2"/>
        <v>2.8267072094521324</v>
      </c>
      <c r="I79" s="1"/>
      <c r="J79" s="26">
        <f t="shared" si="6"/>
        <v>1.6875000000000002</v>
      </c>
      <c r="K79" s="26">
        <f t="shared" si="7"/>
        <v>0.4875</v>
      </c>
      <c r="L79" s="55">
        <f t="shared" si="3"/>
        <v>2.209080107256538</v>
      </c>
      <c r="M79" s="55">
        <f t="shared" si="8"/>
        <v>4.514207209452133</v>
      </c>
      <c r="N79" s="55">
        <f t="shared" si="9"/>
        <v>-2.305127102195595</v>
      </c>
    </row>
    <row r="80" spans="1:14" ht="12.75">
      <c r="A80">
        <f t="shared" si="10"/>
        <v>2010</v>
      </c>
      <c r="C80">
        <v>54</v>
      </c>
      <c r="D80" s="26">
        <f t="shared" si="12"/>
        <v>45.04114604615315</v>
      </c>
      <c r="E80" s="26">
        <f t="shared" si="0"/>
        <v>2.9772197536507234</v>
      </c>
      <c r="F80" s="26">
        <f t="shared" si="5"/>
        <v>48.018365799803874</v>
      </c>
      <c r="G80" s="55">
        <f t="shared" si="11"/>
        <v>0.034080107256537706</v>
      </c>
      <c r="H80" s="29">
        <f t="shared" si="2"/>
        <v>3.011299860907261</v>
      </c>
      <c r="I80" s="1"/>
      <c r="J80" s="26">
        <f t="shared" si="6"/>
        <v>1.6875000000000002</v>
      </c>
      <c r="K80" s="26">
        <f t="shared" si="7"/>
        <v>0.4875</v>
      </c>
      <c r="L80" s="55">
        <f t="shared" si="3"/>
        <v>2.209080107256538</v>
      </c>
      <c r="M80" s="55">
        <f t="shared" si="8"/>
        <v>4.698799860907261</v>
      </c>
      <c r="N80" s="55">
        <f t="shared" si="9"/>
        <v>-2.489719753650723</v>
      </c>
    </row>
    <row r="81" spans="1:14" ht="12.75">
      <c r="A81">
        <f t="shared" si="10"/>
        <v>2011</v>
      </c>
      <c r="C81">
        <v>55</v>
      </c>
      <c r="D81" s="26">
        <f t="shared" si="12"/>
        <v>48.018365799803874</v>
      </c>
      <c r="E81" s="26">
        <f t="shared" si="0"/>
        <v>3.1740139793670363</v>
      </c>
      <c r="F81" s="26">
        <f t="shared" si="5"/>
        <v>51.19237977917091</v>
      </c>
      <c r="G81" s="55">
        <f t="shared" si="11"/>
        <v>0.034080107256537706</v>
      </c>
      <c r="H81" s="29">
        <f t="shared" si="2"/>
        <v>3.208094086623574</v>
      </c>
      <c r="I81" s="1"/>
      <c r="J81" s="26">
        <f t="shared" si="6"/>
        <v>1.6875000000000002</v>
      </c>
      <c r="K81" s="26">
        <f t="shared" si="7"/>
        <v>0.4875</v>
      </c>
      <c r="L81" s="55">
        <f t="shared" si="3"/>
        <v>2.209080107256538</v>
      </c>
      <c r="M81" s="55">
        <f t="shared" si="8"/>
        <v>4.895594086623574</v>
      </c>
      <c r="N81" s="55">
        <f t="shared" si="9"/>
        <v>-2.686513979367036</v>
      </c>
    </row>
    <row r="82" spans="1:14" ht="12.75">
      <c r="A82">
        <f t="shared" si="10"/>
        <v>2012</v>
      </c>
      <c r="C82">
        <v>56</v>
      </c>
      <c r="D82" s="26">
        <f t="shared" si="12"/>
        <v>51.19237977917091</v>
      </c>
      <c r="E82" s="26">
        <f t="shared" si="0"/>
        <v>3.3838163034031976</v>
      </c>
      <c r="F82" s="26">
        <f t="shared" si="5"/>
        <v>54.576196082574114</v>
      </c>
      <c r="G82" s="55">
        <f t="shared" si="11"/>
        <v>0.034080107256537706</v>
      </c>
      <c r="H82" s="29">
        <f t="shared" si="2"/>
        <v>3.4178964106597354</v>
      </c>
      <c r="I82" s="1"/>
      <c r="J82" s="26">
        <f t="shared" si="6"/>
        <v>1.6875000000000002</v>
      </c>
      <c r="K82" s="26">
        <f t="shared" si="7"/>
        <v>0.4875</v>
      </c>
      <c r="L82" s="55">
        <f t="shared" si="3"/>
        <v>2.209080107256538</v>
      </c>
      <c r="M82" s="55">
        <f t="shared" si="8"/>
        <v>5.105396410659735</v>
      </c>
      <c r="N82" s="55">
        <f t="shared" si="9"/>
        <v>-2.8963163034031973</v>
      </c>
    </row>
    <row r="83" spans="1:14" ht="12.75">
      <c r="A83">
        <f t="shared" si="10"/>
        <v>2013</v>
      </c>
      <c r="C83">
        <v>57</v>
      </c>
      <c r="D83" s="26">
        <f t="shared" si="12"/>
        <v>54.576196082574114</v>
      </c>
      <c r="E83" s="26">
        <f t="shared" si="0"/>
        <v>3.6074865610581495</v>
      </c>
      <c r="F83" s="26">
        <f t="shared" si="5"/>
        <v>58.18368264363227</v>
      </c>
      <c r="G83" s="55">
        <f t="shared" si="11"/>
        <v>0.034080107256537706</v>
      </c>
      <c r="H83" s="29">
        <f t="shared" si="2"/>
        <v>3.6415666683146872</v>
      </c>
      <c r="I83" s="1"/>
      <c r="J83" s="26">
        <f t="shared" si="6"/>
        <v>1.6875000000000002</v>
      </c>
      <c r="K83" s="26">
        <f t="shared" si="7"/>
        <v>0.4875</v>
      </c>
      <c r="L83" s="55">
        <f t="shared" si="3"/>
        <v>2.209080107256538</v>
      </c>
      <c r="M83" s="55">
        <f t="shared" si="8"/>
        <v>5.329066668314687</v>
      </c>
      <c r="N83" s="55">
        <f t="shared" si="9"/>
        <v>-3.119986561058149</v>
      </c>
    </row>
    <row r="84" spans="1:14" ht="12.75">
      <c r="A84">
        <f t="shared" si="10"/>
        <v>2014</v>
      </c>
      <c r="C84">
        <v>58</v>
      </c>
      <c r="D84" s="26">
        <f t="shared" si="12"/>
        <v>58.18368264363227</v>
      </c>
      <c r="E84" s="26">
        <f t="shared" si="0"/>
        <v>3.8459414227440933</v>
      </c>
      <c r="F84" s="26">
        <f t="shared" si="5"/>
        <v>62.02962406637636</v>
      </c>
      <c r="G84" s="55">
        <f t="shared" si="11"/>
        <v>0.034080107256537706</v>
      </c>
      <c r="H84" s="29">
        <f t="shared" si="2"/>
        <v>3.880021530000631</v>
      </c>
      <c r="I84" s="1"/>
      <c r="J84" s="26">
        <f t="shared" si="6"/>
        <v>1.6875000000000002</v>
      </c>
      <c r="K84" s="26">
        <f t="shared" si="7"/>
        <v>0.4875</v>
      </c>
      <c r="L84" s="55">
        <f t="shared" si="3"/>
        <v>2.209080107256538</v>
      </c>
      <c r="M84" s="55">
        <f t="shared" si="8"/>
        <v>5.567521530000631</v>
      </c>
      <c r="N84" s="55">
        <f t="shared" si="9"/>
        <v>-3.358441422744093</v>
      </c>
    </row>
    <row r="85" spans="1:14" ht="12.75">
      <c r="A85">
        <f t="shared" si="10"/>
        <v>2015</v>
      </c>
      <c r="C85">
        <v>59</v>
      </c>
      <c r="D85" s="26">
        <f t="shared" si="12"/>
        <v>62.029624066376364</v>
      </c>
      <c r="E85" s="26">
        <f t="shared" si="0"/>
        <v>4.100158150787478</v>
      </c>
      <c r="F85" s="26">
        <f t="shared" si="5"/>
        <v>66.12978221716384</v>
      </c>
      <c r="G85" s="55">
        <f t="shared" si="11"/>
        <v>0.034080107256537706</v>
      </c>
      <c r="H85" s="29">
        <f t="shared" si="2"/>
        <v>4.134238258044015</v>
      </c>
      <c r="I85" s="1"/>
      <c r="J85" s="26">
        <f t="shared" si="6"/>
        <v>1.6875000000000002</v>
      </c>
      <c r="K85" s="26">
        <f t="shared" si="7"/>
        <v>0.4875</v>
      </c>
      <c r="L85" s="55">
        <f t="shared" si="3"/>
        <v>2.209080107256538</v>
      </c>
      <c r="M85" s="55">
        <f t="shared" si="8"/>
        <v>5.821738258044015</v>
      </c>
      <c r="N85" s="55">
        <f t="shared" si="9"/>
        <v>-3.6126581507874773</v>
      </c>
    </row>
    <row r="86" spans="1:14" ht="12.75">
      <c r="A86">
        <f t="shared" si="10"/>
        <v>2016</v>
      </c>
      <c r="C86">
        <v>60</v>
      </c>
      <c r="D86" s="26">
        <f t="shared" si="12"/>
        <v>66.12978221716385</v>
      </c>
      <c r="E86" s="26">
        <f t="shared" si="0"/>
        <v>4.3711786045545304</v>
      </c>
      <c r="F86" s="26">
        <f t="shared" si="5"/>
        <v>70.50096082171838</v>
      </c>
      <c r="G86" s="55">
        <f t="shared" si="11"/>
        <v>0.034080107256537706</v>
      </c>
      <c r="H86" s="29">
        <f t="shared" si="2"/>
        <v>4.405258711811068</v>
      </c>
      <c r="I86" s="1"/>
      <c r="J86" s="26">
        <f t="shared" si="6"/>
        <v>1.6875000000000002</v>
      </c>
      <c r="K86" s="26">
        <f t="shared" si="7"/>
        <v>0.4875</v>
      </c>
      <c r="L86" s="55">
        <f t="shared" si="3"/>
        <v>2.209080107256538</v>
      </c>
      <c r="M86" s="55">
        <f t="shared" si="8"/>
        <v>6.092758711811068</v>
      </c>
      <c r="N86" s="55">
        <f t="shared" si="9"/>
        <v>-3.8836786045545297</v>
      </c>
    </row>
    <row r="87" spans="1:14" ht="12.75">
      <c r="A87">
        <f t="shared" si="10"/>
        <v>2017</v>
      </c>
      <c r="C87">
        <v>61</v>
      </c>
      <c r="D87" s="26">
        <f t="shared" si="12"/>
        <v>70.50096082171838</v>
      </c>
      <c r="E87" s="26">
        <f t="shared" si="0"/>
        <v>4.660113510315585</v>
      </c>
      <c r="F87" s="26">
        <f t="shared" si="5"/>
        <v>75.16107433203396</v>
      </c>
      <c r="G87" s="55">
        <f t="shared" si="11"/>
        <v>0.034080107256537706</v>
      </c>
      <c r="H87" s="29">
        <f t="shared" si="2"/>
        <v>4.694193617572123</v>
      </c>
      <c r="I87" s="1"/>
      <c r="J87" s="26">
        <f t="shared" si="6"/>
        <v>1.6875000000000002</v>
      </c>
      <c r="K87" s="26">
        <f t="shared" si="7"/>
        <v>0.4875</v>
      </c>
      <c r="L87" s="55">
        <f t="shared" si="3"/>
        <v>2.209080107256538</v>
      </c>
      <c r="M87" s="55">
        <f t="shared" si="8"/>
        <v>6.381693617572123</v>
      </c>
      <c r="N87" s="55">
        <f t="shared" si="9"/>
        <v>-4.172613510315585</v>
      </c>
    </row>
    <row r="88" spans="1:14" ht="12.75">
      <c r="A88">
        <f t="shared" si="10"/>
        <v>2018</v>
      </c>
      <c r="C88">
        <v>62</v>
      </c>
      <c r="D88" s="26">
        <f t="shared" si="12"/>
        <v>75.16107433203396</v>
      </c>
      <c r="E88" s="26">
        <f t="shared" si="0"/>
        <v>4.968147013347445</v>
      </c>
      <c r="F88" s="26">
        <f t="shared" si="5"/>
        <v>80.12922134538141</v>
      </c>
      <c r="G88" s="55">
        <f t="shared" si="11"/>
        <v>0.034080107256537706</v>
      </c>
      <c r="H88" s="29">
        <f t="shared" si="2"/>
        <v>5.002227120603982</v>
      </c>
      <c r="I88" s="1"/>
      <c r="J88" s="26">
        <f t="shared" si="6"/>
        <v>1.6875000000000002</v>
      </c>
      <c r="K88" s="26">
        <f t="shared" si="7"/>
        <v>0.4875</v>
      </c>
      <c r="L88" s="55">
        <f t="shared" si="3"/>
        <v>2.209080107256538</v>
      </c>
      <c r="M88" s="55">
        <f t="shared" si="8"/>
        <v>6.689727120603982</v>
      </c>
      <c r="N88" s="55">
        <f t="shared" si="9"/>
        <v>-4.480647013347444</v>
      </c>
    </row>
    <row r="89" spans="1:14" ht="12.75">
      <c r="A89">
        <f t="shared" si="10"/>
        <v>2019</v>
      </c>
      <c r="C89">
        <v>63</v>
      </c>
      <c r="D89" s="26">
        <f t="shared" si="12"/>
        <v>80.12922134538141</v>
      </c>
      <c r="E89" s="26">
        <f t="shared" si="0"/>
        <v>5.296541530929711</v>
      </c>
      <c r="F89" s="26">
        <f t="shared" si="5"/>
        <v>85.42576287631113</v>
      </c>
      <c r="G89" s="55">
        <f t="shared" si="11"/>
        <v>0.034080107256537706</v>
      </c>
      <c r="H89" s="29">
        <f t="shared" si="2"/>
        <v>5.330621638186249</v>
      </c>
      <c r="I89" s="1"/>
      <c r="J89" s="26">
        <f t="shared" si="6"/>
        <v>1.6875000000000002</v>
      </c>
      <c r="K89" s="26">
        <f t="shared" si="7"/>
        <v>0.4875</v>
      </c>
      <c r="L89" s="55">
        <f t="shared" si="3"/>
        <v>2.209080107256538</v>
      </c>
      <c r="M89" s="55">
        <f t="shared" si="8"/>
        <v>7.018121638186249</v>
      </c>
      <c r="N89" s="55">
        <f t="shared" si="9"/>
        <v>-4.8090415309297105</v>
      </c>
    </row>
    <row r="90" spans="1:14" ht="12.75">
      <c r="A90">
        <f t="shared" si="10"/>
        <v>2020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55">
        <f t="shared" si="11"/>
        <v>0</v>
      </c>
      <c r="H90" s="29">
        <f t="shared" si="2"/>
        <v>0</v>
      </c>
      <c r="I90" s="1"/>
      <c r="J90" s="26">
        <f t="shared" si="6"/>
        <v>0</v>
      </c>
      <c r="K90" s="26">
        <f t="shared" si="7"/>
        <v>0</v>
      </c>
      <c r="L90" s="55">
        <f t="shared" si="3"/>
        <v>0</v>
      </c>
      <c r="M90" s="55">
        <f t="shared" si="8"/>
        <v>0</v>
      </c>
      <c r="N90" s="55">
        <f t="shared" si="9"/>
        <v>0</v>
      </c>
    </row>
    <row r="91" spans="1:14" ht="12.75">
      <c r="A91">
        <f t="shared" si="10"/>
        <v>2021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55">
        <f t="shared" si="11"/>
        <v>0</v>
      </c>
      <c r="H91" s="29">
        <f>IF(A91&gt;=2003,G91+E91,0)</f>
        <v>0</v>
      </c>
      <c r="I91" s="1"/>
      <c r="J91" s="26">
        <f t="shared" si="6"/>
        <v>0</v>
      </c>
      <c r="K91" s="26">
        <f t="shared" si="7"/>
        <v>0</v>
      </c>
      <c r="L91" s="55">
        <f t="shared" si="3"/>
        <v>0</v>
      </c>
      <c r="M91" s="55">
        <f t="shared" si="8"/>
        <v>0</v>
      </c>
      <c r="N91" s="55">
        <f t="shared" si="9"/>
        <v>0</v>
      </c>
    </row>
    <row r="92" spans="1:14" ht="12.75">
      <c r="A92">
        <f t="shared" si="10"/>
        <v>2022</v>
      </c>
      <c r="C92">
        <v>66</v>
      </c>
      <c r="D92" s="26">
        <f t="shared" si="12"/>
        <v>0</v>
      </c>
      <c r="E92" s="26">
        <f>D92*$C$17</f>
        <v>0</v>
      </c>
      <c r="F92" s="26">
        <f>D92+E92</f>
        <v>0</v>
      </c>
      <c r="G92" s="55">
        <f t="shared" si="11"/>
        <v>0</v>
      </c>
      <c r="H92" s="29">
        <f>IF(A92&gt;=2003,G92+E92,0)</f>
        <v>0</v>
      </c>
      <c r="I92" s="1"/>
      <c r="J92" s="26">
        <f>IF(A92&lt;=$C$13,$C$8*$C$11,0)</f>
        <v>0</v>
      </c>
      <c r="K92" s="26">
        <f>IF(A92&lt;=$C$13,$C$8*$C$10,0)</f>
        <v>0</v>
      </c>
      <c r="L92" s="55">
        <f>SUM(IF(A92&lt;2003,K92+J92,K92+J92+G92))</f>
        <v>0</v>
      </c>
      <c r="M92" s="55">
        <f>E92+G92+J92</f>
        <v>0</v>
      </c>
      <c r="N92" s="55">
        <f>L92-M92</f>
        <v>0</v>
      </c>
    </row>
    <row r="93" spans="1:14" ht="12.75">
      <c r="A93">
        <f>A92+1</f>
        <v>2023</v>
      </c>
      <c r="C93">
        <v>67</v>
      </c>
      <c r="D93" s="26">
        <f t="shared" si="12"/>
        <v>0</v>
      </c>
      <c r="E93" s="26">
        <f>D93*$C$17</f>
        <v>0</v>
      </c>
      <c r="F93" s="26">
        <f>D93+E93</f>
        <v>0</v>
      </c>
      <c r="G93" s="55">
        <f t="shared" si="11"/>
        <v>0</v>
      </c>
      <c r="H93" s="29">
        <f>IF(A93&gt;=2003,G93+E93,0)</f>
        <v>0</v>
      </c>
      <c r="I93" s="1"/>
      <c r="J93" s="26">
        <f>IF(A93&lt;=$C$13,$C$8*$C$11,0)</f>
        <v>0</v>
      </c>
      <c r="K93" s="26">
        <f>IF(A93&lt;=$C$13,$C$8*$C$10,0)</f>
        <v>0</v>
      </c>
      <c r="L93" s="55">
        <f>SUM(IF(A93&lt;2003,K93+J93,K93+J93+G93))</f>
        <v>0</v>
      </c>
      <c r="M93" s="55">
        <f>E93+G93+J93</f>
        <v>0</v>
      </c>
      <c r="N93" s="55">
        <f>L93-M93</f>
        <v>0</v>
      </c>
    </row>
    <row r="94" spans="1:14" ht="12.75">
      <c r="A94">
        <f t="shared" si="10"/>
        <v>2024</v>
      </c>
      <c r="C94">
        <v>68</v>
      </c>
      <c r="D94" s="26">
        <f t="shared" si="12"/>
        <v>0</v>
      </c>
      <c r="E94" s="26">
        <f>D94*$C$17</f>
        <v>0</v>
      </c>
      <c r="F94" s="26">
        <f>D94+E94</f>
        <v>0</v>
      </c>
      <c r="G94" s="55">
        <f t="shared" si="11"/>
        <v>0</v>
      </c>
      <c r="H94" s="29">
        <f>IF(A94&gt;=2003,G94+E94,0)</f>
        <v>0</v>
      </c>
      <c r="I94" s="1"/>
      <c r="J94" s="26">
        <f>IF(A94&lt;=$C$13,$C$8*$C$11,0)</f>
        <v>0</v>
      </c>
      <c r="K94" s="26">
        <f>IF(A94&lt;=$C$13,$C$8*$C$10,0)</f>
        <v>0</v>
      </c>
      <c r="L94" s="55">
        <f>SUM(IF(A94&lt;2003,K94+J94,K94+J94+G94))</f>
        <v>0</v>
      </c>
      <c r="M94" s="55">
        <f>E94+G94+J94</f>
        <v>0</v>
      </c>
      <c r="N94" s="55">
        <f>L94-M94</f>
        <v>0</v>
      </c>
    </row>
    <row r="95" spans="1:14" ht="12.75">
      <c r="A95">
        <f>A94+1</f>
        <v>2025</v>
      </c>
      <c r="C95">
        <v>69</v>
      </c>
      <c r="D95" s="26">
        <f t="shared" si="12"/>
        <v>0</v>
      </c>
      <c r="E95" s="26">
        <f>D95*$C$17</f>
        <v>0</v>
      </c>
      <c r="F95" s="26">
        <f>D95+E95</f>
        <v>0</v>
      </c>
      <c r="G95" s="55">
        <f t="shared" si="11"/>
        <v>0</v>
      </c>
      <c r="H95" s="29">
        <f>IF(A95&gt;=2003,G95+E95,0)</f>
        <v>0</v>
      </c>
      <c r="I95" s="1"/>
      <c r="J95" s="26">
        <f>IF(A95&lt;=$C$13,$C$8*$C$11,0)</f>
        <v>0</v>
      </c>
      <c r="K95" s="26">
        <f>IF(A95&lt;=$C$13,$C$8*$C$10,0)</f>
        <v>0</v>
      </c>
      <c r="L95" s="55">
        <f>SUM(IF(A95&lt;2003,K95+J95,K95+J95+G95))</f>
        <v>0</v>
      </c>
      <c r="M95" s="55">
        <f>E95+G95+J95</f>
        <v>0</v>
      </c>
      <c r="N95" s="55">
        <f>L95-M95</f>
        <v>0</v>
      </c>
    </row>
    <row r="96" spans="1:14" ht="13.5" thickBot="1">
      <c r="A96">
        <f>A95+1</f>
        <v>2026</v>
      </c>
      <c r="C96">
        <v>70</v>
      </c>
      <c r="E96" s="50">
        <f>SUM(E27:E95)</f>
        <v>83.9110914426872</v>
      </c>
      <c r="G96" s="49">
        <f>SUM(G27:G95)</f>
        <v>2.147046757161878</v>
      </c>
      <c r="H96" s="22">
        <f>SUM(H27:H95)</f>
        <v>57.22956173562907</v>
      </c>
      <c r="I96" s="27"/>
      <c r="J96" s="23">
        <f>SUM(J27:J95)</f>
        <v>106.31250000000001</v>
      </c>
      <c r="K96" s="23">
        <f>SUM(K27:K95)</f>
        <v>30.71250000000003</v>
      </c>
      <c r="L96" s="58">
        <f>SUM(L27:L95)</f>
        <v>137.6043618233611</v>
      </c>
      <c r="M96" s="49">
        <f>SUM(M27:M95)</f>
        <v>192.37063819984897</v>
      </c>
      <c r="N96" s="23">
        <f>SUM(N27:N95)</f>
        <v>-54.7662763764879</v>
      </c>
    </row>
    <row r="97" ht="13.5" thickTop="1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  <row r="108" ht="12.75">
      <c r="L108"/>
    </row>
    <row r="109" ht="12.75">
      <c r="L109"/>
    </row>
    <row r="110" ht="12.75">
      <c r="L110"/>
    </row>
    <row r="111" ht="12.75">
      <c r="L111"/>
    </row>
    <row r="112" ht="12.75">
      <c r="L112"/>
    </row>
    <row r="113" ht="12.75">
      <c r="L113"/>
    </row>
    <row r="114" ht="12.75">
      <c r="L114"/>
    </row>
    <row r="115" ht="12.75">
      <c r="L115"/>
    </row>
    <row r="116" ht="12.75">
      <c r="L116"/>
    </row>
    <row r="117" ht="12.75">
      <c r="L117"/>
    </row>
    <row r="118" ht="12.75">
      <c r="L118"/>
    </row>
    <row r="119" ht="12.75">
      <c r="L119"/>
    </row>
    <row r="120" ht="12.75">
      <c r="L120"/>
    </row>
    <row r="121" ht="12.75">
      <c r="L121"/>
    </row>
    <row r="122" ht="12.75">
      <c r="L122"/>
    </row>
    <row r="123" ht="12.75">
      <c r="L123"/>
    </row>
    <row r="124" ht="12.75">
      <c r="L124"/>
    </row>
    <row r="125" ht="12.75">
      <c r="L125"/>
    </row>
    <row r="126" ht="12.75">
      <c r="L126"/>
    </row>
    <row r="127" ht="12.75">
      <c r="L127"/>
    </row>
    <row r="128" ht="12.75">
      <c r="L128"/>
    </row>
    <row r="129" ht="12.75">
      <c r="L129"/>
    </row>
    <row r="130" ht="12.75"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4" r:id="rId1"/>
  <headerFooter alignWithMargins="0">
    <oddFooter>&amp;L&amp;F
&amp;D&amp;C&amp;P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54</v>
      </c>
    </row>
    <row r="6" spans="1:3" ht="12.75">
      <c r="A6" s="14" t="s">
        <v>47</v>
      </c>
      <c r="C6" s="44" t="s">
        <v>61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0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0.029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0.0065</v>
      </c>
      <c r="E10" s="2"/>
    </row>
    <row r="11" spans="1:8" ht="12.75">
      <c r="A11" s="15" t="s">
        <v>38</v>
      </c>
      <c r="C11" s="21">
        <f>C9-C10</f>
        <v>0.022500000000000003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1956</v>
      </c>
      <c r="E12" t="s">
        <v>75</v>
      </c>
      <c r="G12" s="28">
        <f>$C$22</f>
        <v>4.6702369203403515</v>
      </c>
    </row>
    <row r="13" spans="1:11" ht="12.75">
      <c r="A13" s="2" t="s">
        <v>5</v>
      </c>
      <c r="C13" s="10">
        <v>2019</v>
      </c>
      <c r="E13" s="35" t="s">
        <v>76</v>
      </c>
      <c r="G13" s="28">
        <f>IF(K13&gt;0,K13,0)</f>
        <v>88.88811076467829</v>
      </c>
      <c r="H13" s="28"/>
      <c r="K13" s="26">
        <f>SUMIF($A$27:$A$88,"&lt;2003",$E$27:$E$88)+SUMIF($A$27:$A$88,"&lt;2003",$G$27:$G$88)-G17</f>
        <v>88.88811076467829</v>
      </c>
    </row>
    <row r="14" spans="1:8" ht="12.75">
      <c r="A14" s="2" t="s">
        <v>0</v>
      </c>
      <c r="C14" s="12">
        <f>C13-C12</f>
        <v>63</v>
      </c>
      <c r="E14" t="s">
        <v>77</v>
      </c>
      <c r="H14" s="28">
        <f>G13</f>
        <v>88.88811076467829</v>
      </c>
    </row>
    <row r="15" spans="1:7" ht="12.75">
      <c r="A15" s="15" t="s">
        <v>4</v>
      </c>
      <c r="C15" s="16">
        <f>IF(2002-C12&gt;$C$14,$C$14,2002-C12)</f>
        <v>46</v>
      </c>
      <c r="E15" t="s">
        <v>78</v>
      </c>
      <c r="G15" s="28">
        <f>IF(K13&gt;0,K13,0)</f>
        <v>88.88811076467829</v>
      </c>
    </row>
    <row r="16" spans="1:8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0</v>
      </c>
      <c r="H17" s="28">
        <f>SUMIF(A26:A87,"&lt;2003",G26:G87)</f>
        <v>4.833695212552261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88.72465247246639</v>
      </c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185</v>
      </c>
      <c r="F20" s="2"/>
      <c r="G20" s="28">
        <f>SUM(G12:G18)</f>
        <v>182.44645844969693</v>
      </c>
      <c r="H20" s="29">
        <f>SUM(H12:H18)</f>
        <v>182.44645844969693</v>
      </c>
      <c r="J20" s="1"/>
    </row>
    <row r="21" spans="1:10" ht="12.75">
      <c r="A21" s="13" t="s">
        <v>10</v>
      </c>
      <c r="C21" s="16">
        <f>C20*C19</f>
        <v>263.39610220195834</v>
      </c>
      <c r="J21" s="1"/>
    </row>
    <row r="22" spans="1:11" ht="12.75">
      <c r="A22" s="13" t="s">
        <v>33</v>
      </c>
      <c r="C22" s="25">
        <f>-PV(C17,C14,,C21)</f>
        <v>4.6702369203403515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1957</v>
      </c>
      <c r="C27">
        <v>1</v>
      </c>
      <c r="D27" s="28">
        <f>C22</f>
        <v>4.6702369203403515</v>
      </c>
      <c r="E27" s="26">
        <f aca="true" t="shared" si="0" ref="E27:E90">D27*$C$17</f>
        <v>0.3087026604344973</v>
      </c>
      <c r="F27" s="26">
        <f>D27+E27</f>
        <v>4.978939580774849</v>
      </c>
      <c r="G27" s="26">
        <f aca="true" t="shared" si="1" ref="G27:G58">IF(A27&lt;=$C$13,$C$22*$C$11,0)</f>
        <v>0.10508033070765792</v>
      </c>
      <c r="H27" s="26">
        <f aca="true" t="shared" si="2" ref="H27:H90">IF(A27&gt;=2003,G27+E27,0)</f>
        <v>0</v>
      </c>
      <c r="I27" s="1"/>
      <c r="J27" s="26">
        <f>IF(A27&lt;=$C$13,$C$8*$C$11,0)</f>
        <v>0</v>
      </c>
      <c r="K27" s="26">
        <f>IF(A27&lt;=$C$13,$C$8*$C$10,0)</f>
        <v>0</v>
      </c>
      <c r="L27" s="29">
        <f aca="true" t="shared" si="3" ref="L27:L91">SUM(IF(A27&lt;2003,K27+J27,K27+J27+G27))</f>
        <v>0</v>
      </c>
      <c r="M27" s="29">
        <f>E27+G27+J27</f>
        <v>0.4137829911421552</v>
      </c>
      <c r="N27" s="29">
        <f>L27-M27</f>
        <v>-0.4137829911421552</v>
      </c>
    </row>
    <row r="28" spans="1:14" ht="12.75">
      <c r="A28">
        <f>A27+1</f>
        <v>1958</v>
      </c>
      <c r="C28">
        <v>2</v>
      </c>
      <c r="D28" s="28">
        <f aca="true" t="shared" si="4" ref="D28:D59">IF(A28&lt;=$C$13,D27*(1+$C$17),0)</f>
        <v>4.978939580774849</v>
      </c>
      <c r="E28" s="26">
        <f t="shared" si="0"/>
        <v>0.32910790628921754</v>
      </c>
      <c r="F28" s="26">
        <f aca="true" t="shared" si="5" ref="F28:F91">D28+E28</f>
        <v>5.308047487064067</v>
      </c>
      <c r="G28" s="26">
        <f t="shared" si="1"/>
        <v>0.10508033070765792</v>
      </c>
      <c r="H28" s="26">
        <f t="shared" si="2"/>
        <v>0</v>
      </c>
      <c r="I28" s="1"/>
      <c r="J28" s="26">
        <f aca="true" t="shared" si="6" ref="J28:J91">IF(A28&lt;=$C$13,$C$8*$C$11,0)</f>
        <v>0</v>
      </c>
      <c r="K28" s="26">
        <f aca="true" t="shared" si="7" ref="K28:K91">IF(A28&lt;=$C$13,$C$8*$C$10,0)</f>
        <v>0</v>
      </c>
      <c r="L28" s="29">
        <f t="shared" si="3"/>
        <v>0</v>
      </c>
      <c r="M28" s="29">
        <f aca="true" t="shared" si="8" ref="M28:M91">E28+G28+J28</f>
        <v>0.4341882369968755</v>
      </c>
      <c r="N28" s="29">
        <f aca="true" t="shared" si="9" ref="N28:N91">L28-M28</f>
        <v>-0.4341882369968755</v>
      </c>
    </row>
    <row r="29" spans="1:14" ht="12.75">
      <c r="A29">
        <f aca="true" t="shared" si="10" ref="A29:A94">A28+1</f>
        <v>1959</v>
      </c>
      <c r="C29">
        <v>3</v>
      </c>
      <c r="D29" s="28">
        <f t="shared" si="4"/>
        <v>5.308047487064067</v>
      </c>
      <c r="E29" s="26">
        <f t="shared" si="0"/>
        <v>0.35086193889493483</v>
      </c>
      <c r="F29" s="26">
        <f t="shared" si="5"/>
        <v>5.658909425959002</v>
      </c>
      <c r="G29" s="26">
        <f t="shared" si="1"/>
        <v>0.10508033070765792</v>
      </c>
      <c r="H29" s="26">
        <f t="shared" si="2"/>
        <v>0</v>
      </c>
      <c r="I29" s="1"/>
      <c r="J29" s="26">
        <f t="shared" si="6"/>
        <v>0</v>
      </c>
      <c r="K29" s="26">
        <f t="shared" si="7"/>
        <v>0</v>
      </c>
      <c r="L29" s="29">
        <f t="shared" si="3"/>
        <v>0</v>
      </c>
      <c r="M29" s="29">
        <f t="shared" si="8"/>
        <v>0.45594226960259276</v>
      </c>
      <c r="N29" s="29">
        <f t="shared" si="9"/>
        <v>-0.45594226960259276</v>
      </c>
    </row>
    <row r="30" spans="1:14" ht="12.75">
      <c r="A30">
        <f t="shared" si="10"/>
        <v>1960</v>
      </c>
      <c r="C30">
        <v>4</v>
      </c>
      <c r="D30" s="28">
        <f t="shared" si="4"/>
        <v>5.658909425959002</v>
      </c>
      <c r="E30" s="26">
        <f t="shared" si="0"/>
        <v>0.37405391305589003</v>
      </c>
      <c r="F30" s="26">
        <f t="shared" si="5"/>
        <v>6.032963339014892</v>
      </c>
      <c r="G30" s="26">
        <f t="shared" si="1"/>
        <v>0.10508033070765792</v>
      </c>
      <c r="H30" s="26">
        <f t="shared" si="2"/>
        <v>0</v>
      </c>
      <c r="I30" s="1"/>
      <c r="J30" s="26">
        <f t="shared" si="6"/>
        <v>0</v>
      </c>
      <c r="K30" s="26">
        <f t="shared" si="7"/>
        <v>0</v>
      </c>
      <c r="L30" s="29">
        <f t="shared" si="3"/>
        <v>0</v>
      </c>
      <c r="M30" s="29">
        <f t="shared" si="8"/>
        <v>0.47913424376354796</v>
      </c>
      <c r="N30" s="29">
        <f t="shared" si="9"/>
        <v>-0.47913424376354796</v>
      </c>
    </row>
    <row r="31" spans="1:14" ht="12.75">
      <c r="A31">
        <f t="shared" si="10"/>
        <v>1961</v>
      </c>
      <c r="C31">
        <v>5</v>
      </c>
      <c r="D31" s="28">
        <f t="shared" si="4"/>
        <v>6.032963339014892</v>
      </c>
      <c r="E31" s="26">
        <f t="shared" si="0"/>
        <v>0.3987788767088844</v>
      </c>
      <c r="F31" s="26">
        <f t="shared" si="5"/>
        <v>6.4317422157237765</v>
      </c>
      <c r="G31" s="26">
        <f t="shared" si="1"/>
        <v>0.10508033070765792</v>
      </c>
      <c r="H31" s="26">
        <f t="shared" si="2"/>
        <v>0</v>
      </c>
      <c r="I31" s="1"/>
      <c r="J31" s="26">
        <f t="shared" si="6"/>
        <v>0</v>
      </c>
      <c r="K31" s="26">
        <f t="shared" si="7"/>
        <v>0</v>
      </c>
      <c r="L31" s="29">
        <f t="shared" si="3"/>
        <v>0</v>
      </c>
      <c r="M31" s="29">
        <f t="shared" si="8"/>
        <v>0.5038592074165423</v>
      </c>
      <c r="N31" s="29">
        <f t="shared" si="9"/>
        <v>-0.5038592074165423</v>
      </c>
    </row>
    <row r="32" spans="1:14" ht="12.75">
      <c r="A32">
        <f t="shared" si="10"/>
        <v>1962</v>
      </c>
      <c r="C32">
        <v>6</v>
      </c>
      <c r="D32" s="28">
        <f t="shared" si="4"/>
        <v>6.4317422157237765</v>
      </c>
      <c r="E32" s="26">
        <f t="shared" si="0"/>
        <v>0.42513816045934166</v>
      </c>
      <c r="F32" s="26">
        <f t="shared" si="5"/>
        <v>6.856880376183118</v>
      </c>
      <c r="G32" s="26">
        <f t="shared" si="1"/>
        <v>0.10508033070765792</v>
      </c>
      <c r="H32" s="26">
        <f t="shared" si="2"/>
        <v>0</v>
      </c>
      <c r="I32" s="1"/>
      <c r="J32" s="26">
        <f t="shared" si="6"/>
        <v>0</v>
      </c>
      <c r="K32" s="26">
        <f t="shared" si="7"/>
        <v>0</v>
      </c>
      <c r="L32" s="29">
        <f t="shared" si="3"/>
        <v>0</v>
      </c>
      <c r="M32" s="29">
        <f t="shared" si="8"/>
        <v>0.5302184911669996</v>
      </c>
      <c r="N32" s="29">
        <f t="shared" si="9"/>
        <v>-0.5302184911669996</v>
      </c>
    </row>
    <row r="33" spans="1:14" ht="12.75">
      <c r="A33">
        <f t="shared" si="10"/>
        <v>1963</v>
      </c>
      <c r="C33">
        <v>7</v>
      </c>
      <c r="D33" s="28">
        <f t="shared" si="4"/>
        <v>6.856880376183119</v>
      </c>
      <c r="E33" s="26">
        <f t="shared" si="0"/>
        <v>0.4532397928657042</v>
      </c>
      <c r="F33" s="26">
        <f t="shared" si="5"/>
        <v>7.310120169048823</v>
      </c>
      <c r="G33" s="26">
        <f t="shared" si="1"/>
        <v>0.10508033070765792</v>
      </c>
      <c r="H33" s="26">
        <f t="shared" si="2"/>
        <v>0</v>
      </c>
      <c r="I33" s="1"/>
      <c r="J33" s="26">
        <f t="shared" si="6"/>
        <v>0</v>
      </c>
      <c r="K33" s="26">
        <f t="shared" si="7"/>
        <v>0</v>
      </c>
      <c r="L33" s="29">
        <f t="shared" si="3"/>
        <v>0</v>
      </c>
      <c r="M33" s="29">
        <f t="shared" si="8"/>
        <v>0.5583201235733621</v>
      </c>
      <c r="N33" s="29">
        <f t="shared" si="9"/>
        <v>-0.5583201235733621</v>
      </c>
    </row>
    <row r="34" spans="1:14" ht="12.75">
      <c r="A34">
        <f t="shared" si="10"/>
        <v>1964</v>
      </c>
      <c r="C34">
        <v>8</v>
      </c>
      <c r="D34" s="28">
        <f t="shared" si="4"/>
        <v>7.310120169048823</v>
      </c>
      <c r="E34" s="26">
        <f t="shared" si="0"/>
        <v>0.48319894317412726</v>
      </c>
      <c r="F34" s="26">
        <f t="shared" si="5"/>
        <v>7.79331911222295</v>
      </c>
      <c r="G34" s="26">
        <f t="shared" si="1"/>
        <v>0.10508033070765792</v>
      </c>
      <c r="H34" s="26">
        <f t="shared" si="2"/>
        <v>0</v>
      </c>
      <c r="I34" s="1"/>
      <c r="J34" s="26">
        <f t="shared" si="6"/>
        <v>0</v>
      </c>
      <c r="K34" s="26">
        <f t="shared" si="7"/>
        <v>0</v>
      </c>
      <c r="L34" s="29">
        <f t="shared" si="3"/>
        <v>0</v>
      </c>
      <c r="M34" s="29">
        <f t="shared" si="8"/>
        <v>0.5882792738817851</v>
      </c>
      <c r="N34" s="29">
        <f t="shared" si="9"/>
        <v>-0.5882792738817851</v>
      </c>
    </row>
    <row r="35" spans="1:14" ht="12.75">
      <c r="A35">
        <f t="shared" si="10"/>
        <v>1965</v>
      </c>
      <c r="C35">
        <v>9</v>
      </c>
      <c r="D35" s="28">
        <f t="shared" si="4"/>
        <v>7.793319112222951</v>
      </c>
      <c r="E35" s="26">
        <f t="shared" si="0"/>
        <v>0.5151383933179371</v>
      </c>
      <c r="F35" s="26">
        <f t="shared" si="5"/>
        <v>8.308457505540888</v>
      </c>
      <c r="G35" s="26">
        <f t="shared" si="1"/>
        <v>0.10508033070765792</v>
      </c>
      <c r="H35" s="26">
        <f t="shared" si="2"/>
        <v>0</v>
      </c>
      <c r="I35" s="1"/>
      <c r="J35" s="26">
        <f t="shared" si="6"/>
        <v>0</v>
      </c>
      <c r="K35" s="26">
        <f t="shared" si="7"/>
        <v>0</v>
      </c>
      <c r="L35" s="29">
        <f t="shared" si="3"/>
        <v>0</v>
      </c>
      <c r="M35" s="29">
        <f t="shared" si="8"/>
        <v>0.620218724025595</v>
      </c>
      <c r="N35" s="29">
        <f t="shared" si="9"/>
        <v>-0.620218724025595</v>
      </c>
    </row>
    <row r="36" spans="1:14" ht="12.75">
      <c r="A36">
        <f t="shared" si="10"/>
        <v>1966</v>
      </c>
      <c r="C36">
        <v>10</v>
      </c>
      <c r="D36" s="28">
        <f t="shared" si="4"/>
        <v>8.308457505540888</v>
      </c>
      <c r="E36" s="26">
        <f t="shared" si="0"/>
        <v>0.5491890411162528</v>
      </c>
      <c r="F36" s="26">
        <f t="shared" si="5"/>
        <v>8.85764654665714</v>
      </c>
      <c r="G36" s="26">
        <f t="shared" si="1"/>
        <v>0.10508033070765792</v>
      </c>
      <c r="H36" s="26">
        <f t="shared" si="2"/>
        <v>0</v>
      </c>
      <c r="I36" s="1"/>
      <c r="J36" s="26">
        <f t="shared" si="6"/>
        <v>0</v>
      </c>
      <c r="K36" s="26">
        <f t="shared" si="7"/>
        <v>0</v>
      </c>
      <c r="L36" s="29">
        <f t="shared" si="3"/>
        <v>0</v>
      </c>
      <c r="M36" s="29">
        <f t="shared" si="8"/>
        <v>0.6542693718239107</v>
      </c>
      <c r="N36" s="29">
        <f t="shared" si="9"/>
        <v>-0.6542693718239107</v>
      </c>
    </row>
    <row r="37" spans="1:14" ht="12.75">
      <c r="A37">
        <f t="shared" si="10"/>
        <v>1967</v>
      </c>
      <c r="C37">
        <v>11</v>
      </c>
      <c r="D37" s="28">
        <f t="shared" si="4"/>
        <v>8.857646546657142</v>
      </c>
      <c r="E37" s="26">
        <f t="shared" si="0"/>
        <v>0.5854904367340371</v>
      </c>
      <c r="F37" s="26">
        <f t="shared" si="5"/>
        <v>9.44313698339118</v>
      </c>
      <c r="G37" s="26">
        <f t="shared" si="1"/>
        <v>0.10508033070765792</v>
      </c>
      <c r="H37" s="26">
        <f t="shared" si="2"/>
        <v>0</v>
      </c>
      <c r="I37" s="1"/>
      <c r="J37" s="26">
        <f t="shared" si="6"/>
        <v>0</v>
      </c>
      <c r="K37" s="26">
        <f t="shared" si="7"/>
        <v>0</v>
      </c>
      <c r="L37" s="29">
        <f t="shared" si="3"/>
        <v>0</v>
      </c>
      <c r="M37" s="29">
        <f t="shared" si="8"/>
        <v>0.690570767441695</v>
      </c>
      <c r="N37" s="29">
        <f t="shared" si="9"/>
        <v>-0.690570767441695</v>
      </c>
    </row>
    <row r="38" spans="1:14" ht="12.75">
      <c r="A38">
        <f t="shared" si="10"/>
        <v>1968</v>
      </c>
      <c r="C38">
        <v>12</v>
      </c>
      <c r="D38" s="28">
        <f t="shared" si="4"/>
        <v>9.44313698339118</v>
      </c>
      <c r="E38" s="26">
        <f t="shared" si="0"/>
        <v>0.624191354602157</v>
      </c>
      <c r="F38" s="26">
        <f t="shared" si="5"/>
        <v>10.067328337993336</v>
      </c>
      <c r="G38" s="26">
        <f t="shared" si="1"/>
        <v>0.10508033070765792</v>
      </c>
      <c r="H38" s="26">
        <f t="shared" si="2"/>
        <v>0</v>
      </c>
      <c r="I38" s="1"/>
      <c r="J38" s="26">
        <f t="shared" si="6"/>
        <v>0</v>
      </c>
      <c r="K38" s="26">
        <f t="shared" si="7"/>
        <v>0</v>
      </c>
      <c r="L38" s="29">
        <f t="shared" si="3"/>
        <v>0</v>
      </c>
      <c r="M38" s="29">
        <f t="shared" si="8"/>
        <v>0.7292716853098149</v>
      </c>
      <c r="N38" s="29">
        <f t="shared" si="9"/>
        <v>-0.7292716853098149</v>
      </c>
    </row>
    <row r="39" spans="1:14" ht="12.75">
      <c r="A39">
        <f t="shared" si="10"/>
        <v>1969</v>
      </c>
      <c r="C39">
        <v>13</v>
      </c>
      <c r="D39" s="28">
        <f t="shared" si="4"/>
        <v>10.067328337993336</v>
      </c>
      <c r="E39" s="26">
        <f t="shared" si="0"/>
        <v>0.6654504031413596</v>
      </c>
      <c r="F39" s="26">
        <f t="shared" si="5"/>
        <v>10.732778741134696</v>
      </c>
      <c r="G39" s="26">
        <f t="shared" si="1"/>
        <v>0.10508033070765792</v>
      </c>
      <c r="H39" s="26">
        <f t="shared" si="2"/>
        <v>0</v>
      </c>
      <c r="I39" s="1"/>
      <c r="J39" s="26">
        <f t="shared" si="6"/>
        <v>0</v>
      </c>
      <c r="K39" s="26">
        <f t="shared" si="7"/>
        <v>0</v>
      </c>
      <c r="L39" s="29">
        <f t="shared" si="3"/>
        <v>0</v>
      </c>
      <c r="M39" s="29">
        <f t="shared" si="8"/>
        <v>0.7705307338490175</v>
      </c>
      <c r="N39" s="29">
        <f t="shared" si="9"/>
        <v>-0.7705307338490175</v>
      </c>
    </row>
    <row r="40" spans="1:14" ht="12.75">
      <c r="A40">
        <f t="shared" si="10"/>
        <v>1970</v>
      </c>
      <c r="B40" s="45"/>
      <c r="C40">
        <v>14</v>
      </c>
      <c r="D40" s="28">
        <f t="shared" si="4"/>
        <v>10.732778741134696</v>
      </c>
      <c r="E40" s="26">
        <f t="shared" si="0"/>
        <v>0.7094366747890035</v>
      </c>
      <c r="F40" s="26">
        <f t="shared" si="5"/>
        <v>11.4422154159237</v>
      </c>
      <c r="G40" s="26">
        <f t="shared" si="1"/>
        <v>0.10508033070765792</v>
      </c>
      <c r="H40" s="26">
        <f t="shared" si="2"/>
        <v>0</v>
      </c>
      <c r="I40" s="1"/>
      <c r="J40" s="26">
        <f t="shared" si="6"/>
        <v>0</v>
      </c>
      <c r="K40" s="26">
        <f t="shared" si="7"/>
        <v>0</v>
      </c>
      <c r="L40" s="29">
        <f t="shared" si="3"/>
        <v>0</v>
      </c>
      <c r="M40" s="29">
        <f t="shared" si="8"/>
        <v>0.8145170054966614</v>
      </c>
      <c r="N40" s="29">
        <f t="shared" si="9"/>
        <v>-0.8145170054966614</v>
      </c>
    </row>
    <row r="41" spans="1:14" ht="12.75">
      <c r="A41">
        <f t="shared" si="10"/>
        <v>1971</v>
      </c>
      <c r="B41" s="45"/>
      <c r="C41">
        <v>15</v>
      </c>
      <c r="D41" s="28">
        <f t="shared" si="4"/>
        <v>11.4422154159237</v>
      </c>
      <c r="E41" s="26">
        <f t="shared" si="0"/>
        <v>0.7563304389925566</v>
      </c>
      <c r="F41" s="26">
        <f t="shared" si="5"/>
        <v>12.198545854916256</v>
      </c>
      <c r="G41" s="26">
        <f t="shared" si="1"/>
        <v>0.10508033070765792</v>
      </c>
      <c r="H41" s="26">
        <f t="shared" si="2"/>
        <v>0</v>
      </c>
      <c r="I41" s="1"/>
      <c r="J41" s="26">
        <f t="shared" si="6"/>
        <v>0</v>
      </c>
      <c r="K41" s="26">
        <f t="shared" si="7"/>
        <v>0</v>
      </c>
      <c r="L41" s="29">
        <f t="shared" si="3"/>
        <v>0</v>
      </c>
      <c r="M41" s="29">
        <f t="shared" si="8"/>
        <v>0.8614107697002145</v>
      </c>
      <c r="N41" s="29">
        <f t="shared" si="9"/>
        <v>-0.8614107697002145</v>
      </c>
    </row>
    <row r="42" spans="1:14" ht="12.75">
      <c r="A42">
        <f t="shared" si="10"/>
        <v>1972</v>
      </c>
      <c r="C42">
        <v>16</v>
      </c>
      <c r="D42" s="28">
        <f t="shared" si="4"/>
        <v>12.198545854916256</v>
      </c>
      <c r="E42" s="26">
        <f t="shared" si="0"/>
        <v>0.8063238810099647</v>
      </c>
      <c r="F42" s="26">
        <f t="shared" si="5"/>
        <v>13.00486973592622</v>
      </c>
      <c r="G42" s="26">
        <f t="shared" si="1"/>
        <v>0.10508033070765792</v>
      </c>
      <c r="H42" s="26">
        <f t="shared" si="2"/>
        <v>0</v>
      </c>
      <c r="I42" s="1"/>
      <c r="J42" s="26">
        <f t="shared" si="6"/>
        <v>0</v>
      </c>
      <c r="K42" s="26">
        <f t="shared" si="7"/>
        <v>0</v>
      </c>
      <c r="L42" s="29">
        <f t="shared" si="3"/>
        <v>0</v>
      </c>
      <c r="M42" s="29">
        <f t="shared" si="8"/>
        <v>0.9114042117176225</v>
      </c>
      <c r="N42" s="29">
        <f t="shared" si="9"/>
        <v>-0.9114042117176225</v>
      </c>
    </row>
    <row r="43" spans="1:14" ht="12.75">
      <c r="A43">
        <f t="shared" si="10"/>
        <v>1973</v>
      </c>
      <c r="C43">
        <v>17</v>
      </c>
      <c r="D43" s="28">
        <f t="shared" si="4"/>
        <v>13.00486973592622</v>
      </c>
      <c r="E43" s="26">
        <f t="shared" si="0"/>
        <v>0.8596218895447233</v>
      </c>
      <c r="F43" s="26">
        <f t="shared" si="5"/>
        <v>13.864491625470944</v>
      </c>
      <c r="G43" s="26">
        <f t="shared" si="1"/>
        <v>0.10508033070765792</v>
      </c>
      <c r="H43" s="26">
        <f t="shared" si="2"/>
        <v>0</v>
      </c>
      <c r="I43" s="1"/>
      <c r="J43" s="26">
        <f t="shared" si="6"/>
        <v>0</v>
      </c>
      <c r="K43" s="26">
        <f t="shared" si="7"/>
        <v>0</v>
      </c>
      <c r="L43" s="29">
        <f t="shared" si="3"/>
        <v>0</v>
      </c>
      <c r="M43" s="29">
        <f t="shared" si="8"/>
        <v>0.9647022202523812</v>
      </c>
      <c r="N43" s="29">
        <f t="shared" si="9"/>
        <v>-0.9647022202523812</v>
      </c>
    </row>
    <row r="44" spans="1:14" ht="12.75">
      <c r="A44">
        <f t="shared" si="10"/>
        <v>1974</v>
      </c>
      <c r="C44">
        <v>18</v>
      </c>
      <c r="D44" s="28">
        <f t="shared" si="4"/>
        <v>13.864491625470944</v>
      </c>
      <c r="E44" s="26">
        <f t="shared" si="0"/>
        <v>0.9164428964436294</v>
      </c>
      <c r="F44" s="26">
        <f t="shared" si="5"/>
        <v>14.780934521914572</v>
      </c>
      <c r="G44" s="26">
        <f t="shared" si="1"/>
        <v>0.10508033070765792</v>
      </c>
      <c r="H44" s="26">
        <f t="shared" si="2"/>
        <v>0</v>
      </c>
      <c r="I44" s="1"/>
      <c r="J44" s="26">
        <f t="shared" si="6"/>
        <v>0</v>
      </c>
      <c r="K44" s="26">
        <f t="shared" si="7"/>
        <v>0</v>
      </c>
      <c r="L44" s="29">
        <f t="shared" si="3"/>
        <v>0</v>
      </c>
      <c r="M44" s="29">
        <f t="shared" si="8"/>
        <v>1.0215232271512873</v>
      </c>
      <c r="N44" s="29">
        <f t="shared" si="9"/>
        <v>-1.0215232271512873</v>
      </c>
    </row>
    <row r="45" spans="1:14" ht="12.75">
      <c r="A45">
        <f t="shared" si="10"/>
        <v>1975</v>
      </c>
      <c r="C45">
        <v>19</v>
      </c>
      <c r="D45" s="28">
        <f t="shared" si="4"/>
        <v>14.780934521914574</v>
      </c>
      <c r="E45" s="26">
        <f t="shared" si="0"/>
        <v>0.9770197718985534</v>
      </c>
      <c r="F45" s="26">
        <f t="shared" si="5"/>
        <v>15.757954293813128</v>
      </c>
      <c r="G45" s="26">
        <f t="shared" si="1"/>
        <v>0.10508033070765792</v>
      </c>
      <c r="H45" s="26">
        <f t="shared" si="2"/>
        <v>0</v>
      </c>
      <c r="I45" s="1"/>
      <c r="J45" s="26">
        <f t="shared" si="6"/>
        <v>0</v>
      </c>
      <c r="K45" s="26">
        <f t="shared" si="7"/>
        <v>0</v>
      </c>
      <c r="L45" s="29">
        <f t="shared" si="3"/>
        <v>0</v>
      </c>
      <c r="M45" s="29">
        <f t="shared" si="8"/>
        <v>1.0821001026062114</v>
      </c>
      <c r="N45" s="29">
        <f t="shared" si="9"/>
        <v>-1.0821001026062114</v>
      </c>
    </row>
    <row r="46" spans="1:14" ht="12.75">
      <c r="A46">
        <f t="shared" si="10"/>
        <v>1976</v>
      </c>
      <c r="C46">
        <v>20</v>
      </c>
      <c r="D46" s="28">
        <f t="shared" si="4"/>
        <v>15.757954293813128</v>
      </c>
      <c r="E46" s="26">
        <f t="shared" si="0"/>
        <v>1.041600778821048</v>
      </c>
      <c r="F46" s="26">
        <f t="shared" si="5"/>
        <v>16.799555072634178</v>
      </c>
      <c r="G46" s="26">
        <f t="shared" si="1"/>
        <v>0.10508033070765792</v>
      </c>
      <c r="H46" s="26">
        <f t="shared" si="2"/>
        <v>0</v>
      </c>
      <c r="I46" s="1"/>
      <c r="J46" s="26">
        <f t="shared" si="6"/>
        <v>0</v>
      </c>
      <c r="K46" s="26">
        <f t="shared" si="7"/>
        <v>0</v>
      </c>
      <c r="L46" s="29">
        <f t="shared" si="3"/>
        <v>0</v>
      </c>
      <c r="M46" s="29">
        <f t="shared" si="8"/>
        <v>1.146681109528706</v>
      </c>
      <c r="N46" s="29">
        <f t="shared" si="9"/>
        <v>-1.146681109528706</v>
      </c>
    </row>
    <row r="47" spans="1:14" ht="12.75">
      <c r="A47">
        <f t="shared" si="10"/>
        <v>1977</v>
      </c>
      <c r="C47">
        <v>21</v>
      </c>
      <c r="D47" s="28">
        <f t="shared" si="4"/>
        <v>16.799555072634178</v>
      </c>
      <c r="E47" s="26">
        <f t="shared" si="0"/>
        <v>1.1104505903011193</v>
      </c>
      <c r="F47" s="26">
        <f t="shared" si="5"/>
        <v>17.910005662935298</v>
      </c>
      <c r="G47" s="26">
        <f t="shared" si="1"/>
        <v>0.10508033070765792</v>
      </c>
      <c r="H47" s="26">
        <f t="shared" si="2"/>
        <v>0</v>
      </c>
      <c r="I47" s="1"/>
      <c r="J47" s="26">
        <f t="shared" si="6"/>
        <v>0</v>
      </c>
      <c r="K47" s="26">
        <f t="shared" si="7"/>
        <v>0</v>
      </c>
      <c r="L47" s="29">
        <f t="shared" si="3"/>
        <v>0</v>
      </c>
      <c r="M47" s="29">
        <f t="shared" si="8"/>
        <v>1.2155309210087772</v>
      </c>
      <c r="N47" s="29">
        <f t="shared" si="9"/>
        <v>-1.2155309210087772</v>
      </c>
    </row>
    <row r="48" spans="1:14" ht="12.75">
      <c r="A48">
        <f t="shared" si="10"/>
        <v>1978</v>
      </c>
      <c r="C48">
        <v>22</v>
      </c>
      <c r="D48" s="28">
        <f t="shared" si="4"/>
        <v>17.910005662935298</v>
      </c>
      <c r="E48" s="26">
        <f t="shared" si="0"/>
        <v>1.1838513743200232</v>
      </c>
      <c r="F48" s="26">
        <f t="shared" si="5"/>
        <v>19.093857037255322</v>
      </c>
      <c r="G48" s="26">
        <f t="shared" si="1"/>
        <v>0.10508033070765792</v>
      </c>
      <c r="H48" s="26">
        <f t="shared" si="2"/>
        <v>0</v>
      </c>
      <c r="I48" s="1"/>
      <c r="J48" s="26">
        <f t="shared" si="6"/>
        <v>0</v>
      </c>
      <c r="K48" s="26">
        <f t="shared" si="7"/>
        <v>0</v>
      </c>
      <c r="L48" s="29">
        <f t="shared" si="3"/>
        <v>0</v>
      </c>
      <c r="M48" s="29">
        <f t="shared" si="8"/>
        <v>1.2889317050276812</v>
      </c>
      <c r="N48" s="29">
        <f t="shared" si="9"/>
        <v>-1.2889317050276812</v>
      </c>
    </row>
    <row r="49" spans="1:14" ht="12.75">
      <c r="A49">
        <f t="shared" si="10"/>
        <v>1979</v>
      </c>
      <c r="C49">
        <v>23</v>
      </c>
      <c r="D49" s="28">
        <f t="shared" si="4"/>
        <v>19.093857037255322</v>
      </c>
      <c r="E49" s="26">
        <f t="shared" si="0"/>
        <v>1.2621039501625768</v>
      </c>
      <c r="F49" s="26">
        <f t="shared" si="5"/>
        <v>20.355960987417898</v>
      </c>
      <c r="G49" s="26">
        <f t="shared" si="1"/>
        <v>0.10508033070765792</v>
      </c>
      <c r="H49" s="26">
        <f t="shared" si="2"/>
        <v>0</v>
      </c>
      <c r="I49" s="1"/>
      <c r="J49" s="26">
        <f t="shared" si="6"/>
        <v>0</v>
      </c>
      <c r="K49" s="26">
        <f t="shared" si="7"/>
        <v>0</v>
      </c>
      <c r="L49" s="29">
        <f t="shared" si="3"/>
        <v>0</v>
      </c>
      <c r="M49" s="29">
        <f t="shared" si="8"/>
        <v>1.3671842808702348</v>
      </c>
      <c r="N49" s="29">
        <f t="shared" si="9"/>
        <v>-1.3671842808702348</v>
      </c>
    </row>
    <row r="50" spans="1:14" ht="12.75">
      <c r="A50">
        <f t="shared" si="10"/>
        <v>1980</v>
      </c>
      <c r="C50">
        <v>24</v>
      </c>
      <c r="D50" s="28">
        <f t="shared" si="4"/>
        <v>20.3559609874179</v>
      </c>
      <c r="E50" s="26">
        <f t="shared" si="0"/>
        <v>1.3455290212683235</v>
      </c>
      <c r="F50" s="26">
        <f t="shared" si="5"/>
        <v>21.701490008686225</v>
      </c>
      <c r="G50" s="26">
        <f t="shared" si="1"/>
        <v>0.10508033070765792</v>
      </c>
      <c r="H50" s="26">
        <f t="shared" si="2"/>
        <v>0</v>
      </c>
      <c r="I50" s="1"/>
      <c r="J50" s="26">
        <f t="shared" si="6"/>
        <v>0</v>
      </c>
      <c r="K50" s="26">
        <f t="shared" si="7"/>
        <v>0</v>
      </c>
      <c r="L50" s="29">
        <f t="shared" si="3"/>
        <v>0</v>
      </c>
      <c r="M50" s="29">
        <f t="shared" si="8"/>
        <v>1.4506093519759815</v>
      </c>
      <c r="N50" s="29">
        <f t="shared" si="9"/>
        <v>-1.4506093519759815</v>
      </c>
    </row>
    <row r="51" spans="1:14" ht="12.75">
      <c r="A51">
        <f t="shared" si="10"/>
        <v>1981</v>
      </c>
      <c r="C51">
        <v>25</v>
      </c>
      <c r="D51" s="28">
        <f t="shared" si="4"/>
        <v>21.701490008686225</v>
      </c>
      <c r="E51" s="26">
        <f t="shared" si="0"/>
        <v>1.4344684895741595</v>
      </c>
      <c r="F51" s="26">
        <f t="shared" si="5"/>
        <v>23.135958498260383</v>
      </c>
      <c r="G51" s="26">
        <f t="shared" si="1"/>
        <v>0.10508033070765792</v>
      </c>
      <c r="H51" s="26">
        <f t="shared" si="2"/>
        <v>0</v>
      </c>
      <c r="I51" s="1"/>
      <c r="J51" s="26">
        <f t="shared" si="6"/>
        <v>0</v>
      </c>
      <c r="K51" s="26">
        <f t="shared" si="7"/>
        <v>0</v>
      </c>
      <c r="L51" s="29">
        <f t="shared" si="3"/>
        <v>0</v>
      </c>
      <c r="M51" s="29">
        <f t="shared" si="8"/>
        <v>1.5395488202818175</v>
      </c>
      <c r="N51" s="29">
        <f t="shared" si="9"/>
        <v>-1.5395488202818175</v>
      </c>
    </row>
    <row r="52" spans="1:14" ht="12.75">
      <c r="A52">
        <f t="shared" si="10"/>
        <v>1982</v>
      </c>
      <c r="C52">
        <v>26</v>
      </c>
      <c r="D52" s="28">
        <f t="shared" si="4"/>
        <v>23.135958498260386</v>
      </c>
      <c r="E52" s="26">
        <f t="shared" si="0"/>
        <v>1.5292868567350117</v>
      </c>
      <c r="F52" s="26">
        <f t="shared" si="5"/>
        <v>24.6652453549954</v>
      </c>
      <c r="G52" s="26">
        <f t="shared" si="1"/>
        <v>0.10508033070765792</v>
      </c>
      <c r="H52" s="26">
        <f t="shared" si="2"/>
        <v>0</v>
      </c>
      <c r="I52" s="1"/>
      <c r="J52" s="26">
        <f t="shared" si="6"/>
        <v>0</v>
      </c>
      <c r="K52" s="26">
        <f t="shared" si="7"/>
        <v>0</v>
      </c>
      <c r="L52" s="29">
        <f t="shared" si="3"/>
        <v>0</v>
      </c>
      <c r="M52" s="29">
        <f t="shared" si="8"/>
        <v>1.6343671874426697</v>
      </c>
      <c r="N52" s="29">
        <f t="shared" si="9"/>
        <v>-1.6343671874426697</v>
      </c>
    </row>
    <row r="53" spans="1:14" ht="12.75">
      <c r="A53">
        <f t="shared" si="10"/>
        <v>1983</v>
      </c>
      <c r="C53">
        <v>27</v>
      </c>
      <c r="D53" s="28">
        <f t="shared" si="4"/>
        <v>24.6652453549954</v>
      </c>
      <c r="E53" s="26">
        <f t="shared" si="0"/>
        <v>1.6303727179651961</v>
      </c>
      <c r="F53" s="26">
        <f t="shared" si="5"/>
        <v>26.295618072960593</v>
      </c>
      <c r="G53" s="26">
        <f t="shared" si="1"/>
        <v>0.10508033070765792</v>
      </c>
      <c r="H53" s="26">
        <f t="shared" si="2"/>
        <v>0</v>
      </c>
      <c r="I53" s="1"/>
      <c r="J53" s="26">
        <f t="shared" si="6"/>
        <v>0</v>
      </c>
      <c r="K53" s="26">
        <f t="shared" si="7"/>
        <v>0</v>
      </c>
      <c r="L53" s="29">
        <f t="shared" si="3"/>
        <v>0</v>
      </c>
      <c r="M53" s="29">
        <f t="shared" si="8"/>
        <v>1.735453048672854</v>
      </c>
      <c r="N53" s="29">
        <f t="shared" si="9"/>
        <v>-1.735453048672854</v>
      </c>
    </row>
    <row r="54" spans="1:14" ht="12.75">
      <c r="A54">
        <f t="shared" si="10"/>
        <v>1984</v>
      </c>
      <c r="C54">
        <v>28</v>
      </c>
      <c r="D54" s="28">
        <f t="shared" si="4"/>
        <v>26.295618072960597</v>
      </c>
      <c r="E54" s="26">
        <f t="shared" si="0"/>
        <v>1.7381403546226957</v>
      </c>
      <c r="F54" s="26">
        <f t="shared" si="5"/>
        <v>28.033758427583294</v>
      </c>
      <c r="G54" s="26">
        <f t="shared" si="1"/>
        <v>0.10508033070765792</v>
      </c>
      <c r="H54" s="26">
        <f t="shared" si="2"/>
        <v>0</v>
      </c>
      <c r="I54" s="1"/>
      <c r="J54" s="26">
        <f t="shared" si="6"/>
        <v>0</v>
      </c>
      <c r="K54" s="26">
        <f t="shared" si="7"/>
        <v>0</v>
      </c>
      <c r="L54" s="29">
        <f t="shared" si="3"/>
        <v>0</v>
      </c>
      <c r="M54" s="29">
        <f t="shared" si="8"/>
        <v>1.8432206853303537</v>
      </c>
      <c r="N54" s="29">
        <f t="shared" si="9"/>
        <v>-1.8432206853303537</v>
      </c>
    </row>
    <row r="55" spans="1:14" ht="12.75">
      <c r="A55">
        <f t="shared" si="10"/>
        <v>1985</v>
      </c>
      <c r="C55">
        <v>29</v>
      </c>
      <c r="D55" s="28">
        <f t="shared" si="4"/>
        <v>28.033758427583294</v>
      </c>
      <c r="E55" s="26">
        <f t="shared" si="0"/>
        <v>1.853031432063256</v>
      </c>
      <c r="F55" s="26">
        <f t="shared" si="5"/>
        <v>29.886789859646548</v>
      </c>
      <c r="G55" s="26">
        <f t="shared" si="1"/>
        <v>0.10508033070765792</v>
      </c>
      <c r="H55" s="26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1.958111762770914</v>
      </c>
      <c r="N55" s="29">
        <f t="shared" si="9"/>
        <v>-1.958111762770914</v>
      </c>
    </row>
    <row r="56" spans="1:14" ht="12.75">
      <c r="A56">
        <f t="shared" si="10"/>
        <v>1986</v>
      </c>
      <c r="C56">
        <v>30</v>
      </c>
      <c r="D56" s="28">
        <f t="shared" si="4"/>
        <v>29.88678985964655</v>
      </c>
      <c r="E56" s="26">
        <f t="shared" si="0"/>
        <v>1.9755168097226372</v>
      </c>
      <c r="F56" s="26">
        <f t="shared" si="5"/>
        <v>31.86230666936919</v>
      </c>
      <c r="G56" s="26">
        <f t="shared" si="1"/>
        <v>0.10508033070765792</v>
      </c>
      <c r="H56" s="26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2.080597140430295</v>
      </c>
      <c r="N56" s="29">
        <f t="shared" si="9"/>
        <v>-2.080597140430295</v>
      </c>
    </row>
    <row r="57" spans="1:14" ht="12.75">
      <c r="A57">
        <f t="shared" si="10"/>
        <v>1987</v>
      </c>
      <c r="C57">
        <v>31</v>
      </c>
      <c r="D57" s="28">
        <f t="shared" si="4"/>
        <v>31.86230666936919</v>
      </c>
      <c r="E57" s="26">
        <f t="shared" si="0"/>
        <v>2.1060984708453034</v>
      </c>
      <c r="F57" s="26">
        <f t="shared" si="5"/>
        <v>33.96840514021449</v>
      </c>
      <c r="G57" s="26">
        <f t="shared" si="1"/>
        <v>0.10508033070765792</v>
      </c>
      <c r="H57" s="26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2.211178801552961</v>
      </c>
      <c r="N57" s="29">
        <f t="shared" si="9"/>
        <v>-2.211178801552961</v>
      </c>
    </row>
    <row r="58" spans="1:14" ht="12.75">
      <c r="A58">
        <f t="shared" si="10"/>
        <v>1988</v>
      </c>
      <c r="C58">
        <v>32</v>
      </c>
      <c r="D58" s="28">
        <f t="shared" si="4"/>
        <v>33.96840514021449</v>
      </c>
      <c r="E58" s="26">
        <f t="shared" si="0"/>
        <v>2.2453115797681784</v>
      </c>
      <c r="F58" s="26">
        <f t="shared" si="5"/>
        <v>36.21371671998267</v>
      </c>
      <c r="G58" s="26">
        <f t="shared" si="1"/>
        <v>0.10508033070765792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2.350391910475836</v>
      </c>
      <c r="N58" s="29">
        <f t="shared" si="9"/>
        <v>-2.350391910475836</v>
      </c>
    </row>
    <row r="59" spans="1:14" ht="12.75">
      <c r="A59">
        <f t="shared" si="10"/>
        <v>1989</v>
      </c>
      <c r="C59">
        <v>33</v>
      </c>
      <c r="D59" s="28">
        <f t="shared" si="4"/>
        <v>36.21371671998267</v>
      </c>
      <c r="E59" s="26">
        <f t="shared" si="0"/>
        <v>2.393726675190855</v>
      </c>
      <c r="F59" s="26">
        <f t="shared" si="5"/>
        <v>38.607443395173526</v>
      </c>
      <c r="G59" s="26">
        <f aca="true" t="shared" si="11" ref="G59:G95">IF(A59&lt;=$C$13,$C$22*$C$11,0)</f>
        <v>0.10508033070765792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2.4988070058985126</v>
      </c>
      <c r="N59" s="29">
        <f t="shared" si="9"/>
        <v>-2.4988070058985126</v>
      </c>
    </row>
    <row r="60" spans="1:14" ht="12.75">
      <c r="A60">
        <f t="shared" si="10"/>
        <v>1990</v>
      </c>
      <c r="C60">
        <v>34</v>
      </c>
      <c r="D60" s="28">
        <f aca="true" t="shared" si="12" ref="D60:D95">IF(A60&lt;=$C$13,D59*(1+$C$17),0)</f>
        <v>38.607443395173526</v>
      </c>
      <c r="E60" s="26">
        <f t="shared" si="0"/>
        <v>2.55195200842097</v>
      </c>
      <c r="F60" s="26">
        <f t="shared" si="5"/>
        <v>41.159395403594495</v>
      </c>
      <c r="G60" s="26">
        <f t="shared" si="11"/>
        <v>0.10508033070765792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2.657032339128628</v>
      </c>
      <c r="N60" s="29">
        <f t="shared" si="9"/>
        <v>-2.657032339128628</v>
      </c>
    </row>
    <row r="61" spans="1:14" ht="12.75">
      <c r="A61">
        <f t="shared" si="10"/>
        <v>1991</v>
      </c>
      <c r="C61">
        <v>35</v>
      </c>
      <c r="D61" s="28">
        <f t="shared" si="12"/>
        <v>41.159395403594495</v>
      </c>
      <c r="E61" s="26">
        <f t="shared" si="0"/>
        <v>2.7206360361775963</v>
      </c>
      <c r="F61" s="26">
        <f t="shared" si="5"/>
        <v>43.88003143977209</v>
      </c>
      <c r="G61" s="26">
        <f t="shared" si="11"/>
        <v>0.10508033070765792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2.825716366885254</v>
      </c>
      <c r="N61" s="29">
        <f t="shared" si="9"/>
        <v>-2.825716366885254</v>
      </c>
    </row>
    <row r="62" spans="1:14" ht="12.75">
      <c r="A62">
        <f t="shared" si="10"/>
        <v>1992</v>
      </c>
      <c r="C62">
        <v>36</v>
      </c>
      <c r="D62" s="28">
        <f t="shared" si="12"/>
        <v>43.88003143977209</v>
      </c>
      <c r="E62" s="26">
        <f t="shared" si="0"/>
        <v>2.900470078168935</v>
      </c>
      <c r="F62" s="26">
        <f t="shared" si="5"/>
        <v>46.780501517941026</v>
      </c>
      <c r="G62" s="26">
        <f t="shared" si="11"/>
        <v>0.10508033070765792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3.005550408876593</v>
      </c>
      <c r="N62" s="29">
        <f t="shared" si="9"/>
        <v>-3.005550408876593</v>
      </c>
    </row>
    <row r="63" spans="1:14" ht="12.75">
      <c r="A63">
        <f t="shared" si="10"/>
        <v>1993</v>
      </c>
      <c r="C63">
        <v>37</v>
      </c>
      <c r="D63" s="28">
        <f t="shared" si="12"/>
        <v>46.780501517941026</v>
      </c>
      <c r="E63" s="26">
        <f t="shared" si="0"/>
        <v>3.092191150335902</v>
      </c>
      <c r="F63" s="26">
        <f t="shared" si="5"/>
        <v>49.872692668276926</v>
      </c>
      <c r="G63" s="26">
        <f t="shared" si="11"/>
        <v>0.10508033070765792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3.19727148104356</v>
      </c>
      <c r="N63" s="29">
        <f t="shared" si="9"/>
        <v>-3.19727148104356</v>
      </c>
    </row>
    <row r="64" spans="1:14" ht="12.75">
      <c r="A64">
        <f t="shared" si="10"/>
        <v>1994</v>
      </c>
      <c r="C64">
        <v>38</v>
      </c>
      <c r="D64" s="28">
        <f t="shared" si="12"/>
        <v>49.87269266827693</v>
      </c>
      <c r="E64" s="26">
        <f t="shared" si="0"/>
        <v>3.2965849853731055</v>
      </c>
      <c r="F64" s="26">
        <f t="shared" si="5"/>
        <v>53.16927765365004</v>
      </c>
      <c r="G64" s="26">
        <f t="shared" si="11"/>
        <v>0.10508033070765792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3.4016653160807633</v>
      </c>
      <c r="N64" s="29">
        <f t="shared" si="9"/>
        <v>-3.4016653160807633</v>
      </c>
    </row>
    <row r="65" spans="1:14" ht="12.75">
      <c r="A65">
        <f t="shared" si="10"/>
        <v>1995</v>
      </c>
      <c r="C65">
        <v>39</v>
      </c>
      <c r="D65" s="26">
        <f t="shared" si="12"/>
        <v>53.16927765365004</v>
      </c>
      <c r="E65" s="26">
        <f t="shared" si="0"/>
        <v>3.514489252906268</v>
      </c>
      <c r="F65" s="26">
        <f t="shared" si="5"/>
        <v>56.68376690655631</v>
      </c>
      <c r="G65" s="26">
        <f t="shared" si="11"/>
        <v>0.10508033070765792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3.619569583613926</v>
      </c>
      <c r="N65" s="29">
        <f t="shared" si="9"/>
        <v>-3.619569583613926</v>
      </c>
    </row>
    <row r="66" spans="1:14" ht="12.75">
      <c r="A66">
        <f t="shared" si="10"/>
        <v>1996</v>
      </c>
      <c r="C66">
        <v>40</v>
      </c>
      <c r="D66" s="26">
        <f t="shared" si="12"/>
        <v>56.683766906556315</v>
      </c>
      <c r="E66" s="26">
        <f t="shared" si="0"/>
        <v>3.7467969925233726</v>
      </c>
      <c r="F66" s="26">
        <f t="shared" si="5"/>
        <v>60.43056389907969</v>
      </c>
      <c r="G66" s="26">
        <f t="shared" si="11"/>
        <v>0.10508033070765792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3.8518773232310304</v>
      </c>
      <c r="N66" s="29">
        <f t="shared" si="9"/>
        <v>-3.8518773232310304</v>
      </c>
    </row>
    <row r="67" spans="1:14" ht="12.75">
      <c r="A67">
        <f t="shared" si="10"/>
        <v>1997</v>
      </c>
      <c r="C67">
        <v>41</v>
      </c>
      <c r="D67" s="26">
        <f t="shared" si="12"/>
        <v>60.43056389907969</v>
      </c>
      <c r="E67" s="26">
        <f t="shared" si="0"/>
        <v>3.9944602737291675</v>
      </c>
      <c r="F67" s="26">
        <f t="shared" si="5"/>
        <v>64.42502417280886</v>
      </c>
      <c r="G67" s="26">
        <f t="shared" si="11"/>
        <v>0.10508033070765792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4.099540604436825</v>
      </c>
      <c r="N67" s="29">
        <f t="shared" si="9"/>
        <v>-4.099540604436825</v>
      </c>
    </row>
    <row r="68" spans="1:14" ht="12.75">
      <c r="A68">
        <f t="shared" si="10"/>
        <v>1998</v>
      </c>
      <c r="C68">
        <v>42</v>
      </c>
      <c r="D68" s="26">
        <f t="shared" si="12"/>
        <v>64.42502417280886</v>
      </c>
      <c r="E68" s="26">
        <f t="shared" si="0"/>
        <v>4.258494097822666</v>
      </c>
      <c r="F68" s="26">
        <f t="shared" si="5"/>
        <v>68.68351827063152</v>
      </c>
      <c r="G68" s="26">
        <f t="shared" si="11"/>
        <v>0.10508033070765792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4.363574428530324</v>
      </c>
      <c r="N68" s="29">
        <f t="shared" si="9"/>
        <v>-4.363574428530324</v>
      </c>
    </row>
    <row r="69" spans="1:14" ht="12.75">
      <c r="A69">
        <f t="shared" si="10"/>
        <v>1999</v>
      </c>
      <c r="C69">
        <v>43</v>
      </c>
      <c r="D69" s="26">
        <f t="shared" si="12"/>
        <v>68.68351827063152</v>
      </c>
      <c r="E69" s="26">
        <f t="shared" si="0"/>
        <v>4.539980557688744</v>
      </c>
      <c r="F69" s="26">
        <f t="shared" si="5"/>
        <v>73.22349882832027</v>
      </c>
      <c r="G69" s="26">
        <f t="shared" si="11"/>
        <v>0.10508033070765792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4.645060888396402</v>
      </c>
      <c r="N69" s="29">
        <f t="shared" si="9"/>
        <v>-4.645060888396402</v>
      </c>
    </row>
    <row r="70" spans="1:14" ht="12.75">
      <c r="A70">
        <f t="shared" si="10"/>
        <v>2000</v>
      </c>
      <c r="C70">
        <v>44</v>
      </c>
      <c r="D70" s="26">
        <f t="shared" si="12"/>
        <v>73.22349882832027</v>
      </c>
      <c r="E70" s="26">
        <f t="shared" si="0"/>
        <v>4.840073272551971</v>
      </c>
      <c r="F70" s="26">
        <f t="shared" si="5"/>
        <v>78.06357210087225</v>
      </c>
      <c r="G70" s="26">
        <f t="shared" si="11"/>
        <v>0.10508033070765792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4.945153603259628</v>
      </c>
      <c r="N70" s="29">
        <f t="shared" si="9"/>
        <v>-4.945153603259628</v>
      </c>
    </row>
    <row r="71" spans="1:14" ht="12.75">
      <c r="A71">
        <f t="shared" si="10"/>
        <v>2001</v>
      </c>
      <c r="C71">
        <v>45</v>
      </c>
      <c r="D71" s="26">
        <f t="shared" si="12"/>
        <v>78.06357210087225</v>
      </c>
      <c r="E71" s="26">
        <f t="shared" si="0"/>
        <v>5.160002115867656</v>
      </c>
      <c r="F71" s="26">
        <f t="shared" si="5"/>
        <v>83.2235742167399</v>
      </c>
      <c r="G71" s="26">
        <f t="shared" si="11"/>
        <v>0.10508033070765792</v>
      </c>
      <c r="H71" s="26">
        <f t="shared" si="2"/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5.265082446575314</v>
      </c>
      <c r="N71" s="29">
        <f t="shared" si="9"/>
        <v>-5.265082446575314</v>
      </c>
    </row>
    <row r="72" spans="1:14" ht="12.75">
      <c r="A72">
        <f t="shared" si="10"/>
        <v>2002</v>
      </c>
      <c r="C72">
        <v>46</v>
      </c>
      <c r="D72" s="26">
        <f t="shared" si="12"/>
        <v>83.2235742167399</v>
      </c>
      <c r="E72" s="26">
        <f t="shared" si="0"/>
        <v>5.501078255726508</v>
      </c>
      <c r="F72" s="26">
        <f t="shared" si="5"/>
        <v>88.72465247246642</v>
      </c>
      <c r="G72" s="26">
        <f t="shared" si="11"/>
        <v>0.10508033070765792</v>
      </c>
      <c r="H72" s="26">
        <f t="shared" si="2"/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5.606158586434166</v>
      </c>
      <c r="N72" s="29">
        <f t="shared" si="9"/>
        <v>-5.606158586434166</v>
      </c>
    </row>
    <row r="73" spans="1:14" ht="12.75">
      <c r="A73">
        <f t="shared" si="10"/>
        <v>2003</v>
      </c>
      <c r="C73">
        <v>47</v>
      </c>
      <c r="D73" s="26">
        <f t="shared" si="12"/>
        <v>88.72465247246642</v>
      </c>
      <c r="E73" s="26">
        <f t="shared" si="0"/>
        <v>5.86469952843003</v>
      </c>
      <c r="F73" s="26">
        <f t="shared" si="5"/>
        <v>94.58935200089644</v>
      </c>
      <c r="G73" s="26">
        <f t="shared" si="11"/>
        <v>0.10508033070765792</v>
      </c>
      <c r="H73" s="26">
        <f t="shared" si="2"/>
        <v>5.969779859137688</v>
      </c>
      <c r="I73" s="1"/>
      <c r="J73" s="26">
        <f t="shared" si="6"/>
        <v>0</v>
      </c>
      <c r="K73" s="26">
        <f t="shared" si="7"/>
        <v>0</v>
      </c>
      <c r="L73" s="29">
        <f t="shared" si="3"/>
        <v>0.10508033070765792</v>
      </c>
      <c r="M73" s="29">
        <f t="shared" si="8"/>
        <v>5.969779859137688</v>
      </c>
      <c r="N73" s="29">
        <f t="shared" si="9"/>
        <v>-5.86469952843003</v>
      </c>
    </row>
    <row r="74" spans="1:14" ht="12.75">
      <c r="A74">
        <f t="shared" si="10"/>
        <v>2004</v>
      </c>
      <c r="C74">
        <v>48</v>
      </c>
      <c r="D74" s="26">
        <f t="shared" si="12"/>
        <v>94.58935200089645</v>
      </c>
      <c r="E74" s="26">
        <f t="shared" si="0"/>
        <v>6.252356167259256</v>
      </c>
      <c r="F74" s="26">
        <f t="shared" si="5"/>
        <v>100.8417081681557</v>
      </c>
      <c r="G74" s="26">
        <f t="shared" si="11"/>
        <v>0.10508033070765792</v>
      </c>
      <c r="H74" s="26">
        <f t="shared" si="2"/>
        <v>6.357436497966914</v>
      </c>
      <c r="I74" s="1"/>
      <c r="J74" s="26">
        <f t="shared" si="6"/>
        <v>0</v>
      </c>
      <c r="K74" s="26">
        <f t="shared" si="7"/>
        <v>0</v>
      </c>
      <c r="L74" s="29">
        <f t="shared" si="3"/>
        <v>0.10508033070765792</v>
      </c>
      <c r="M74" s="29">
        <f t="shared" si="8"/>
        <v>6.357436497966914</v>
      </c>
      <c r="N74" s="29">
        <f t="shared" si="9"/>
        <v>-6.252356167259256</v>
      </c>
    </row>
    <row r="75" spans="1:14" ht="12.75">
      <c r="A75">
        <f t="shared" si="10"/>
        <v>2005</v>
      </c>
      <c r="C75">
        <v>49</v>
      </c>
      <c r="D75" s="26">
        <f t="shared" si="12"/>
        <v>100.84170816815572</v>
      </c>
      <c r="E75" s="26">
        <f t="shared" si="0"/>
        <v>6.665636909915094</v>
      </c>
      <c r="F75" s="26">
        <f t="shared" si="5"/>
        <v>107.50734507807081</v>
      </c>
      <c r="G75" s="26">
        <f t="shared" si="11"/>
        <v>0.10508033070765792</v>
      </c>
      <c r="H75" s="26">
        <f t="shared" si="2"/>
        <v>6.770717240622751</v>
      </c>
      <c r="I75" s="1"/>
      <c r="J75" s="26">
        <f t="shared" si="6"/>
        <v>0</v>
      </c>
      <c r="K75" s="26">
        <f t="shared" si="7"/>
        <v>0</v>
      </c>
      <c r="L75" s="29">
        <f t="shared" si="3"/>
        <v>0.10508033070765792</v>
      </c>
      <c r="M75" s="29">
        <f t="shared" si="8"/>
        <v>6.770717240622751</v>
      </c>
      <c r="N75" s="29">
        <f t="shared" si="9"/>
        <v>-6.665636909915094</v>
      </c>
    </row>
    <row r="76" spans="1:14" ht="12.75">
      <c r="A76">
        <f t="shared" si="10"/>
        <v>2006</v>
      </c>
      <c r="C76">
        <v>50</v>
      </c>
      <c r="D76" s="26">
        <f t="shared" si="12"/>
        <v>107.50734507807081</v>
      </c>
      <c r="E76" s="26">
        <f t="shared" si="0"/>
        <v>7.106235509660482</v>
      </c>
      <c r="F76" s="26">
        <f t="shared" si="5"/>
        <v>114.61358058773129</v>
      </c>
      <c r="G76" s="26">
        <f t="shared" si="11"/>
        <v>0.10508033070765792</v>
      </c>
      <c r="H76" s="26">
        <f t="shared" si="2"/>
        <v>7.211315840368139</v>
      </c>
      <c r="I76" s="1"/>
      <c r="J76" s="26">
        <f t="shared" si="6"/>
        <v>0</v>
      </c>
      <c r="K76" s="26">
        <f t="shared" si="7"/>
        <v>0</v>
      </c>
      <c r="L76" s="29">
        <f t="shared" si="3"/>
        <v>0.10508033070765792</v>
      </c>
      <c r="M76" s="29">
        <f t="shared" si="8"/>
        <v>7.211315840368139</v>
      </c>
      <c r="N76" s="29">
        <f t="shared" si="9"/>
        <v>-7.106235509660482</v>
      </c>
    </row>
    <row r="77" spans="1:14" ht="12.75">
      <c r="A77">
        <f t="shared" si="10"/>
        <v>2007</v>
      </c>
      <c r="C77">
        <v>51</v>
      </c>
      <c r="D77" s="26">
        <f t="shared" si="12"/>
        <v>114.61358058773129</v>
      </c>
      <c r="E77" s="26">
        <f t="shared" si="0"/>
        <v>7.575957676849039</v>
      </c>
      <c r="F77" s="26">
        <f t="shared" si="5"/>
        <v>122.18953826458034</v>
      </c>
      <c r="G77" s="26">
        <f t="shared" si="11"/>
        <v>0.10508033070765792</v>
      </c>
      <c r="H77" s="26">
        <f t="shared" si="2"/>
        <v>7.681038007556697</v>
      </c>
      <c r="I77" s="1"/>
      <c r="J77" s="26">
        <f t="shared" si="6"/>
        <v>0</v>
      </c>
      <c r="K77" s="26">
        <f t="shared" si="7"/>
        <v>0</v>
      </c>
      <c r="L77" s="29">
        <f t="shared" si="3"/>
        <v>0.10508033070765792</v>
      </c>
      <c r="M77" s="29">
        <f t="shared" si="8"/>
        <v>7.681038007556697</v>
      </c>
      <c r="N77" s="29">
        <f t="shared" si="9"/>
        <v>-7.575957676849039</v>
      </c>
    </row>
    <row r="78" spans="1:14" ht="12.75">
      <c r="A78">
        <f t="shared" si="10"/>
        <v>2008</v>
      </c>
      <c r="C78">
        <v>52</v>
      </c>
      <c r="D78" s="26">
        <f t="shared" si="12"/>
        <v>122.18953826458034</v>
      </c>
      <c r="E78" s="26">
        <f t="shared" si="0"/>
        <v>8.07672847928876</v>
      </c>
      <c r="F78" s="26">
        <f t="shared" si="5"/>
        <v>130.2662667438691</v>
      </c>
      <c r="G78" s="26">
        <f t="shared" si="11"/>
        <v>0.10508033070765792</v>
      </c>
      <c r="H78" s="26">
        <f t="shared" si="2"/>
        <v>8.181808809996419</v>
      </c>
      <c r="I78" s="1"/>
      <c r="J78" s="26">
        <f t="shared" si="6"/>
        <v>0</v>
      </c>
      <c r="K78" s="26">
        <f t="shared" si="7"/>
        <v>0</v>
      </c>
      <c r="L78" s="29">
        <f t="shared" si="3"/>
        <v>0.10508033070765792</v>
      </c>
      <c r="M78" s="29">
        <f t="shared" si="8"/>
        <v>8.181808809996419</v>
      </c>
      <c r="N78" s="29">
        <f t="shared" si="9"/>
        <v>-8.07672847928876</v>
      </c>
    </row>
    <row r="79" spans="1:14" ht="12.75">
      <c r="A79">
        <f t="shared" si="10"/>
        <v>2009</v>
      </c>
      <c r="C79">
        <v>53</v>
      </c>
      <c r="D79" s="26">
        <f t="shared" si="12"/>
        <v>130.2662667438691</v>
      </c>
      <c r="E79" s="26">
        <f t="shared" si="0"/>
        <v>8.610600231769748</v>
      </c>
      <c r="F79" s="26">
        <f t="shared" si="5"/>
        <v>138.87686697563885</v>
      </c>
      <c r="G79" s="26">
        <f t="shared" si="11"/>
        <v>0.10508033070765792</v>
      </c>
      <c r="H79" s="26">
        <f t="shared" si="2"/>
        <v>8.715680562477406</v>
      </c>
      <c r="I79" s="1"/>
      <c r="J79" s="26">
        <f t="shared" si="6"/>
        <v>0</v>
      </c>
      <c r="K79" s="26">
        <f t="shared" si="7"/>
        <v>0</v>
      </c>
      <c r="L79" s="29">
        <f t="shared" si="3"/>
        <v>0.10508033070765792</v>
      </c>
      <c r="M79" s="29">
        <f t="shared" si="8"/>
        <v>8.715680562477406</v>
      </c>
      <c r="N79" s="29">
        <f t="shared" si="9"/>
        <v>-8.610600231769748</v>
      </c>
    </row>
    <row r="80" spans="1:14" ht="12.75">
      <c r="A80">
        <f t="shared" si="10"/>
        <v>2010</v>
      </c>
      <c r="C80">
        <v>54</v>
      </c>
      <c r="D80" s="26">
        <f t="shared" si="12"/>
        <v>138.87686697563885</v>
      </c>
      <c r="E80" s="26">
        <f t="shared" si="0"/>
        <v>9.17976090708973</v>
      </c>
      <c r="F80" s="26">
        <f t="shared" si="5"/>
        <v>148.05662788272858</v>
      </c>
      <c r="G80" s="26">
        <f t="shared" si="11"/>
        <v>0.10508033070765792</v>
      </c>
      <c r="H80" s="26">
        <f t="shared" si="2"/>
        <v>9.284841237797387</v>
      </c>
      <c r="I80" s="1"/>
      <c r="J80" s="26">
        <f t="shared" si="6"/>
        <v>0</v>
      </c>
      <c r="K80" s="26">
        <f t="shared" si="7"/>
        <v>0</v>
      </c>
      <c r="L80" s="29">
        <f t="shared" si="3"/>
        <v>0.10508033070765792</v>
      </c>
      <c r="M80" s="29">
        <f t="shared" si="8"/>
        <v>9.284841237797387</v>
      </c>
      <c r="N80" s="29">
        <f t="shared" si="9"/>
        <v>-9.17976090708973</v>
      </c>
    </row>
    <row r="81" spans="1:14" ht="12.75">
      <c r="A81">
        <f t="shared" si="10"/>
        <v>2011</v>
      </c>
      <c r="C81">
        <v>55</v>
      </c>
      <c r="D81" s="26">
        <f t="shared" si="12"/>
        <v>148.05662788272858</v>
      </c>
      <c r="E81" s="26">
        <f t="shared" si="0"/>
        <v>9.78654310304836</v>
      </c>
      <c r="F81" s="26">
        <f t="shared" si="5"/>
        <v>157.84317098577694</v>
      </c>
      <c r="G81" s="26">
        <f t="shared" si="11"/>
        <v>0.10508033070765792</v>
      </c>
      <c r="H81" s="26">
        <f t="shared" si="2"/>
        <v>9.891623433756017</v>
      </c>
      <c r="I81" s="1"/>
      <c r="J81" s="26">
        <f t="shared" si="6"/>
        <v>0</v>
      </c>
      <c r="K81" s="26">
        <f t="shared" si="7"/>
        <v>0</v>
      </c>
      <c r="L81" s="29">
        <f t="shared" si="3"/>
        <v>0.10508033070765792</v>
      </c>
      <c r="M81" s="29">
        <f t="shared" si="8"/>
        <v>9.891623433756017</v>
      </c>
      <c r="N81" s="29">
        <f t="shared" si="9"/>
        <v>-9.78654310304836</v>
      </c>
    </row>
    <row r="82" spans="1:14" ht="12.75">
      <c r="A82">
        <f t="shared" si="10"/>
        <v>2012</v>
      </c>
      <c r="C82">
        <v>56</v>
      </c>
      <c r="D82" s="26">
        <f t="shared" si="12"/>
        <v>157.84317098577694</v>
      </c>
      <c r="E82" s="26">
        <f t="shared" si="0"/>
        <v>10.433433602159857</v>
      </c>
      <c r="F82" s="26">
        <f t="shared" si="5"/>
        <v>168.2766045879368</v>
      </c>
      <c r="G82" s="26">
        <f t="shared" si="11"/>
        <v>0.10508033070765792</v>
      </c>
      <c r="H82" s="26">
        <f t="shared" si="2"/>
        <v>10.538513932867515</v>
      </c>
      <c r="I82" s="1"/>
      <c r="J82" s="26">
        <f t="shared" si="6"/>
        <v>0</v>
      </c>
      <c r="K82" s="26">
        <f t="shared" si="7"/>
        <v>0</v>
      </c>
      <c r="L82" s="29">
        <f t="shared" si="3"/>
        <v>0.10508033070765792</v>
      </c>
      <c r="M82" s="29">
        <f t="shared" si="8"/>
        <v>10.538513932867515</v>
      </c>
      <c r="N82" s="29">
        <f t="shared" si="9"/>
        <v>-10.433433602159857</v>
      </c>
    </row>
    <row r="83" spans="1:14" ht="12.75">
      <c r="A83">
        <f t="shared" si="10"/>
        <v>2013</v>
      </c>
      <c r="C83">
        <v>57</v>
      </c>
      <c r="D83" s="26">
        <f t="shared" si="12"/>
        <v>168.2766045879368</v>
      </c>
      <c r="E83" s="26">
        <f t="shared" si="0"/>
        <v>11.123083563262623</v>
      </c>
      <c r="F83" s="26">
        <f t="shared" si="5"/>
        <v>179.3996881511994</v>
      </c>
      <c r="G83" s="26">
        <f t="shared" si="11"/>
        <v>0.10508033070765792</v>
      </c>
      <c r="H83" s="26">
        <f t="shared" si="2"/>
        <v>11.228163893970281</v>
      </c>
      <c r="I83" s="1"/>
      <c r="J83" s="26">
        <f t="shared" si="6"/>
        <v>0</v>
      </c>
      <c r="K83" s="26">
        <f t="shared" si="7"/>
        <v>0</v>
      </c>
      <c r="L83" s="29">
        <f t="shared" si="3"/>
        <v>0.10508033070765792</v>
      </c>
      <c r="M83" s="29">
        <f t="shared" si="8"/>
        <v>11.228163893970281</v>
      </c>
      <c r="N83" s="29">
        <f t="shared" si="9"/>
        <v>-11.123083563262623</v>
      </c>
    </row>
    <row r="84" spans="1:14" ht="12.75">
      <c r="A84">
        <f t="shared" si="10"/>
        <v>2014</v>
      </c>
      <c r="C84">
        <v>58</v>
      </c>
      <c r="D84" s="26">
        <f t="shared" si="12"/>
        <v>179.39968815119943</v>
      </c>
      <c r="E84" s="26">
        <f t="shared" si="0"/>
        <v>11.858319386794284</v>
      </c>
      <c r="F84" s="26">
        <f t="shared" si="5"/>
        <v>191.2580075379937</v>
      </c>
      <c r="G84" s="26">
        <f t="shared" si="11"/>
        <v>0.10508033070765792</v>
      </c>
      <c r="H84" s="26">
        <f t="shared" si="2"/>
        <v>11.963399717501941</v>
      </c>
      <c r="I84" s="1"/>
      <c r="J84" s="26">
        <f t="shared" si="6"/>
        <v>0</v>
      </c>
      <c r="K84" s="26">
        <f t="shared" si="7"/>
        <v>0</v>
      </c>
      <c r="L84" s="29">
        <f t="shared" si="3"/>
        <v>0.10508033070765792</v>
      </c>
      <c r="M84" s="29">
        <f t="shared" si="8"/>
        <v>11.963399717501941</v>
      </c>
      <c r="N84" s="29">
        <f t="shared" si="9"/>
        <v>-11.858319386794284</v>
      </c>
    </row>
    <row r="85" spans="1:14" ht="12.75">
      <c r="A85">
        <f t="shared" si="10"/>
        <v>2015</v>
      </c>
      <c r="C85">
        <v>59</v>
      </c>
      <c r="D85" s="26">
        <f t="shared" si="12"/>
        <v>191.2580075379937</v>
      </c>
      <c r="E85" s="26">
        <f t="shared" si="0"/>
        <v>12.642154298261385</v>
      </c>
      <c r="F85" s="26">
        <f t="shared" si="5"/>
        <v>203.90016183625508</v>
      </c>
      <c r="G85" s="26">
        <f t="shared" si="11"/>
        <v>0.10508033070765792</v>
      </c>
      <c r="H85" s="26">
        <f t="shared" si="2"/>
        <v>12.747234628969043</v>
      </c>
      <c r="I85" s="1"/>
      <c r="J85" s="26">
        <f t="shared" si="6"/>
        <v>0</v>
      </c>
      <c r="K85" s="26">
        <f t="shared" si="7"/>
        <v>0</v>
      </c>
      <c r="L85" s="29">
        <f t="shared" si="3"/>
        <v>0.10508033070765792</v>
      </c>
      <c r="M85" s="29">
        <f t="shared" si="8"/>
        <v>12.747234628969043</v>
      </c>
      <c r="N85" s="29">
        <f t="shared" si="9"/>
        <v>-12.642154298261385</v>
      </c>
    </row>
    <row r="86" spans="1:14" ht="12.75">
      <c r="A86">
        <f t="shared" si="10"/>
        <v>2016</v>
      </c>
      <c r="C86">
        <v>60</v>
      </c>
      <c r="D86" s="26">
        <f t="shared" si="12"/>
        <v>203.9001618362551</v>
      </c>
      <c r="E86" s="26">
        <f t="shared" si="0"/>
        <v>13.477800697376464</v>
      </c>
      <c r="F86" s="26">
        <f t="shared" si="5"/>
        <v>217.37796253363157</v>
      </c>
      <c r="G86" s="26">
        <f t="shared" si="11"/>
        <v>0.10508033070765792</v>
      </c>
      <c r="H86" s="26">
        <f t="shared" si="2"/>
        <v>13.582881028084122</v>
      </c>
      <c r="I86" s="1"/>
      <c r="J86" s="26">
        <f t="shared" si="6"/>
        <v>0</v>
      </c>
      <c r="K86" s="26">
        <f t="shared" si="7"/>
        <v>0</v>
      </c>
      <c r="L86" s="29">
        <f t="shared" si="3"/>
        <v>0.10508033070765792</v>
      </c>
      <c r="M86" s="29">
        <f t="shared" si="8"/>
        <v>13.582881028084122</v>
      </c>
      <c r="N86" s="29">
        <f t="shared" si="9"/>
        <v>-13.477800697376464</v>
      </c>
    </row>
    <row r="87" spans="1:14" ht="12.75">
      <c r="A87">
        <f t="shared" si="10"/>
        <v>2017</v>
      </c>
      <c r="C87">
        <v>61</v>
      </c>
      <c r="D87" s="26">
        <f t="shared" si="12"/>
        <v>217.37796253363157</v>
      </c>
      <c r="E87" s="26">
        <f t="shared" si="0"/>
        <v>14.368683323473048</v>
      </c>
      <c r="F87" s="26">
        <f t="shared" si="5"/>
        <v>231.74664585710462</v>
      </c>
      <c r="G87" s="26">
        <f t="shared" si="11"/>
        <v>0.10508033070765792</v>
      </c>
      <c r="H87" s="26">
        <f t="shared" si="2"/>
        <v>14.473763654180706</v>
      </c>
      <c r="I87" s="1"/>
      <c r="J87" s="26">
        <f t="shared" si="6"/>
        <v>0</v>
      </c>
      <c r="K87" s="26">
        <f t="shared" si="7"/>
        <v>0</v>
      </c>
      <c r="L87" s="29">
        <f t="shared" si="3"/>
        <v>0.10508033070765792</v>
      </c>
      <c r="M87" s="29">
        <f t="shared" si="8"/>
        <v>14.473763654180706</v>
      </c>
      <c r="N87" s="29">
        <f t="shared" si="9"/>
        <v>-14.368683323473048</v>
      </c>
    </row>
    <row r="88" spans="1:14" ht="12.75">
      <c r="A88">
        <f t="shared" si="10"/>
        <v>2018</v>
      </c>
      <c r="C88">
        <v>62</v>
      </c>
      <c r="D88" s="26">
        <f t="shared" si="12"/>
        <v>231.74664585710462</v>
      </c>
      <c r="E88" s="26">
        <f t="shared" si="0"/>
        <v>15.318453291154617</v>
      </c>
      <c r="F88" s="26">
        <f t="shared" si="5"/>
        <v>247.06509914825924</v>
      </c>
      <c r="G88" s="26">
        <f t="shared" si="11"/>
        <v>0.10508033070765792</v>
      </c>
      <c r="H88" s="26">
        <f t="shared" si="2"/>
        <v>15.423533621862275</v>
      </c>
      <c r="I88" s="1"/>
      <c r="J88" s="26">
        <f t="shared" si="6"/>
        <v>0</v>
      </c>
      <c r="K88" s="26">
        <f t="shared" si="7"/>
        <v>0</v>
      </c>
      <c r="L88" s="29">
        <f t="shared" si="3"/>
        <v>0.10508033070765792</v>
      </c>
      <c r="M88" s="29">
        <f t="shared" si="8"/>
        <v>15.423533621862275</v>
      </c>
      <c r="N88" s="29">
        <f t="shared" si="9"/>
        <v>-15.318453291154617</v>
      </c>
    </row>
    <row r="89" spans="1:14" ht="12.75">
      <c r="A89">
        <f t="shared" si="10"/>
        <v>2019</v>
      </c>
      <c r="C89">
        <v>63</v>
      </c>
      <c r="D89" s="26">
        <f t="shared" si="12"/>
        <v>247.06509914825926</v>
      </c>
      <c r="E89" s="26">
        <f t="shared" si="0"/>
        <v>16.331003053699938</v>
      </c>
      <c r="F89" s="26">
        <f t="shared" si="5"/>
        <v>263.3961022019592</v>
      </c>
      <c r="G89" s="26">
        <f t="shared" si="11"/>
        <v>0.10508033070765792</v>
      </c>
      <c r="H89" s="26">
        <f t="shared" si="2"/>
        <v>16.436083384407596</v>
      </c>
      <c r="I89" s="1"/>
      <c r="J89" s="26">
        <f t="shared" si="6"/>
        <v>0</v>
      </c>
      <c r="K89" s="26">
        <f t="shared" si="7"/>
        <v>0</v>
      </c>
      <c r="L89" s="29">
        <f t="shared" si="3"/>
        <v>0.10508033070765792</v>
      </c>
      <c r="M89" s="29">
        <f t="shared" si="8"/>
        <v>16.436083384407596</v>
      </c>
      <c r="N89" s="29">
        <f t="shared" si="9"/>
        <v>-16.331003053699938</v>
      </c>
    </row>
    <row r="90" spans="1:14" ht="12.75">
      <c r="A90">
        <f t="shared" si="10"/>
        <v>2020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2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2021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t="shared" si="11"/>
        <v>0</v>
      </c>
      <c r="H91" s="26">
        <f>IF(A91&gt;=2003,G91+E91,0)</f>
        <v>0</v>
      </c>
      <c r="I91" s="1"/>
      <c r="J91" s="26">
        <f t="shared" si="6"/>
        <v>0</v>
      </c>
      <c r="K91" s="26">
        <f t="shared" si="7"/>
        <v>0</v>
      </c>
      <c r="L91" s="29">
        <f t="shared" si="3"/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2022</v>
      </c>
      <c r="C92">
        <v>66</v>
      </c>
      <c r="D92" s="26">
        <f t="shared" si="12"/>
        <v>0</v>
      </c>
      <c r="E92" s="26">
        <f>D92*$C$17</f>
        <v>0</v>
      </c>
      <c r="F92" s="26">
        <f>D92+E92</f>
        <v>0</v>
      </c>
      <c r="G92" s="26">
        <f t="shared" si="11"/>
        <v>0</v>
      </c>
      <c r="H92" s="26">
        <f>IF(A92&gt;=2003,G92+E92,0)</f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2023</v>
      </c>
      <c r="C93">
        <v>67</v>
      </c>
      <c r="D93" s="26">
        <f t="shared" si="12"/>
        <v>0</v>
      </c>
      <c r="E93" s="26">
        <f>D93*$C$17</f>
        <v>0</v>
      </c>
      <c r="F93" s="26">
        <f>D93+E93</f>
        <v>0</v>
      </c>
      <c r="G93" s="26">
        <f t="shared" si="11"/>
        <v>0</v>
      </c>
      <c r="H93" s="26">
        <f>IF(A93&gt;=2003,G93+E93,0)</f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2024</v>
      </c>
      <c r="C94">
        <v>68</v>
      </c>
      <c r="D94" s="26">
        <f t="shared" si="12"/>
        <v>0</v>
      </c>
      <c r="E94" s="26">
        <f>D94*$C$17</f>
        <v>0</v>
      </c>
      <c r="F94" s="26">
        <f>D94+E94</f>
        <v>0</v>
      </c>
      <c r="G94" s="26">
        <f t="shared" si="11"/>
        <v>0</v>
      </c>
      <c r="H94" s="26">
        <f>IF(A94&gt;=2003,G94+E94,0)</f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2025</v>
      </c>
      <c r="C95">
        <v>69</v>
      </c>
      <c r="D95" s="26">
        <f t="shared" si="12"/>
        <v>0</v>
      </c>
      <c r="E95" s="26">
        <f>D95*$C$17</f>
        <v>0</v>
      </c>
      <c r="F95" s="26">
        <f>D95+E95</f>
        <v>0</v>
      </c>
      <c r="G95" s="26">
        <f t="shared" si="11"/>
        <v>0</v>
      </c>
      <c r="H95" s="26">
        <f>IF(A95&gt;=2003,G95+E95,0)</f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2026</v>
      </c>
      <c r="C96">
        <v>70</v>
      </c>
      <c r="E96" s="50">
        <f>SUM(E27:E95)</f>
        <v>258.7258652816187</v>
      </c>
      <c r="G96" s="49">
        <f>SUM(G27:G95)</f>
        <v>6.620060834582443</v>
      </c>
      <c r="H96" s="22">
        <f>SUM(H27:H95)</f>
        <v>176.4578153515229</v>
      </c>
      <c r="I96" s="27"/>
      <c r="J96" s="23">
        <f>SUM(J27:J95)</f>
        <v>0</v>
      </c>
      <c r="K96" s="23">
        <f>SUM(K27:K95)</f>
        <v>0</v>
      </c>
      <c r="L96" s="49">
        <f>SUM(L27:L95)</f>
        <v>1.786365622030185</v>
      </c>
      <c r="M96" s="49">
        <f>SUM(M27:M95)</f>
        <v>265.3459261162012</v>
      </c>
      <c r="N96" s="23">
        <f>SUM(N27:N95)</f>
        <v>-263.55956049417097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4" r:id="rId1"/>
  <headerFooter alignWithMargins="0">
    <oddFooter>&amp;L&amp;F
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">
      <selection activeCell="C21" sqref="C21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93</v>
      </c>
    </row>
    <row r="5" spans="1:3" ht="12.75">
      <c r="A5" s="15" t="s">
        <v>17</v>
      </c>
      <c r="C5" s="44" t="s">
        <v>48</v>
      </c>
    </row>
    <row r="6" spans="1:3" ht="12.75">
      <c r="A6" s="14" t="s">
        <v>47</v>
      </c>
      <c r="C6" s="44" t="s">
        <v>94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0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0.0391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0.0052</v>
      </c>
      <c r="E10" s="2"/>
    </row>
    <row r="11" spans="1:8" ht="12.75">
      <c r="A11" s="15" t="s">
        <v>38</v>
      </c>
      <c r="C11" s="21">
        <f>C9-C10</f>
        <v>0.0339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1971</v>
      </c>
      <c r="E12" t="s">
        <v>75</v>
      </c>
      <c r="G12" s="28">
        <f>$C$22</f>
        <v>1.0550093712359998</v>
      </c>
    </row>
    <row r="13" spans="1:11" ht="12.75">
      <c r="A13" s="2" t="s">
        <v>5</v>
      </c>
      <c r="C13" s="10">
        <v>2019</v>
      </c>
      <c r="E13" s="35" t="s">
        <v>76</v>
      </c>
      <c r="G13" s="28">
        <f>IF(K13&gt;0,K13,0)</f>
        <v>7.727183434074078</v>
      </c>
      <c r="H13" s="28"/>
      <c r="K13" s="26">
        <f>SUMIF($A$27:$A$88,"&lt;2003",$E$27:$E$88)+SUMIF($A$27:$A$88,"&lt;2003",$G$27:$G$88)-G17</f>
        <v>7.727183434074078</v>
      </c>
    </row>
    <row r="14" spans="1:8" ht="12.75">
      <c r="A14" s="2" t="s">
        <v>0</v>
      </c>
      <c r="C14" s="12">
        <f>C13-C12</f>
        <v>48</v>
      </c>
      <c r="E14" t="s">
        <v>77</v>
      </c>
      <c r="H14" s="28">
        <f>G13</f>
        <v>7.727183434074078</v>
      </c>
    </row>
    <row r="15" spans="1:7" ht="12.75">
      <c r="A15" s="15" t="s">
        <v>4</v>
      </c>
      <c r="C15" s="16">
        <f>IF(2002-C12&gt;$C$14,$C$14,2002-C12)</f>
        <v>31</v>
      </c>
      <c r="E15" t="s">
        <v>78</v>
      </c>
      <c r="G15" s="28">
        <f>IF(K13&gt;0,K13,0)</f>
        <v>7.727183434074078</v>
      </c>
    </row>
    <row r="16" spans="1:8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0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0</v>
      </c>
      <c r="H17" s="28">
        <f>SUMIF(A26:A87,"&lt;2003",G26:G87)</f>
        <v>1.1087093482319115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7.6734834570781665</v>
      </c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16</v>
      </c>
      <c r="F20" s="2"/>
      <c r="G20" s="28">
        <f>SUM(G12:G18)</f>
        <v>16.509376239384157</v>
      </c>
      <c r="H20" s="29">
        <f>SUM(H12:H18)</f>
        <v>16.509376239384157</v>
      </c>
      <c r="J20" s="1"/>
    </row>
    <row r="21" spans="1:10" ht="12.75">
      <c r="A21" s="13" t="s">
        <v>10</v>
      </c>
      <c r="C21" s="16">
        <f>C20*C19</f>
        <v>22.780203433682882</v>
      </c>
      <c r="J21" s="1"/>
    </row>
    <row r="22" spans="1:11" ht="12.75">
      <c r="A22" s="13" t="s">
        <v>33</v>
      </c>
      <c r="C22" s="25">
        <f>-PV(C17,C14,,C21)</f>
        <v>1.0550093712359998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1972</v>
      </c>
      <c r="C27">
        <v>1</v>
      </c>
      <c r="D27" s="28">
        <f>C22</f>
        <v>1.0550093712359998</v>
      </c>
      <c r="E27" s="26">
        <f aca="true" t="shared" si="0" ref="E27:E42">D27*$C$17</f>
        <v>0.06973611943869959</v>
      </c>
      <c r="F27" s="26">
        <f>D27+E27</f>
        <v>1.1247454906746994</v>
      </c>
      <c r="G27" s="26">
        <f aca="true" t="shared" si="1" ref="G27:G58">IF(A27&lt;=$C$13,$C$22*$C$11,0)</f>
        <v>0.03576481768490039</v>
      </c>
      <c r="H27" s="1">
        <f aca="true" t="shared" si="2" ref="H27:H70">IF(A27&gt;=2003,G27+E27,0)</f>
        <v>0</v>
      </c>
      <c r="I27" s="1"/>
      <c r="J27" s="26">
        <f>IF(A27&lt;=$C$13,$C$8*$C$11,0)</f>
        <v>0</v>
      </c>
      <c r="K27" s="26">
        <f>IF(A27&lt;=$C$13,$C$8*$C$10,0)</f>
        <v>0</v>
      </c>
      <c r="L27" s="29">
        <f aca="true" t="shared" si="3" ref="L27:L90">SUM(IF(A27&lt;2003,K27+J27,K27+J27+G27))</f>
        <v>0</v>
      </c>
      <c r="M27" s="29">
        <f>E27+G27+J27</f>
        <v>0.10550093712359998</v>
      </c>
      <c r="N27" s="29">
        <f>L27-M27</f>
        <v>-0.10550093712359998</v>
      </c>
    </row>
    <row r="28" spans="1:14" ht="12.75">
      <c r="A28">
        <f>A27+1</f>
        <v>1973</v>
      </c>
      <c r="C28">
        <v>2</v>
      </c>
      <c r="D28" s="28">
        <f aca="true" t="shared" si="4" ref="D28:D59">IF(A28&lt;=$C$13,D27*(1+$C$17),0)</f>
        <v>1.1247454906746994</v>
      </c>
      <c r="E28" s="26">
        <f t="shared" si="0"/>
        <v>0.07434567693359764</v>
      </c>
      <c r="F28" s="26">
        <f aca="true" t="shared" si="5" ref="F28:F91">D28+E28</f>
        <v>1.1990911676082971</v>
      </c>
      <c r="G28" s="26">
        <f t="shared" si="1"/>
        <v>0.03576481768490039</v>
      </c>
      <c r="H28" s="1">
        <f t="shared" si="2"/>
        <v>0</v>
      </c>
      <c r="I28" s="1"/>
      <c r="J28" s="26">
        <f aca="true" t="shared" si="6" ref="J28:J91">IF(A28&lt;=$C$13,$C$8*$C$11,0)</f>
        <v>0</v>
      </c>
      <c r="K28" s="26">
        <f aca="true" t="shared" si="7" ref="K28:K91">IF(A28&lt;=$C$13,$C$8*$C$10,0)</f>
        <v>0</v>
      </c>
      <c r="L28" s="29">
        <f t="shared" si="3"/>
        <v>0</v>
      </c>
      <c r="M28" s="29">
        <f aca="true" t="shared" si="8" ref="M28:M91">E28+G28+J28</f>
        <v>0.11011049461849803</v>
      </c>
      <c r="N28" s="29">
        <f aca="true" t="shared" si="9" ref="N28:N91">L28-M28</f>
        <v>-0.11011049461849803</v>
      </c>
    </row>
    <row r="29" spans="1:14" ht="12.75">
      <c r="A29">
        <f aca="true" t="shared" si="10" ref="A29:A94">A28+1</f>
        <v>1974</v>
      </c>
      <c r="C29">
        <v>3</v>
      </c>
      <c r="D29" s="28">
        <f t="shared" si="4"/>
        <v>1.1990911676082971</v>
      </c>
      <c r="E29" s="26">
        <f t="shared" si="0"/>
        <v>0.07925992617890845</v>
      </c>
      <c r="F29" s="26">
        <f t="shared" si="5"/>
        <v>1.2783510937872056</v>
      </c>
      <c r="G29" s="26">
        <f t="shared" si="1"/>
        <v>0.03576481768490039</v>
      </c>
      <c r="H29" s="1">
        <f t="shared" si="2"/>
        <v>0</v>
      </c>
      <c r="I29" s="1"/>
      <c r="J29" s="26">
        <f t="shared" si="6"/>
        <v>0</v>
      </c>
      <c r="K29" s="26">
        <f t="shared" si="7"/>
        <v>0</v>
      </c>
      <c r="L29" s="29">
        <f t="shared" si="3"/>
        <v>0</v>
      </c>
      <c r="M29" s="29">
        <f t="shared" si="8"/>
        <v>0.11502474386380884</v>
      </c>
      <c r="N29" s="29">
        <f t="shared" si="9"/>
        <v>-0.11502474386380884</v>
      </c>
    </row>
    <row r="30" spans="1:14" ht="12.75">
      <c r="A30">
        <f t="shared" si="10"/>
        <v>1975</v>
      </c>
      <c r="C30">
        <v>4</v>
      </c>
      <c r="D30" s="28">
        <f t="shared" si="4"/>
        <v>1.2783510937872056</v>
      </c>
      <c r="E30" s="26">
        <f t="shared" si="0"/>
        <v>0.0844990072993343</v>
      </c>
      <c r="F30" s="26">
        <f t="shared" si="5"/>
        <v>1.36285010108654</v>
      </c>
      <c r="G30" s="26">
        <f t="shared" si="1"/>
        <v>0.03576481768490039</v>
      </c>
      <c r="H30" s="1">
        <f t="shared" si="2"/>
        <v>0</v>
      </c>
      <c r="I30" s="1"/>
      <c r="J30" s="26">
        <f t="shared" si="6"/>
        <v>0</v>
      </c>
      <c r="K30" s="26">
        <f t="shared" si="7"/>
        <v>0</v>
      </c>
      <c r="L30" s="29">
        <f t="shared" si="3"/>
        <v>0</v>
      </c>
      <c r="M30" s="29">
        <f t="shared" si="8"/>
        <v>0.12026382498423469</v>
      </c>
      <c r="N30" s="29">
        <f t="shared" si="9"/>
        <v>-0.12026382498423469</v>
      </c>
    </row>
    <row r="31" spans="1:14" ht="12.75">
      <c r="A31">
        <f t="shared" si="10"/>
        <v>1976</v>
      </c>
      <c r="C31">
        <v>5</v>
      </c>
      <c r="D31" s="28">
        <f t="shared" si="4"/>
        <v>1.36285010108654</v>
      </c>
      <c r="E31" s="26">
        <f t="shared" si="0"/>
        <v>0.0900843916818203</v>
      </c>
      <c r="F31" s="26">
        <f t="shared" si="5"/>
        <v>1.4529344927683603</v>
      </c>
      <c r="G31" s="26">
        <f t="shared" si="1"/>
        <v>0.03576481768490039</v>
      </c>
      <c r="H31" s="1">
        <f t="shared" si="2"/>
        <v>0</v>
      </c>
      <c r="I31" s="1"/>
      <c r="J31" s="26">
        <f t="shared" si="6"/>
        <v>0</v>
      </c>
      <c r="K31" s="26">
        <f t="shared" si="7"/>
        <v>0</v>
      </c>
      <c r="L31" s="29">
        <f t="shared" si="3"/>
        <v>0</v>
      </c>
      <c r="M31" s="29">
        <f t="shared" si="8"/>
        <v>0.12584920936672067</v>
      </c>
      <c r="N31" s="29">
        <f t="shared" si="9"/>
        <v>-0.12584920936672067</v>
      </c>
    </row>
    <row r="32" spans="1:14" ht="12.75">
      <c r="A32">
        <f t="shared" si="10"/>
        <v>1977</v>
      </c>
      <c r="C32">
        <v>6</v>
      </c>
      <c r="D32" s="28">
        <f t="shared" si="4"/>
        <v>1.4529344927683603</v>
      </c>
      <c r="E32" s="26">
        <f t="shared" si="0"/>
        <v>0.09603896997198863</v>
      </c>
      <c r="F32" s="26">
        <f t="shared" si="5"/>
        <v>1.5489734627403489</v>
      </c>
      <c r="G32" s="26">
        <f t="shared" si="1"/>
        <v>0.03576481768490039</v>
      </c>
      <c r="H32" s="1">
        <f t="shared" si="2"/>
        <v>0</v>
      </c>
      <c r="I32" s="1"/>
      <c r="J32" s="26">
        <f t="shared" si="6"/>
        <v>0</v>
      </c>
      <c r="K32" s="26">
        <f t="shared" si="7"/>
        <v>0</v>
      </c>
      <c r="L32" s="29">
        <f t="shared" si="3"/>
        <v>0</v>
      </c>
      <c r="M32" s="29">
        <f t="shared" si="8"/>
        <v>0.13180378765688902</v>
      </c>
      <c r="N32" s="29">
        <f t="shared" si="9"/>
        <v>-0.13180378765688902</v>
      </c>
    </row>
    <row r="33" spans="1:14" ht="12.75">
      <c r="A33">
        <f t="shared" si="10"/>
        <v>1978</v>
      </c>
      <c r="C33">
        <v>7</v>
      </c>
      <c r="D33" s="28">
        <f t="shared" si="4"/>
        <v>1.5489734627403489</v>
      </c>
      <c r="E33" s="26">
        <f t="shared" si="0"/>
        <v>0.10238714588713707</v>
      </c>
      <c r="F33" s="26">
        <f t="shared" si="5"/>
        <v>1.651360608627486</v>
      </c>
      <c r="G33" s="26">
        <f t="shared" si="1"/>
        <v>0.03576481768490039</v>
      </c>
      <c r="H33" s="1">
        <f t="shared" si="2"/>
        <v>0</v>
      </c>
      <c r="I33" s="1"/>
      <c r="J33" s="26">
        <f t="shared" si="6"/>
        <v>0</v>
      </c>
      <c r="K33" s="26">
        <f t="shared" si="7"/>
        <v>0</v>
      </c>
      <c r="L33" s="29">
        <f t="shared" si="3"/>
        <v>0</v>
      </c>
      <c r="M33" s="29">
        <f t="shared" si="8"/>
        <v>0.13815196357203746</v>
      </c>
      <c r="N33" s="29">
        <f t="shared" si="9"/>
        <v>-0.13815196357203746</v>
      </c>
    </row>
    <row r="34" spans="1:14" ht="12.75">
      <c r="A34">
        <f t="shared" si="10"/>
        <v>1979</v>
      </c>
      <c r="C34">
        <v>8</v>
      </c>
      <c r="D34" s="28">
        <f t="shared" si="4"/>
        <v>1.651360608627486</v>
      </c>
      <c r="E34" s="26">
        <f t="shared" si="0"/>
        <v>0.10915493623027683</v>
      </c>
      <c r="F34" s="26">
        <f t="shared" si="5"/>
        <v>1.7605155448577627</v>
      </c>
      <c r="G34" s="26">
        <f t="shared" si="1"/>
        <v>0.03576481768490039</v>
      </c>
      <c r="H34" s="1">
        <f t="shared" si="2"/>
        <v>0</v>
      </c>
      <c r="I34" s="1"/>
      <c r="J34" s="26">
        <f t="shared" si="6"/>
        <v>0</v>
      </c>
      <c r="K34" s="26">
        <f t="shared" si="7"/>
        <v>0</v>
      </c>
      <c r="L34" s="29">
        <f t="shared" si="3"/>
        <v>0</v>
      </c>
      <c r="M34" s="29">
        <f t="shared" si="8"/>
        <v>0.14491975391517722</v>
      </c>
      <c r="N34" s="29">
        <f t="shared" si="9"/>
        <v>-0.14491975391517722</v>
      </c>
    </row>
    <row r="35" spans="1:14" ht="12.75">
      <c r="A35">
        <f t="shared" si="10"/>
        <v>1980</v>
      </c>
      <c r="C35">
        <v>9</v>
      </c>
      <c r="D35" s="28">
        <f t="shared" si="4"/>
        <v>1.7605155448577627</v>
      </c>
      <c r="E35" s="26">
        <f t="shared" si="0"/>
        <v>0.11637007751509813</v>
      </c>
      <c r="F35" s="26">
        <f t="shared" si="5"/>
        <v>1.876885622372861</v>
      </c>
      <c r="G35" s="26">
        <f t="shared" si="1"/>
        <v>0.03576481768490039</v>
      </c>
      <c r="H35" s="1">
        <f t="shared" si="2"/>
        <v>0</v>
      </c>
      <c r="I35" s="1"/>
      <c r="J35" s="26">
        <f t="shared" si="6"/>
        <v>0</v>
      </c>
      <c r="K35" s="26">
        <f t="shared" si="7"/>
        <v>0</v>
      </c>
      <c r="L35" s="29">
        <f t="shared" si="3"/>
        <v>0</v>
      </c>
      <c r="M35" s="29">
        <f t="shared" si="8"/>
        <v>0.1521348951999985</v>
      </c>
      <c r="N35" s="29">
        <f t="shared" si="9"/>
        <v>-0.1521348951999985</v>
      </c>
    </row>
    <row r="36" spans="1:14" ht="12.75">
      <c r="A36">
        <f t="shared" si="10"/>
        <v>1981</v>
      </c>
      <c r="C36">
        <v>10</v>
      </c>
      <c r="D36" s="28">
        <f t="shared" si="4"/>
        <v>1.876885622372861</v>
      </c>
      <c r="E36" s="26">
        <f t="shared" si="0"/>
        <v>0.12406213963884612</v>
      </c>
      <c r="F36" s="26">
        <f t="shared" si="5"/>
        <v>2.000947762011707</v>
      </c>
      <c r="G36" s="26">
        <f t="shared" si="1"/>
        <v>0.03576481768490039</v>
      </c>
      <c r="H36" s="1">
        <f t="shared" si="2"/>
        <v>0</v>
      </c>
      <c r="I36" s="1"/>
      <c r="J36" s="26">
        <f t="shared" si="6"/>
        <v>0</v>
      </c>
      <c r="K36" s="26">
        <f t="shared" si="7"/>
        <v>0</v>
      </c>
      <c r="L36" s="29">
        <f t="shared" si="3"/>
        <v>0</v>
      </c>
      <c r="M36" s="29">
        <f t="shared" si="8"/>
        <v>0.15982695732374652</v>
      </c>
      <c r="N36" s="29">
        <f t="shared" si="9"/>
        <v>-0.15982695732374652</v>
      </c>
    </row>
    <row r="37" spans="1:14" ht="12.75">
      <c r="A37">
        <f t="shared" si="10"/>
        <v>1982</v>
      </c>
      <c r="C37">
        <v>11</v>
      </c>
      <c r="D37" s="28">
        <f t="shared" si="4"/>
        <v>2.000947762011707</v>
      </c>
      <c r="E37" s="26">
        <f t="shared" si="0"/>
        <v>0.13226264706897384</v>
      </c>
      <c r="F37" s="26">
        <f t="shared" si="5"/>
        <v>2.133210409080681</v>
      </c>
      <c r="G37" s="26">
        <f t="shared" si="1"/>
        <v>0.03576481768490039</v>
      </c>
      <c r="H37" s="1">
        <f t="shared" si="2"/>
        <v>0</v>
      </c>
      <c r="I37" s="1"/>
      <c r="J37" s="26">
        <f t="shared" si="6"/>
        <v>0</v>
      </c>
      <c r="K37" s="26">
        <f t="shared" si="7"/>
        <v>0</v>
      </c>
      <c r="L37" s="29">
        <f t="shared" si="3"/>
        <v>0</v>
      </c>
      <c r="M37" s="29">
        <f t="shared" si="8"/>
        <v>0.16802746475387423</v>
      </c>
      <c r="N37" s="29">
        <f t="shared" si="9"/>
        <v>-0.16802746475387423</v>
      </c>
    </row>
    <row r="38" spans="1:14" ht="12.75">
      <c r="A38">
        <f t="shared" si="10"/>
        <v>1983</v>
      </c>
      <c r="C38">
        <v>12</v>
      </c>
      <c r="D38" s="28">
        <f t="shared" si="4"/>
        <v>2.133210409080681</v>
      </c>
      <c r="E38" s="26">
        <f t="shared" si="0"/>
        <v>0.14100520804023303</v>
      </c>
      <c r="F38" s="26">
        <f t="shared" si="5"/>
        <v>2.274215617120914</v>
      </c>
      <c r="G38" s="26">
        <f t="shared" si="1"/>
        <v>0.03576481768490039</v>
      </c>
      <c r="H38" s="1">
        <f t="shared" si="2"/>
        <v>0</v>
      </c>
      <c r="I38" s="1"/>
      <c r="J38" s="26">
        <f t="shared" si="6"/>
        <v>0</v>
      </c>
      <c r="K38" s="26">
        <f t="shared" si="7"/>
        <v>0</v>
      </c>
      <c r="L38" s="29">
        <f t="shared" si="3"/>
        <v>0</v>
      </c>
      <c r="M38" s="29">
        <f t="shared" si="8"/>
        <v>0.17677002572513342</v>
      </c>
      <c r="N38" s="29">
        <f t="shared" si="9"/>
        <v>-0.17677002572513342</v>
      </c>
    </row>
    <row r="39" spans="1:14" ht="12.75">
      <c r="A39">
        <f t="shared" si="10"/>
        <v>1984</v>
      </c>
      <c r="C39">
        <v>13</v>
      </c>
      <c r="D39" s="28">
        <f t="shared" si="4"/>
        <v>2.2742156171209142</v>
      </c>
      <c r="E39" s="26">
        <f t="shared" si="0"/>
        <v>0.15032565229169245</v>
      </c>
      <c r="F39" s="26">
        <f t="shared" si="5"/>
        <v>2.4245412694126065</v>
      </c>
      <c r="G39" s="26">
        <f t="shared" si="1"/>
        <v>0.03576481768490039</v>
      </c>
      <c r="H39" s="1">
        <f t="shared" si="2"/>
        <v>0</v>
      </c>
      <c r="I39" s="1"/>
      <c r="J39" s="26">
        <f t="shared" si="6"/>
        <v>0</v>
      </c>
      <c r="K39" s="26">
        <f t="shared" si="7"/>
        <v>0</v>
      </c>
      <c r="L39" s="29">
        <f t="shared" si="3"/>
        <v>0</v>
      </c>
      <c r="M39" s="29">
        <f t="shared" si="8"/>
        <v>0.18609046997659284</v>
      </c>
      <c r="N39" s="29">
        <f t="shared" si="9"/>
        <v>-0.18609046997659284</v>
      </c>
    </row>
    <row r="40" spans="1:14" ht="12.75">
      <c r="A40">
        <f t="shared" si="10"/>
        <v>1985</v>
      </c>
      <c r="B40" s="45"/>
      <c r="C40">
        <v>14</v>
      </c>
      <c r="D40" s="28">
        <f t="shared" si="4"/>
        <v>2.424541269412607</v>
      </c>
      <c r="E40" s="26">
        <f t="shared" si="0"/>
        <v>0.16026217790817332</v>
      </c>
      <c r="F40" s="26">
        <f t="shared" si="5"/>
        <v>2.5848034473207804</v>
      </c>
      <c r="G40" s="26">
        <f t="shared" si="1"/>
        <v>0.03576481768490039</v>
      </c>
      <c r="H40" s="1">
        <f t="shared" si="2"/>
        <v>0</v>
      </c>
      <c r="I40" s="1"/>
      <c r="J40" s="26">
        <f t="shared" si="6"/>
        <v>0</v>
      </c>
      <c r="K40" s="26">
        <f t="shared" si="7"/>
        <v>0</v>
      </c>
      <c r="L40" s="29">
        <f t="shared" si="3"/>
        <v>0</v>
      </c>
      <c r="M40" s="29">
        <f t="shared" si="8"/>
        <v>0.1960269955930737</v>
      </c>
      <c r="N40" s="29">
        <f t="shared" si="9"/>
        <v>-0.1960269955930737</v>
      </c>
    </row>
    <row r="41" spans="1:14" ht="12.75">
      <c r="A41">
        <f t="shared" si="10"/>
        <v>1986</v>
      </c>
      <c r="B41" s="45"/>
      <c r="C41">
        <v>15</v>
      </c>
      <c r="D41" s="28">
        <f t="shared" si="4"/>
        <v>2.5848034473207804</v>
      </c>
      <c r="E41" s="26">
        <f t="shared" si="0"/>
        <v>0.1708555078679036</v>
      </c>
      <c r="F41" s="26">
        <f t="shared" si="5"/>
        <v>2.755658955188684</v>
      </c>
      <c r="G41" s="26">
        <f t="shared" si="1"/>
        <v>0.03576481768490039</v>
      </c>
      <c r="H41" s="1">
        <f t="shared" si="2"/>
        <v>0</v>
      </c>
      <c r="I41" s="1"/>
      <c r="J41" s="26">
        <f t="shared" si="6"/>
        <v>0</v>
      </c>
      <c r="K41" s="26">
        <f t="shared" si="7"/>
        <v>0</v>
      </c>
      <c r="L41" s="29">
        <f t="shared" si="3"/>
        <v>0</v>
      </c>
      <c r="M41" s="29">
        <f t="shared" si="8"/>
        <v>0.206620325552804</v>
      </c>
      <c r="N41" s="29">
        <f t="shared" si="9"/>
        <v>-0.206620325552804</v>
      </c>
    </row>
    <row r="42" spans="1:14" ht="12.75">
      <c r="A42">
        <f t="shared" si="10"/>
        <v>1987</v>
      </c>
      <c r="C42">
        <v>16</v>
      </c>
      <c r="D42" s="28">
        <f t="shared" si="4"/>
        <v>2.755658955188684</v>
      </c>
      <c r="E42" s="26">
        <f t="shared" si="0"/>
        <v>0.18214905693797204</v>
      </c>
      <c r="F42" s="26">
        <f t="shared" si="5"/>
        <v>2.937808012126656</v>
      </c>
      <c r="G42" s="26">
        <f t="shared" si="1"/>
        <v>0.03576481768490039</v>
      </c>
      <c r="H42" s="1">
        <f t="shared" si="2"/>
        <v>0</v>
      </c>
      <c r="I42" s="1"/>
      <c r="J42" s="26">
        <f t="shared" si="6"/>
        <v>0</v>
      </c>
      <c r="K42" s="26">
        <f t="shared" si="7"/>
        <v>0</v>
      </c>
      <c r="L42" s="29">
        <f t="shared" si="3"/>
        <v>0</v>
      </c>
      <c r="M42" s="29">
        <f t="shared" si="8"/>
        <v>0.21791387462287243</v>
      </c>
      <c r="N42" s="29">
        <f t="shared" si="9"/>
        <v>-0.21791387462287243</v>
      </c>
    </row>
    <row r="43" spans="1:14" ht="12.75">
      <c r="A43">
        <f t="shared" si="10"/>
        <v>1988</v>
      </c>
      <c r="C43">
        <v>17</v>
      </c>
      <c r="D43" s="28">
        <f t="shared" si="4"/>
        <v>2.937808012126656</v>
      </c>
      <c r="E43" s="26">
        <f aca="true" t="shared" si="11" ref="E43:E58">D43*$C$17</f>
        <v>0.19418910960157199</v>
      </c>
      <c r="F43" s="26">
        <f t="shared" si="5"/>
        <v>3.131997121728228</v>
      </c>
      <c r="G43" s="26">
        <f t="shared" si="1"/>
        <v>0.03576481768490039</v>
      </c>
      <c r="H43" s="1">
        <f t="shared" si="2"/>
        <v>0</v>
      </c>
      <c r="I43" s="1"/>
      <c r="J43" s="26">
        <f t="shared" si="6"/>
        <v>0</v>
      </c>
      <c r="K43" s="26">
        <f t="shared" si="7"/>
        <v>0</v>
      </c>
      <c r="L43" s="29">
        <f t="shared" si="3"/>
        <v>0</v>
      </c>
      <c r="M43" s="29">
        <f t="shared" si="8"/>
        <v>0.22995392728647238</v>
      </c>
      <c r="N43" s="29">
        <f t="shared" si="9"/>
        <v>-0.22995392728647238</v>
      </c>
    </row>
    <row r="44" spans="1:14" ht="12.75">
      <c r="A44">
        <f t="shared" si="10"/>
        <v>1989</v>
      </c>
      <c r="C44">
        <v>18</v>
      </c>
      <c r="D44" s="28">
        <f t="shared" si="4"/>
        <v>3.131997121728228</v>
      </c>
      <c r="E44" s="26">
        <f t="shared" si="11"/>
        <v>0.2070250097462359</v>
      </c>
      <c r="F44" s="26">
        <f t="shared" si="5"/>
        <v>3.339022131474464</v>
      </c>
      <c r="G44" s="26">
        <f t="shared" si="1"/>
        <v>0.03576481768490039</v>
      </c>
      <c r="H44" s="1">
        <f t="shared" si="2"/>
        <v>0</v>
      </c>
      <c r="I44" s="1"/>
      <c r="J44" s="26">
        <f t="shared" si="6"/>
        <v>0</v>
      </c>
      <c r="K44" s="26">
        <f t="shared" si="7"/>
        <v>0</v>
      </c>
      <c r="L44" s="29">
        <f t="shared" si="3"/>
        <v>0</v>
      </c>
      <c r="M44" s="29">
        <f t="shared" si="8"/>
        <v>0.24278982743113628</v>
      </c>
      <c r="N44" s="29">
        <f t="shared" si="9"/>
        <v>-0.24278982743113628</v>
      </c>
    </row>
    <row r="45" spans="1:14" ht="12.75">
      <c r="A45">
        <f t="shared" si="10"/>
        <v>1990</v>
      </c>
      <c r="C45">
        <v>19</v>
      </c>
      <c r="D45" s="28">
        <f t="shared" si="4"/>
        <v>3.339022131474464</v>
      </c>
      <c r="E45" s="26">
        <f t="shared" si="11"/>
        <v>0.2207093628904621</v>
      </c>
      <c r="F45" s="26">
        <f t="shared" si="5"/>
        <v>3.559731494364926</v>
      </c>
      <c r="G45" s="26">
        <f t="shared" si="1"/>
        <v>0.03576481768490039</v>
      </c>
      <c r="H45" s="1">
        <f t="shared" si="2"/>
        <v>0</v>
      </c>
      <c r="I45" s="1"/>
      <c r="J45" s="26">
        <f t="shared" si="6"/>
        <v>0</v>
      </c>
      <c r="K45" s="26">
        <f t="shared" si="7"/>
        <v>0</v>
      </c>
      <c r="L45" s="29">
        <f t="shared" si="3"/>
        <v>0</v>
      </c>
      <c r="M45" s="29">
        <f t="shared" si="8"/>
        <v>0.25647418057536253</v>
      </c>
      <c r="N45" s="29">
        <f t="shared" si="9"/>
        <v>-0.25647418057536253</v>
      </c>
    </row>
    <row r="46" spans="1:14" ht="12.75">
      <c r="A46">
        <f t="shared" si="10"/>
        <v>1991</v>
      </c>
      <c r="C46">
        <v>20</v>
      </c>
      <c r="D46" s="28">
        <f t="shared" si="4"/>
        <v>3.5597314943649265</v>
      </c>
      <c r="E46" s="26">
        <f t="shared" si="11"/>
        <v>0.23529825177752167</v>
      </c>
      <c r="F46" s="26">
        <f t="shared" si="5"/>
        <v>3.7950297461424483</v>
      </c>
      <c r="G46" s="26">
        <f t="shared" si="1"/>
        <v>0.03576481768490039</v>
      </c>
      <c r="H46" s="1">
        <f t="shared" si="2"/>
        <v>0</v>
      </c>
      <c r="I46" s="1"/>
      <c r="J46" s="26">
        <f t="shared" si="6"/>
        <v>0</v>
      </c>
      <c r="K46" s="26">
        <f t="shared" si="7"/>
        <v>0</v>
      </c>
      <c r="L46" s="29">
        <f t="shared" si="3"/>
        <v>0</v>
      </c>
      <c r="M46" s="29">
        <f t="shared" si="8"/>
        <v>0.2710630694624221</v>
      </c>
      <c r="N46" s="29">
        <f t="shared" si="9"/>
        <v>-0.2710630694624221</v>
      </c>
    </row>
    <row r="47" spans="1:14" ht="12.75">
      <c r="A47">
        <f t="shared" si="10"/>
        <v>1992</v>
      </c>
      <c r="C47">
        <v>21</v>
      </c>
      <c r="D47" s="28">
        <f t="shared" si="4"/>
        <v>3.7950297461424483</v>
      </c>
      <c r="E47" s="26">
        <f t="shared" si="11"/>
        <v>0.25085146622001586</v>
      </c>
      <c r="F47" s="26">
        <f t="shared" si="5"/>
        <v>4.045881212362464</v>
      </c>
      <c r="G47" s="26">
        <f t="shared" si="1"/>
        <v>0.03576481768490039</v>
      </c>
      <c r="H47" s="1">
        <f t="shared" si="2"/>
        <v>0</v>
      </c>
      <c r="I47" s="1"/>
      <c r="J47" s="26">
        <f t="shared" si="6"/>
        <v>0</v>
      </c>
      <c r="K47" s="26">
        <f t="shared" si="7"/>
        <v>0</v>
      </c>
      <c r="L47" s="29">
        <f t="shared" si="3"/>
        <v>0</v>
      </c>
      <c r="M47" s="29">
        <f t="shared" si="8"/>
        <v>0.2866162839049162</v>
      </c>
      <c r="N47" s="29">
        <f t="shared" si="9"/>
        <v>-0.2866162839049162</v>
      </c>
    </row>
    <row r="48" spans="1:14" ht="12.75">
      <c r="A48">
        <f t="shared" si="10"/>
        <v>1993</v>
      </c>
      <c r="C48">
        <v>22</v>
      </c>
      <c r="D48" s="28">
        <f t="shared" si="4"/>
        <v>4.045881212362464</v>
      </c>
      <c r="E48" s="26">
        <f t="shared" si="11"/>
        <v>0.2674327481371589</v>
      </c>
      <c r="F48" s="26">
        <f t="shared" si="5"/>
        <v>4.313313960499623</v>
      </c>
      <c r="G48" s="26">
        <f t="shared" si="1"/>
        <v>0.03576481768490039</v>
      </c>
      <c r="H48" s="1">
        <f t="shared" si="2"/>
        <v>0</v>
      </c>
      <c r="I48" s="1"/>
      <c r="J48" s="26">
        <f t="shared" si="6"/>
        <v>0</v>
      </c>
      <c r="K48" s="26">
        <f t="shared" si="7"/>
        <v>0</v>
      </c>
      <c r="L48" s="29">
        <f t="shared" si="3"/>
        <v>0</v>
      </c>
      <c r="M48" s="29">
        <f t="shared" si="8"/>
        <v>0.30319756582205926</v>
      </c>
      <c r="N48" s="29">
        <f t="shared" si="9"/>
        <v>-0.30319756582205926</v>
      </c>
    </row>
    <row r="49" spans="1:14" ht="12.75">
      <c r="A49">
        <f t="shared" si="10"/>
        <v>1994</v>
      </c>
      <c r="C49">
        <v>23</v>
      </c>
      <c r="D49" s="28">
        <f t="shared" si="4"/>
        <v>4.313313960499623</v>
      </c>
      <c r="E49" s="26">
        <f t="shared" si="11"/>
        <v>0.2851100527890251</v>
      </c>
      <c r="F49" s="26">
        <f t="shared" si="5"/>
        <v>4.598424013288648</v>
      </c>
      <c r="G49" s="26">
        <f t="shared" si="1"/>
        <v>0.03576481768490039</v>
      </c>
      <c r="H49" s="1">
        <f t="shared" si="2"/>
        <v>0</v>
      </c>
      <c r="I49" s="1"/>
      <c r="J49" s="26">
        <f t="shared" si="6"/>
        <v>0</v>
      </c>
      <c r="K49" s="26">
        <f t="shared" si="7"/>
        <v>0</v>
      </c>
      <c r="L49" s="29">
        <f t="shared" si="3"/>
        <v>0</v>
      </c>
      <c r="M49" s="29">
        <f t="shared" si="8"/>
        <v>0.3208748704739255</v>
      </c>
      <c r="N49" s="29">
        <f t="shared" si="9"/>
        <v>-0.3208748704739255</v>
      </c>
    </row>
    <row r="50" spans="1:14" ht="12.75">
      <c r="A50">
        <f t="shared" si="10"/>
        <v>1995</v>
      </c>
      <c r="C50">
        <v>24</v>
      </c>
      <c r="D50" s="28">
        <f t="shared" si="4"/>
        <v>4.598424013288648</v>
      </c>
      <c r="E50" s="26">
        <f t="shared" si="11"/>
        <v>0.30395582727837966</v>
      </c>
      <c r="F50" s="26">
        <f t="shared" si="5"/>
        <v>4.902379840567027</v>
      </c>
      <c r="G50" s="26">
        <f t="shared" si="1"/>
        <v>0.03576481768490039</v>
      </c>
      <c r="H50" s="1">
        <f t="shared" si="2"/>
        <v>0</v>
      </c>
      <c r="I50" s="1"/>
      <c r="J50" s="26">
        <f t="shared" si="6"/>
        <v>0</v>
      </c>
      <c r="K50" s="26">
        <f t="shared" si="7"/>
        <v>0</v>
      </c>
      <c r="L50" s="29">
        <f t="shared" si="3"/>
        <v>0</v>
      </c>
      <c r="M50" s="29">
        <f t="shared" si="8"/>
        <v>0.33972064496328</v>
      </c>
      <c r="N50" s="29">
        <f t="shared" si="9"/>
        <v>-0.33972064496328</v>
      </c>
    </row>
    <row r="51" spans="1:14" ht="12.75">
      <c r="A51">
        <f t="shared" si="10"/>
        <v>1996</v>
      </c>
      <c r="C51">
        <v>25</v>
      </c>
      <c r="D51" s="28">
        <f t="shared" si="4"/>
        <v>4.902379840567028</v>
      </c>
      <c r="E51" s="26">
        <f t="shared" si="11"/>
        <v>0.3240473074614806</v>
      </c>
      <c r="F51" s="26">
        <f t="shared" si="5"/>
        <v>5.226427148028509</v>
      </c>
      <c r="G51" s="26">
        <f t="shared" si="1"/>
        <v>0.03576481768490039</v>
      </c>
      <c r="H51" s="1">
        <f t="shared" si="2"/>
        <v>0</v>
      </c>
      <c r="I51" s="1"/>
      <c r="J51" s="26">
        <f t="shared" si="6"/>
        <v>0</v>
      </c>
      <c r="K51" s="26">
        <f t="shared" si="7"/>
        <v>0</v>
      </c>
      <c r="L51" s="29">
        <f t="shared" si="3"/>
        <v>0</v>
      </c>
      <c r="M51" s="29">
        <f t="shared" si="8"/>
        <v>0.35981212514638095</v>
      </c>
      <c r="N51" s="29">
        <f t="shared" si="9"/>
        <v>-0.35981212514638095</v>
      </c>
    </row>
    <row r="52" spans="1:14" ht="12.75">
      <c r="A52">
        <f t="shared" si="10"/>
        <v>1997</v>
      </c>
      <c r="C52">
        <v>26</v>
      </c>
      <c r="D52" s="28">
        <f t="shared" si="4"/>
        <v>5.226427148028509</v>
      </c>
      <c r="E52" s="26">
        <f t="shared" si="11"/>
        <v>0.34546683448468446</v>
      </c>
      <c r="F52" s="26">
        <f t="shared" si="5"/>
        <v>5.571893982513193</v>
      </c>
      <c r="G52" s="26">
        <f t="shared" si="1"/>
        <v>0.03576481768490039</v>
      </c>
      <c r="H52" s="1">
        <f t="shared" si="2"/>
        <v>0</v>
      </c>
      <c r="I52" s="1"/>
      <c r="J52" s="26">
        <f t="shared" si="6"/>
        <v>0</v>
      </c>
      <c r="K52" s="26">
        <f t="shared" si="7"/>
        <v>0</v>
      </c>
      <c r="L52" s="29">
        <f t="shared" si="3"/>
        <v>0</v>
      </c>
      <c r="M52" s="29">
        <f t="shared" si="8"/>
        <v>0.3812316521695849</v>
      </c>
      <c r="N52" s="29">
        <f t="shared" si="9"/>
        <v>-0.3812316521695849</v>
      </c>
    </row>
    <row r="53" spans="1:14" ht="12.75">
      <c r="A53">
        <f t="shared" si="10"/>
        <v>1998</v>
      </c>
      <c r="C53">
        <v>27</v>
      </c>
      <c r="D53" s="28">
        <f t="shared" si="4"/>
        <v>5.571893982513194</v>
      </c>
      <c r="E53" s="26">
        <f t="shared" si="11"/>
        <v>0.36830219224412214</v>
      </c>
      <c r="F53" s="26">
        <f t="shared" si="5"/>
        <v>5.9401961747573155</v>
      </c>
      <c r="G53" s="26">
        <f t="shared" si="1"/>
        <v>0.03576481768490039</v>
      </c>
      <c r="H53" s="1">
        <f t="shared" si="2"/>
        <v>0</v>
      </c>
      <c r="I53" s="1"/>
      <c r="J53" s="26">
        <f t="shared" si="6"/>
        <v>0</v>
      </c>
      <c r="K53" s="26">
        <f t="shared" si="7"/>
        <v>0</v>
      </c>
      <c r="L53" s="29">
        <f t="shared" si="3"/>
        <v>0</v>
      </c>
      <c r="M53" s="29">
        <f t="shared" si="8"/>
        <v>0.40406700992902256</v>
      </c>
      <c r="N53" s="29">
        <f t="shared" si="9"/>
        <v>-0.40406700992902256</v>
      </c>
    </row>
    <row r="54" spans="1:14" ht="12.75">
      <c r="A54">
        <f t="shared" si="10"/>
        <v>1999</v>
      </c>
      <c r="C54">
        <v>28</v>
      </c>
      <c r="D54" s="28">
        <f t="shared" si="4"/>
        <v>5.940196174757316</v>
      </c>
      <c r="E54" s="26">
        <f t="shared" si="11"/>
        <v>0.39264696715145864</v>
      </c>
      <c r="F54" s="26">
        <f t="shared" si="5"/>
        <v>6.332843141908775</v>
      </c>
      <c r="G54" s="26">
        <f t="shared" si="1"/>
        <v>0.03576481768490039</v>
      </c>
      <c r="H54" s="1">
        <f t="shared" si="2"/>
        <v>0</v>
      </c>
      <c r="I54" s="1"/>
      <c r="J54" s="26">
        <f t="shared" si="6"/>
        <v>0</v>
      </c>
      <c r="K54" s="26">
        <f t="shared" si="7"/>
        <v>0</v>
      </c>
      <c r="L54" s="29">
        <f t="shared" si="3"/>
        <v>0</v>
      </c>
      <c r="M54" s="29">
        <f t="shared" si="8"/>
        <v>0.428411784836359</v>
      </c>
      <c r="N54" s="29">
        <f t="shared" si="9"/>
        <v>-0.428411784836359</v>
      </c>
    </row>
    <row r="55" spans="1:14" ht="12.75">
      <c r="A55">
        <f t="shared" si="10"/>
        <v>2000</v>
      </c>
      <c r="C55">
        <v>29</v>
      </c>
      <c r="D55" s="28">
        <f t="shared" si="4"/>
        <v>6.332843141908775</v>
      </c>
      <c r="E55" s="26">
        <f t="shared" si="11"/>
        <v>0.41860093168017004</v>
      </c>
      <c r="F55" s="26">
        <f t="shared" si="5"/>
        <v>6.751444073588945</v>
      </c>
      <c r="G55" s="26">
        <f t="shared" si="1"/>
        <v>0.03576481768490039</v>
      </c>
      <c r="H55" s="1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0.45436574936507046</v>
      </c>
      <c r="N55" s="29">
        <f t="shared" si="9"/>
        <v>-0.45436574936507046</v>
      </c>
    </row>
    <row r="56" spans="1:14" ht="12.75">
      <c r="A56">
        <f t="shared" si="10"/>
        <v>2001</v>
      </c>
      <c r="C56">
        <v>30</v>
      </c>
      <c r="D56" s="28">
        <f t="shared" si="4"/>
        <v>6.751444073588945</v>
      </c>
      <c r="E56" s="26">
        <f t="shared" si="11"/>
        <v>0.4462704532642293</v>
      </c>
      <c r="F56" s="26">
        <f t="shared" si="5"/>
        <v>7.197714526853174</v>
      </c>
      <c r="G56" s="26">
        <f t="shared" si="1"/>
        <v>0.03576481768490039</v>
      </c>
      <c r="H56" s="1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0.4820352709491297</v>
      </c>
      <c r="N56" s="29">
        <f t="shared" si="9"/>
        <v>-0.4820352709491297</v>
      </c>
    </row>
    <row r="57" spans="1:14" ht="12.75">
      <c r="A57">
        <f t="shared" si="10"/>
        <v>2002</v>
      </c>
      <c r="C57">
        <v>31</v>
      </c>
      <c r="D57" s="28">
        <f t="shared" si="4"/>
        <v>7.197714526853175</v>
      </c>
      <c r="E57" s="26">
        <f t="shared" si="11"/>
        <v>0.4757689302249949</v>
      </c>
      <c r="F57" s="26">
        <f t="shared" si="5"/>
        <v>7.67348345707817</v>
      </c>
      <c r="G57" s="26">
        <f t="shared" si="1"/>
        <v>0.03576481768490039</v>
      </c>
      <c r="H57" s="1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0.5115337479098953</v>
      </c>
      <c r="N57" s="29">
        <f t="shared" si="9"/>
        <v>-0.5115337479098953</v>
      </c>
    </row>
    <row r="58" spans="1:14" ht="12.75">
      <c r="A58">
        <f t="shared" si="10"/>
        <v>2003</v>
      </c>
      <c r="C58">
        <v>32</v>
      </c>
      <c r="D58" s="28">
        <f t="shared" si="4"/>
        <v>7.67348345707817</v>
      </c>
      <c r="E58" s="26">
        <f t="shared" si="11"/>
        <v>0.5072172565128671</v>
      </c>
      <c r="F58" s="26">
        <f t="shared" si="5"/>
        <v>8.180700713591037</v>
      </c>
      <c r="G58" s="26">
        <f t="shared" si="1"/>
        <v>0.03576481768490039</v>
      </c>
      <c r="H58" s="1">
        <f t="shared" si="2"/>
        <v>0.5429820741977675</v>
      </c>
      <c r="I58" s="1"/>
      <c r="J58" s="26">
        <f t="shared" si="6"/>
        <v>0</v>
      </c>
      <c r="K58" s="26">
        <f t="shared" si="7"/>
        <v>0</v>
      </c>
      <c r="L58" s="29">
        <f t="shared" si="3"/>
        <v>0.03576481768490039</v>
      </c>
      <c r="M58" s="29">
        <f t="shared" si="8"/>
        <v>0.5429820741977675</v>
      </c>
      <c r="N58" s="29">
        <f t="shared" si="9"/>
        <v>-0.5072172565128671</v>
      </c>
    </row>
    <row r="59" spans="1:14" ht="12.75">
      <c r="A59">
        <f t="shared" si="10"/>
        <v>2004</v>
      </c>
      <c r="C59">
        <v>33</v>
      </c>
      <c r="D59" s="28">
        <f t="shared" si="4"/>
        <v>8.180700713591037</v>
      </c>
      <c r="E59" s="26">
        <f aca="true" t="shared" si="12" ref="E59:E74">D59*$C$17</f>
        <v>0.5407443171683676</v>
      </c>
      <c r="F59" s="26">
        <f t="shared" si="5"/>
        <v>8.721445030759405</v>
      </c>
      <c r="G59" s="26">
        <f aca="true" t="shared" si="13" ref="G59:G95">IF(A59&lt;=$C$13,$C$22*$C$11,0)</f>
        <v>0.03576481768490039</v>
      </c>
      <c r="H59" s="1">
        <f t="shared" si="2"/>
        <v>0.5765091348532679</v>
      </c>
      <c r="I59" s="1"/>
      <c r="J59" s="26">
        <f t="shared" si="6"/>
        <v>0</v>
      </c>
      <c r="K59" s="26">
        <f t="shared" si="7"/>
        <v>0</v>
      </c>
      <c r="L59" s="29">
        <f t="shared" si="3"/>
        <v>0.03576481768490039</v>
      </c>
      <c r="M59" s="29">
        <f t="shared" si="8"/>
        <v>0.5765091348532679</v>
      </c>
      <c r="N59" s="29">
        <f t="shared" si="9"/>
        <v>-0.5407443171683676</v>
      </c>
    </row>
    <row r="60" spans="1:14" ht="12.75">
      <c r="A60">
        <f t="shared" si="10"/>
        <v>2005</v>
      </c>
      <c r="C60">
        <v>34</v>
      </c>
      <c r="D60" s="28">
        <f aca="true" t="shared" si="14" ref="D60:D95">IF(A60&lt;=$C$13,D59*(1+$C$17),0)</f>
        <v>8.721445030759405</v>
      </c>
      <c r="E60" s="26">
        <f t="shared" si="12"/>
        <v>0.5764875165331967</v>
      </c>
      <c r="F60" s="26">
        <f t="shared" si="5"/>
        <v>9.297932547292602</v>
      </c>
      <c r="G60" s="26">
        <f t="shared" si="13"/>
        <v>0.03576481768490039</v>
      </c>
      <c r="H60" s="1">
        <f t="shared" si="2"/>
        <v>0.6122523342180971</v>
      </c>
      <c r="I60" s="1"/>
      <c r="J60" s="26">
        <f t="shared" si="6"/>
        <v>0</v>
      </c>
      <c r="K60" s="26">
        <f t="shared" si="7"/>
        <v>0</v>
      </c>
      <c r="L60" s="29">
        <f t="shared" si="3"/>
        <v>0.03576481768490039</v>
      </c>
      <c r="M60" s="29">
        <f t="shared" si="8"/>
        <v>0.6122523342180971</v>
      </c>
      <c r="N60" s="29">
        <f t="shared" si="9"/>
        <v>-0.5764875165331967</v>
      </c>
    </row>
    <row r="61" spans="1:14" ht="12.75">
      <c r="A61">
        <f t="shared" si="10"/>
        <v>2006</v>
      </c>
      <c r="C61">
        <v>35</v>
      </c>
      <c r="D61" s="28">
        <f t="shared" si="14"/>
        <v>9.297932547292602</v>
      </c>
      <c r="E61" s="26">
        <f t="shared" si="12"/>
        <v>0.614593341376041</v>
      </c>
      <c r="F61" s="26">
        <f t="shared" si="5"/>
        <v>9.912525888668643</v>
      </c>
      <c r="G61" s="26">
        <f t="shared" si="13"/>
        <v>0.03576481768490039</v>
      </c>
      <c r="H61" s="1">
        <f t="shared" si="2"/>
        <v>0.6503581590609414</v>
      </c>
      <c r="I61" s="1"/>
      <c r="J61" s="26">
        <f t="shared" si="6"/>
        <v>0</v>
      </c>
      <c r="K61" s="26">
        <f t="shared" si="7"/>
        <v>0</v>
      </c>
      <c r="L61" s="29">
        <f t="shared" si="3"/>
        <v>0.03576481768490039</v>
      </c>
      <c r="M61" s="29">
        <f t="shared" si="8"/>
        <v>0.6503581590609414</v>
      </c>
      <c r="N61" s="29">
        <f t="shared" si="9"/>
        <v>-0.614593341376041</v>
      </c>
    </row>
    <row r="62" spans="1:14" ht="12.75">
      <c r="A62">
        <f t="shared" si="10"/>
        <v>2007</v>
      </c>
      <c r="C62">
        <v>36</v>
      </c>
      <c r="D62" s="28">
        <f t="shared" si="14"/>
        <v>9.912525888668643</v>
      </c>
      <c r="E62" s="26">
        <f t="shared" si="12"/>
        <v>0.6552179612409974</v>
      </c>
      <c r="F62" s="26">
        <f t="shared" si="5"/>
        <v>10.56774384990964</v>
      </c>
      <c r="G62" s="26">
        <f t="shared" si="13"/>
        <v>0.03576481768490039</v>
      </c>
      <c r="H62" s="1">
        <f t="shared" si="2"/>
        <v>0.6909827789258978</v>
      </c>
      <c r="I62" s="1"/>
      <c r="J62" s="26">
        <f t="shared" si="6"/>
        <v>0</v>
      </c>
      <c r="K62" s="26">
        <f t="shared" si="7"/>
        <v>0</v>
      </c>
      <c r="L62" s="29">
        <f t="shared" si="3"/>
        <v>0.03576481768490039</v>
      </c>
      <c r="M62" s="29">
        <f t="shared" si="8"/>
        <v>0.6909827789258978</v>
      </c>
      <c r="N62" s="29">
        <f t="shared" si="9"/>
        <v>-0.6552179612409974</v>
      </c>
    </row>
    <row r="63" spans="1:14" ht="12.75">
      <c r="A63">
        <f t="shared" si="10"/>
        <v>2008</v>
      </c>
      <c r="C63">
        <v>37</v>
      </c>
      <c r="D63" s="28">
        <f t="shared" si="14"/>
        <v>10.567743849909641</v>
      </c>
      <c r="E63" s="26">
        <f t="shared" si="12"/>
        <v>0.6985278684790274</v>
      </c>
      <c r="F63" s="26">
        <f t="shared" si="5"/>
        <v>11.26627171838867</v>
      </c>
      <c r="G63" s="26">
        <f t="shared" si="13"/>
        <v>0.03576481768490039</v>
      </c>
      <c r="H63" s="1">
        <f t="shared" si="2"/>
        <v>0.7342926861639277</v>
      </c>
      <c r="I63" s="1"/>
      <c r="J63" s="26">
        <f t="shared" si="6"/>
        <v>0</v>
      </c>
      <c r="K63" s="26">
        <f t="shared" si="7"/>
        <v>0</v>
      </c>
      <c r="L63" s="29">
        <f t="shared" si="3"/>
        <v>0.03576481768490039</v>
      </c>
      <c r="M63" s="29">
        <f t="shared" si="8"/>
        <v>0.7342926861639277</v>
      </c>
      <c r="N63" s="29">
        <f t="shared" si="9"/>
        <v>-0.6985278684790274</v>
      </c>
    </row>
    <row r="64" spans="1:14" ht="12.75">
      <c r="A64">
        <f t="shared" si="10"/>
        <v>2009</v>
      </c>
      <c r="C64">
        <v>38</v>
      </c>
      <c r="D64" s="28">
        <f t="shared" si="14"/>
        <v>11.26627171838867</v>
      </c>
      <c r="E64" s="26">
        <f t="shared" si="12"/>
        <v>0.7447005605854911</v>
      </c>
      <c r="F64" s="26">
        <f t="shared" si="5"/>
        <v>12.01097227897416</v>
      </c>
      <c r="G64" s="26">
        <f t="shared" si="13"/>
        <v>0.03576481768490039</v>
      </c>
      <c r="H64" s="1">
        <f t="shared" si="2"/>
        <v>0.7804653782703914</v>
      </c>
      <c r="I64" s="1"/>
      <c r="J64" s="26">
        <f t="shared" si="6"/>
        <v>0</v>
      </c>
      <c r="K64" s="26">
        <f t="shared" si="7"/>
        <v>0</v>
      </c>
      <c r="L64" s="29">
        <f t="shared" si="3"/>
        <v>0.03576481768490039</v>
      </c>
      <c r="M64" s="29">
        <f t="shared" si="8"/>
        <v>0.7804653782703914</v>
      </c>
      <c r="N64" s="29">
        <f t="shared" si="9"/>
        <v>-0.7447005605854911</v>
      </c>
    </row>
    <row r="65" spans="1:14" ht="12.75">
      <c r="A65">
        <f t="shared" si="10"/>
        <v>2010</v>
      </c>
      <c r="C65">
        <v>39</v>
      </c>
      <c r="D65" s="28">
        <f t="shared" si="14"/>
        <v>12.01097227897416</v>
      </c>
      <c r="E65" s="26">
        <f t="shared" si="12"/>
        <v>0.793925267640192</v>
      </c>
      <c r="F65" s="26">
        <f t="shared" si="5"/>
        <v>12.804897546614352</v>
      </c>
      <c r="G65" s="26">
        <f t="shared" si="13"/>
        <v>0.03576481768490039</v>
      </c>
      <c r="H65" s="1">
        <f t="shared" si="2"/>
        <v>0.8296900853250924</v>
      </c>
      <c r="I65" s="1"/>
      <c r="J65" s="26">
        <f t="shared" si="6"/>
        <v>0</v>
      </c>
      <c r="K65" s="26">
        <f t="shared" si="7"/>
        <v>0</v>
      </c>
      <c r="L65" s="29">
        <f t="shared" si="3"/>
        <v>0.03576481768490039</v>
      </c>
      <c r="M65" s="29">
        <f t="shared" si="8"/>
        <v>0.8296900853250924</v>
      </c>
      <c r="N65" s="29">
        <f t="shared" si="9"/>
        <v>-0.793925267640192</v>
      </c>
    </row>
    <row r="66" spans="1:14" ht="12.75">
      <c r="A66">
        <f t="shared" si="10"/>
        <v>2011</v>
      </c>
      <c r="C66">
        <v>40</v>
      </c>
      <c r="D66" s="28">
        <f t="shared" si="14"/>
        <v>12.804897546614352</v>
      </c>
      <c r="E66" s="26">
        <f t="shared" si="12"/>
        <v>0.8464037278312088</v>
      </c>
      <c r="F66" s="26">
        <f t="shared" si="5"/>
        <v>13.651301274445562</v>
      </c>
      <c r="G66" s="26">
        <f t="shared" si="13"/>
        <v>0.03576481768490039</v>
      </c>
      <c r="H66" s="1">
        <f t="shared" si="2"/>
        <v>0.8821685455161091</v>
      </c>
      <c r="I66" s="1"/>
      <c r="J66" s="26">
        <f t="shared" si="6"/>
        <v>0</v>
      </c>
      <c r="K66" s="26">
        <f t="shared" si="7"/>
        <v>0</v>
      </c>
      <c r="L66" s="29">
        <f t="shared" si="3"/>
        <v>0.03576481768490039</v>
      </c>
      <c r="M66" s="29">
        <f t="shared" si="8"/>
        <v>0.8821685455161091</v>
      </c>
      <c r="N66" s="29">
        <f t="shared" si="9"/>
        <v>-0.8464037278312088</v>
      </c>
    </row>
    <row r="67" spans="1:14" ht="12.75">
      <c r="A67">
        <f t="shared" si="10"/>
        <v>2012</v>
      </c>
      <c r="C67">
        <v>41</v>
      </c>
      <c r="D67" s="51">
        <f t="shared" si="14"/>
        <v>13.651301274445562</v>
      </c>
      <c r="E67" s="26">
        <f t="shared" si="12"/>
        <v>0.9023510142408517</v>
      </c>
      <c r="F67" s="26">
        <f t="shared" si="5"/>
        <v>14.553652288686413</v>
      </c>
      <c r="G67" s="26">
        <f t="shared" si="13"/>
        <v>0.03576481768490039</v>
      </c>
      <c r="H67" s="26">
        <f t="shared" si="2"/>
        <v>0.9381158319257521</v>
      </c>
      <c r="I67" s="1"/>
      <c r="J67" s="26">
        <f t="shared" si="6"/>
        <v>0</v>
      </c>
      <c r="K67" s="26">
        <f t="shared" si="7"/>
        <v>0</v>
      </c>
      <c r="L67" s="29">
        <f t="shared" si="3"/>
        <v>0.03576481768490039</v>
      </c>
      <c r="M67" s="29">
        <f t="shared" si="8"/>
        <v>0.9381158319257521</v>
      </c>
      <c r="N67" s="29">
        <f t="shared" si="9"/>
        <v>-0.9023510142408517</v>
      </c>
    </row>
    <row r="68" spans="1:14" ht="12.75">
      <c r="A68">
        <f t="shared" si="10"/>
        <v>2013</v>
      </c>
      <c r="C68">
        <v>42</v>
      </c>
      <c r="D68" s="51">
        <f t="shared" si="14"/>
        <v>14.553652288686413</v>
      </c>
      <c r="E68" s="26">
        <f t="shared" si="12"/>
        <v>0.961996416282172</v>
      </c>
      <c r="F68" s="26">
        <f t="shared" si="5"/>
        <v>15.515648704968585</v>
      </c>
      <c r="G68" s="26">
        <f t="shared" si="13"/>
        <v>0.03576481768490039</v>
      </c>
      <c r="H68" s="26">
        <f t="shared" si="2"/>
        <v>0.9977612339670724</v>
      </c>
      <c r="I68" s="1"/>
      <c r="J68" s="26">
        <f t="shared" si="6"/>
        <v>0</v>
      </c>
      <c r="K68" s="26">
        <f t="shared" si="7"/>
        <v>0</v>
      </c>
      <c r="L68" s="29">
        <f t="shared" si="3"/>
        <v>0.03576481768490039</v>
      </c>
      <c r="M68" s="29">
        <f t="shared" si="8"/>
        <v>0.9977612339670724</v>
      </c>
      <c r="N68" s="29">
        <f t="shared" si="9"/>
        <v>-0.961996416282172</v>
      </c>
    </row>
    <row r="69" spans="1:14" ht="12.75">
      <c r="A69">
        <f t="shared" si="10"/>
        <v>2014</v>
      </c>
      <c r="C69">
        <v>43</v>
      </c>
      <c r="D69" s="26">
        <f t="shared" si="14"/>
        <v>15.515648704968585</v>
      </c>
      <c r="E69" s="26">
        <f t="shared" si="12"/>
        <v>1.0255843793984236</v>
      </c>
      <c r="F69" s="26">
        <f t="shared" si="5"/>
        <v>16.541233084367008</v>
      </c>
      <c r="G69" s="26">
        <f t="shared" si="13"/>
        <v>0.03576481768490039</v>
      </c>
      <c r="H69" s="26">
        <f t="shared" si="2"/>
        <v>1.061349197083324</v>
      </c>
      <c r="I69" s="1"/>
      <c r="J69" s="26">
        <f t="shared" si="6"/>
        <v>0</v>
      </c>
      <c r="K69" s="26">
        <f t="shared" si="7"/>
        <v>0</v>
      </c>
      <c r="L69" s="29">
        <f t="shared" si="3"/>
        <v>0.03576481768490039</v>
      </c>
      <c r="M69" s="29">
        <f t="shared" si="8"/>
        <v>1.061349197083324</v>
      </c>
      <c r="N69" s="29">
        <f t="shared" si="9"/>
        <v>-1.0255843793984236</v>
      </c>
    </row>
    <row r="70" spans="1:14" ht="12.75">
      <c r="A70">
        <f t="shared" si="10"/>
        <v>2015</v>
      </c>
      <c r="C70">
        <v>44</v>
      </c>
      <c r="D70" s="26">
        <f t="shared" si="14"/>
        <v>16.54123308436701</v>
      </c>
      <c r="E70" s="26">
        <f t="shared" si="12"/>
        <v>1.0933755068766595</v>
      </c>
      <c r="F70" s="26">
        <f t="shared" si="5"/>
        <v>17.63460859124367</v>
      </c>
      <c r="G70" s="26">
        <f t="shared" si="13"/>
        <v>0.03576481768490039</v>
      </c>
      <c r="H70" s="26">
        <f t="shared" si="2"/>
        <v>1.1291403245615599</v>
      </c>
      <c r="I70" s="1"/>
      <c r="J70" s="26">
        <f t="shared" si="6"/>
        <v>0</v>
      </c>
      <c r="K70" s="26">
        <f t="shared" si="7"/>
        <v>0</v>
      </c>
      <c r="L70" s="29">
        <f t="shared" si="3"/>
        <v>0.03576481768490039</v>
      </c>
      <c r="M70" s="29">
        <f t="shared" si="8"/>
        <v>1.1291403245615599</v>
      </c>
      <c r="N70" s="29">
        <f t="shared" si="9"/>
        <v>-1.0933755068766595</v>
      </c>
    </row>
    <row r="71" spans="1:14" ht="12.75">
      <c r="A71">
        <f t="shared" si="10"/>
        <v>2016</v>
      </c>
      <c r="C71">
        <v>45</v>
      </c>
      <c r="D71" s="26">
        <f t="shared" si="14"/>
        <v>17.634608591243673</v>
      </c>
      <c r="E71" s="26">
        <f t="shared" si="12"/>
        <v>1.165647627881207</v>
      </c>
      <c r="F71" s="26">
        <f t="shared" si="5"/>
        <v>18.80025621912488</v>
      </c>
      <c r="G71" s="26">
        <f t="shared" si="13"/>
        <v>0.03576481768490039</v>
      </c>
      <c r="H71" s="26">
        <f>IF(A71&gt;=2003,G71+E71,0)</f>
        <v>1.2014124455661073</v>
      </c>
      <c r="I71" s="1"/>
      <c r="J71" s="26">
        <f t="shared" si="6"/>
        <v>0</v>
      </c>
      <c r="K71" s="26">
        <f t="shared" si="7"/>
        <v>0</v>
      </c>
      <c r="L71" s="29">
        <f t="shared" si="3"/>
        <v>0.03576481768490039</v>
      </c>
      <c r="M71" s="29">
        <f t="shared" si="8"/>
        <v>1.2014124455661073</v>
      </c>
      <c r="N71" s="29">
        <f t="shared" si="9"/>
        <v>-1.165647627881207</v>
      </c>
    </row>
    <row r="72" spans="1:14" ht="12.75">
      <c r="A72">
        <f t="shared" si="10"/>
        <v>2017</v>
      </c>
      <c r="C72">
        <v>46</v>
      </c>
      <c r="D72" s="26">
        <f t="shared" si="14"/>
        <v>18.80025621912488</v>
      </c>
      <c r="E72" s="26">
        <f t="shared" si="12"/>
        <v>1.2426969360841547</v>
      </c>
      <c r="F72" s="26">
        <f t="shared" si="5"/>
        <v>20.042953155209034</v>
      </c>
      <c r="G72" s="26">
        <f t="shared" si="13"/>
        <v>0.03576481768490039</v>
      </c>
      <c r="H72" s="26">
        <f aca="true" t="shared" si="15" ref="H72:H95">IF(A72&gt;=2003,G72+E72,0)</f>
        <v>1.278461753769055</v>
      </c>
      <c r="I72" s="1"/>
      <c r="J72" s="26">
        <f t="shared" si="6"/>
        <v>0</v>
      </c>
      <c r="K72" s="26">
        <f t="shared" si="7"/>
        <v>0</v>
      </c>
      <c r="L72" s="29">
        <f t="shared" si="3"/>
        <v>0.03576481768490039</v>
      </c>
      <c r="M72" s="29">
        <f t="shared" si="8"/>
        <v>1.278461753769055</v>
      </c>
      <c r="N72" s="29">
        <f t="shared" si="9"/>
        <v>-1.2426969360841547</v>
      </c>
    </row>
    <row r="73" spans="1:14" ht="12.75">
      <c r="A73">
        <f t="shared" si="10"/>
        <v>2018</v>
      </c>
      <c r="C73">
        <v>47</v>
      </c>
      <c r="D73" s="26">
        <f t="shared" si="14"/>
        <v>20.042953155209034</v>
      </c>
      <c r="E73" s="26">
        <f t="shared" si="12"/>
        <v>1.3248392035593173</v>
      </c>
      <c r="F73" s="26">
        <f t="shared" si="5"/>
        <v>21.36779235876835</v>
      </c>
      <c r="G73" s="26">
        <f t="shared" si="13"/>
        <v>0.03576481768490039</v>
      </c>
      <c r="H73" s="26">
        <f t="shared" si="15"/>
        <v>1.3606040212442176</v>
      </c>
      <c r="I73" s="1"/>
      <c r="J73" s="26">
        <f t="shared" si="6"/>
        <v>0</v>
      </c>
      <c r="K73" s="26">
        <f t="shared" si="7"/>
        <v>0</v>
      </c>
      <c r="L73" s="29">
        <f t="shared" si="3"/>
        <v>0.03576481768490039</v>
      </c>
      <c r="M73" s="29">
        <f t="shared" si="8"/>
        <v>1.3606040212442176</v>
      </c>
      <c r="N73" s="29">
        <f t="shared" si="9"/>
        <v>-1.3248392035593173</v>
      </c>
    </row>
    <row r="74" spans="1:14" ht="12.75">
      <c r="A74">
        <f t="shared" si="10"/>
        <v>2019</v>
      </c>
      <c r="C74">
        <v>48</v>
      </c>
      <c r="D74" s="26">
        <f t="shared" si="14"/>
        <v>21.36779235876835</v>
      </c>
      <c r="E74" s="26">
        <f t="shared" si="12"/>
        <v>1.4124110749145882</v>
      </c>
      <c r="F74" s="26">
        <f t="shared" si="5"/>
        <v>22.78020343368294</v>
      </c>
      <c r="G74" s="26">
        <f t="shared" si="13"/>
        <v>0.03576481768490039</v>
      </c>
      <c r="H74" s="26">
        <f t="shared" si="15"/>
        <v>1.4481758925994885</v>
      </c>
      <c r="I74" s="1"/>
      <c r="J74" s="26">
        <f t="shared" si="6"/>
        <v>0</v>
      </c>
      <c r="K74" s="26">
        <f t="shared" si="7"/>
        <v>0</v>
      </c>
      <c r="L74" s="29">
        <f t="shared" si="3"/>
        <v>0.03576481768490039</v>
      </c>
      <c r="M74" s="29">
        <f t="shared" si="8"/>
        <v>1.4481758925994885</v>
      </c>
      <c r="N74" s="29">
        <f t="shared" si="9"/>
        <v>-1.4124110749145882</v>
      </c>
    </row>
    <row r="75" spans="1:14" ht="12.75">
      <c r="A75">
        <f t="shared" si="10"/>
        <v>2020</v>
      </c>
      <c r="C75">
        <v>49</v>
      </c>
      <c r="D75" s="26">
        <f t="shared" si="14"/>
        <v>0</v>
      </c>
      <c r="E75" s="26">
        <f aca="true" t="shared" si="16" ref="E75:E90">D75*$C$17</f>
        <v>0</v>
      </c>
      <c r="F75" s="26">
        <f t="shared" si="5"/>
        <v>0</v>
      </c>
      <c r="G75" s="26">
        <f t="shared" si="13"/>
        <v>0</v>
      </c>
      <c r="H75" s="26">
        <f t="shared" si="15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2021</v>
      </c>
      <c r="C76">
        <v>50</v>
      </c>
      <c r="D76" s="26">
        <f t="shared" si="14"/>
        <v>0</v>
      </c>
      <c r="E76" s="26">
        <f t="shared" si="16"/>
        <v>0</v>
      </c>
      <c r="F76" s="26">
        <f t="shared" si="5"/>
        <v>0</v>
      </c>
      <c r="G76" s="26">
        <f t="shared" si="13"/>
        <v>0</v>
      </c>
      <c r="H76" s="26">
        <f t="shared" si="15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2022</v>
      </c>
      <c r="C77">
        <v>51</v>
      </c>
      <c r="D77" s="26">
        <f t="shared" si="14"/>
        <v>0</v>
      </c>
      <c r="E77" s="26">
        <f t="shared" si="16"/>
        <v>0</v>
      </c>
      <c r="F77" s="26">
        <f t="shared" si="5"/>
        <v>0</v>
      </c>
      <c r="G77" s="26">
        <f t="shared" si="13"/>
        <v>0</v>
      </c>
      <c r="H77" s="26">
        <f t="shared" si="15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2023</v>
      </c>
      <c r="C78">
        <v>52</v>
      </c>
      <c r="D78" s="26">
        <f t="shared" si="14"/>
        <v>0</v>
      </c>
      <c r="E78" s="26">
        <f t="shared" si="16"/>
        <v>0</v>
      </c>
      <c r="F78" s="26">
        <f t="shared" si="5"/>
        <v>0</v>
      </c>
      <c r="G78" s="26">
        <f t="shared" si="13"/>
        <v>0</v>
      </c>
      <c r="H78" s="26">
        <f t="shared" si="15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2024</v>
      </c>
      <c r="C79">
        <v>53</v>
      </c>
      <c r="D79" s="26">
        <f t="shared" si="14"/>
        <v>0</v>
      </c>
      <c r="E79" s="26">
        <f t="shared" si="16"/>
        <v>0</v>
      </c>
      <c r="F79" s="26">
        <f t="shared" si="5"/>
        <v>0</v>
      </c>
      <c r="G79" s="26">
        <f t="shared" si="13"/>
        <v>0</v>
      </c>
      <c r="H79" s="26">
        <f t="shared" si="15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2025</v>
      </c>
      <c r="C80">
        <v>54</v>
      </c>
      <c r="D80" s="26">
        <f t="shared" si="14"/>
        <v>0</v>
      </c>
      <c r="E80" s="26">
        <f t="shared" si="16"/>
        <v>0</v>
      </c>
      <c r="F80" s="26">
        <f t="shared" si="5"/>
        <v>0</v>
      </c>
      <c r="G80" s="26">
        <f t="shared" si="13"/>
        <v>0</v>
      </c>
      <c r="H80" s="26">
        <f t="shared" si="15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2026</v>
      </c>
      <c r="C81">
        <v>55</v>
      </c>
      <c r="D81" s="26">
        <f t="shared" si="14"/>
        <v>0</v>
      </c>
      <c r="E81" s="26">
        <f t="shared" si="16"/>
        <v>0</v>
      </c>
      <c r="F81" s="26">
        <f t="shared" si="5"/>
        <v>0</v>
      </c>
      <c r="G81" s="26">
        <f t="shared" si="13"/>
        <v>0</v>
      </c>
      <c r="H81" s="26">
        <f t="shared" si="15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2027</v>
      </c>
      <c r="C82">
        <v>56</v>
      </c>
      <c r="D82" s="26">
        <f t="shared" si="14"/>
        <v>0</v>
      </c>
      <c r="E82" s="26">
        <f t="shared" si="16"/>
        <v>0</v>
      </c>
      <c r="F82" s="26">
        <f t="shared" si="5"/>
        <v>0</v>
      </c>
      <c r="G82" s="26">
        <f t="shared" si="13"/>
        <v>0</v>
      </c>
      <c r="H82" s="26">
        <f t="shared" si="15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2028</v>
      </c>
      <c r="C83">
        <v>57</v>
      </c>
      <c r="D83" s="26">
        <f t="shared" si="14"/>
        <v>0</v>
      </c>
      <c r="E83" s="26">
        <f t="shared" si="16"/>
        <v>0</v>
      </c>
      <c r="F83" s="26">
        <f t="shared" si="5"/>
        <v>0</v>
      </c>
      <c r="G83" s="26">
        <f t="shared" si="13"/>
        <v>0</v>
      </c>
      <c r="H83" s="26">
        <f t="shared" si="15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2029</v>
      </c>
      <c r="C84">
        <v>58</v>
      </c>
      <c r="D84" s="26">
        <f t="shared" si="14"/>
        <v>0</v>
      </c>
      <c r="E84" s="26">
        <f t="shared" si="16"/>
        <v>0</v>
      </c>
      <c r="F84" s="26">
        <f t="shared" si="5"/>
        <v>0</v>
      </c>
      <c r="G84" s="26">
        <f t="shared" si="13"/>
        <v>0</v>
      </c>
      <c r="H84" s="26">
        <f t="shared" si="15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2030</v>
      </c>
      <c r="C85">
        <v>59</v>
      </c>
      <c r="D85" s="26">
        <f t="shared" si="14"/>
        <v>0</v>
      </c>
      <c r="E85" s="26">
        <f t="shared" si="16"/>
        <v>0</v>
      </c>
      <c r="F85" s="26">
        <f t="shared" si="5"/>
        <v>0</v>
      </c>
      <c r="G85" s="26">
        <f t="shared" si="13"/>
        <v>0</v>
      </c>
      <c r="H85" s="26">
        <f t="shared" si="15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2031</v>
      </c>
      <c r="C86">
        <v>60</v>
      </c>
      <c r="D86" s="26">
        <f t="shared" si="14"/>
        <v>0</v>
      </c>
      <c r="E86" s="26">
        <f t="shared" si="16"/>
        <v>0</v>
      </c>
      <c r="F86" s="26">
        <f t="shared" si="5"/>
        <v>0</v>
      </c>
      <c r="G86" s="26">
        <f t="shared" si="13"/>
        <v>0</v>
      </c>
      <c r="H86" s="26">
        <f t="shared" si="15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2032</v>
      </c>
      <c r="C87">
        <v>61</v>
      </c>
      <c r="D87" s="26">
        <f t="shared" si="14"/>
        <v>0</v>
      </c>
      <c r="E87" s="26">
        <f t="shared" si="16"/>
        <v>0</v>
      </c>
      <c r="F87" s="26">
        <f t="shared" si="5"/>
        <v>0</v>
      </c>
      <c r="G87" s="26">
        <f t="shared" si="13"/>
        <v>0</v>
      </c>
      <c r="H87" s="26">
        <f t="shared" si="15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2033</v>
      </c>
      <c r="C88">
        <v>62</v>
      </c>
      <c r="D88" s="26">
        <f t="shared" si="14"/>
        <v>0</v>
      </c>
      <c r="E88" s="26">
        <f t="shared" si="16"/>
        <v>0</v>
      </c>
      <c r="F88" s="26">
        <f t="shared" si="5"/>
        <v>0</v>
      </c>
      <c r="G88" s="26">
        <f t="shared" si="13"/>
        <v>0</v>
      </c>
      <c r="H88" s="26">
        <f t="shared" si="15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2034</v>
      </c>
      <c r="C89">
        <v>63</v>
      </c>
      <c r="D89" s="26">
        <f t="shared" si="14"/>
        <v>0</v>
      </c>
      <c r="E89" s="26">
        <f t="shared" si="16"/>
        <v>0</v>
      </c>
      <c r="F89" s="26">
        <f t="shared" si="5"/>
        <v>0</v>
      </c>
      <c r="G89" s="26">
        <f t="shared" si="13"/>
        <v>0</v>
      </c>
      <c r="H89" s="26">
        <f t="shared" si="15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2035</v>
      </c>
      <c r="C90">
        <v>64</v>
      </c>
      <c r="D90" s="26">
        <f t="shared" si="14"/>
        <v>0</v>
      </c>
      <c r="E90" s="26">
        <f t="shared" si="16"/>
        <v>0</v>
      </c>
      <c r="F90" s="26">
        <f t="shared" si="5"/>
        <v>0</v>
      </c>
      <c r="G90" s="26">
        <f t="shared" si="13"/>
        <v>0</v>
      </c>
      <c r="H90" s="26">
        <f t="shared" si="15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2036</v>
      </c>
      <c r="C91">
        <v>65</v>
      </c>
      <c r="D91" s="26">
        <f t="shared" si="14"/>
        <v>0</v>
      </c>
      <c r="E91" s="26">
        <f>D91*$C$17</f>
        <v>0</v>
      </c>
      <c r="F91" s="26">
        <f t="shared" si="5"/>
        <v>0</v>
      </c>
      <c r="G91" s="26">
        <f t="shared" si="13"/>
        <v>0</v>
      </c>
      <c r="H91" s="26">
        <f t="shared" si="15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2037</v>
      </c>
      <c r="C92">
        <v>66</v>
      </c>
      <c r="D92" s="26">
        <f t="shared" si="14"/>
        <v>0</v>
      </c>
      <c r="E92" s="26">
        <f>D92*$C$17</f>
        <v>0</v>
      </c>
      <c r="F92" s="26">
        <f>D92+E92</f>
        <v>0</v>
      </c>
      <c r="G92" s="26">
        <f t="shared" si="13"/>
        <v>0</v>
      </c>
      <c r="H92" s="26">
        <f t="shared" si="15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2038</v>
      </c>
      <c r="C93">
        <v>67</v>
      </c>
      <c r="D93" s="26">
        <f t="shared" si="14"/>
        <v>0</v>
      </c>
      <c r="E93" s="26">
        <f>D93*$C$17</f>
        <v>0</v>
      </c>
      <c r="F93" s="26">
        <f>D93+E93</f>
        <v>0</v>
      </c>
      <c r="G93" s="26">
        <f t="shared" si="13"/>
        <v>0</v>
      </c>
      <c r="H93" s="26">
        <f t="shared" si="15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2039</v>
      </c>
      <c r="C94">
        <v>68</v>
      </c>
      <c r="D94" s="26">
        <f t="shared" si="14"/>
        <v>0</v>
      </c>
      <c r="E94" s="26">
        <f>D94*$C$17</f>
        <v>0</v>
      </c>
      <c r="F94" s="26">
        <f>D94+E94</f>
        <v>0</v>
      </c>
      <c r="G94" s="26">
        <f t="shared" si="13"/>
        <v>0</v>
      </c>
      <c r="H94" s="26">
        <f t="shared" si="15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>A94+1</f>
        <v>2040</v>
      </c>
      <c r="C95">
        <v>69</v>
      </c>
      <c r="D95" s="26">
        <f t="shared" si="14"/>
        <v>0</v>
      </c>
      <c r="E95" s="26">
        <f>D95*$C$17</f>
        <v>0</v>
      </c>
      <c r="F95" s="26">
        <f>D95+E95</f>
        <v>0</v>
      </c>
      <c r="G95" s="26">
        <f t="shared" si="13"/>
        <v>0</v>
      </c>
      <c r="H95" s="26">
        <f t="shared" si="15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3.5" thickBot="1">
      <c r="A96">
        <f>A95+1</f>
        <v>2041</v>
      </c>
      <c r="C96">
        <v>70</v>
      </c>
      <c r="E96" s="50">
        <f>SUM(E27:E95)</f>
        <v>21.725194062446928</v>
      </c>
      <c r="G96" s="49">
        <f>SUM(G27:G95)</f>
        <v>1.7167112488752176</v>
      </c>
      <c r="H96" s="22">
        <f>SUM(H27:H95)</f>
        <v>15.714721877248069</v>
      </c>
      <c r="I96" s="27"/>
      <c r="J96" s="23">
        <f>SUM(J27:J95)</f>
        <v>0</v>
      </c>
      <c r="K96" s="23">
        <f>SUM(K27:K95)</f>
        <v>0</v>
      </c>
      <c r="L96" s="49">
        <f>SUM(L27:L95)</f>
        <v>0.6080019006433064</v>
      </c>
      <c r="M96" s="49">
        <f>SUM(M27:M95)</f>
        <v>23.441905311322145</v>
      </c>
      <c r="N96" s="23">
        <f>SUM(N27:N95)</f>
        <v>-22.83390341067884</v>
      </c>
    </row>
    <row r="97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75" r:id="rId1"/>
  <headerFooter alignWithMargins="0">
    <oddFooter>&amp;L&amp;F
&amp;D&amp;C&amp;P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51</v>
      </c>
    </row>
    <row r="6" spans="1:3" ht="12.75">
      <c r="A6" s="14" t="s">
        <v>47</v>
      </c>
      <c r="C6" s="59" t="s">
        <v>58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283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1958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2018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-38.601199999999956</v>
      </c>
    </row>
    <row r="14" spans="1:8" ht="12.75">
      <c r="A14" s="2" t="s">
        <v>0</v>
      </c>
      <c r="C14" s="12">
        <f>C13-C12</f>
        <v>60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44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16</v>
      </c>
      <c r="E16" s="24" t="s">
        <v>79</v>
      </c>
      <c r="H16" s="28">
        <f>IF(K13&lt;0,-(K13),0)</f>
        <v>38.601199999999956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38.601199999999956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1.3944786626887171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38.601199999999956</v>
      </c>
      <c r="H20" s="29">
        <f>SUM(H12:H18)</f>
        <v>38.601199999999956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1959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5.377000000000001</v>
      </c>
      <c r="K27" s="26">
        <f>IF(A27&lt;=$C$13,$C$8*$C$10,0)</f>
        <v>0.8773</v>
      </c>
      <c r="L27" s="29">
        <f aca="true" t="shared" si="3" ref="L27:L91">SUM(IF(A27&lt;2003,K27+J27,K27+J27+G27))</f>
        <v>6.254300000000001</v>
      </c>
      <c r="M27" s="29">
        <f>E27+G27+J27</f>
        <v>5.377000000000001</v>
      </c>
      <c r="N27" s="29">
        <f>L27-M27</f>
        <v>0.8773</v>
      </c>
    </row>
    <row r="28" spans="1:14" ht="12.75">
      <c r="A28">
        <f>A27+1</f>
        <v>1960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5.377000000000001</v>
      </c>
      <c r="K28" s="26">
        <f aca="true" t="shared" si="7" ref="K28:K91">IF(A28&lt;=$C$13,$C$8*$C$10,0)</f>
        <v>0.8773</v>
      </c>
      <c r="L28" s="29">
        <f t="shared" si="3"/>
        <v>6.254300000000001</v>
      </c>
      <c r="M28" s="29">
        <f aca="true" t="shared" si="8" ref="M28:M91">E28+G28+J28</f>
        <v>5.377000000000001</v>
      </c>
      <c r="N28" s="29">
        <f aca="true" t="shared" si="9" ref="N28:N91">L28-M28</f>
        <v>0.8773</v>
      </c>
    </row>
    <row r="29" spans="1:14" ht="12.75">
      <c r="A29">
        <f aca="true" t="shared" si="10" ref="A29:A94">A28+1</f>
        <v>1961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5.377000000000001</v>
      </c>
      <c r="K29" s="26">
        <f t="shared" si="7"/>
        <v>0.8773</v>
      </c>
      <c r="L29" s="29">
        <f t="shared" si="3"/>
        <v>6.254300000000001</v>
      </c>
      <c r="M29" s="29">
        <f t="shared" si="8"/>
        <v>5.377000000000001</v>
      </c>
      <c r="N29" s="29">
        <f t="shared" si="9"/>
        <v>0.8773</v>
      </c>
    </row>
    <row r="30" spans="1:14" ht="12.75">
      <c r="A30">
        <f t="shared" si="10"/>
        <v>1962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5.377000000000001</v>
      </c>
      <c r="K30" s="26">
        <f t="shared" si="7"/>
        <v>0.8773</v>
      </c>
      <c r="L30" s="29">
        <f t="shared" si="3"/>
        <v>6.254300000000001</v>
      </c>
      <c r="M30" s="29">
        <f t="shared" si="8"/>
        <v>5.377000000000001</v>
      </c>
      <c r="N30" s="29">
        <f t="shared" si="9"/>
        <v>0.8773</v>
      </c>
    </row>
    <row r="31" spans="1:14" ht="12.75">
      <c r="A31">
        <f t="shared" si="10"/>
        <v>1963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5.377000000000001</v>
      </c>
      <c r="K31" s="26">
        <f t="shared" si="7"/>
        <v>0.8773</v>
      </c>
      <c r="L31" s="29">
        <f t="shared" si="3"/>
        <v>6.254300000000001</v>
      </c>
      <c r="M31" s="29">
        <f t="shared" si="8"/>
        <v>5.377000000000001</v>
      </c>
      <c r="N31" s="29">
        <f t="shared" si="9"/>
        <v>0.8773</v>
      </c>
    </row>
    <row r="32" spans="1:14" ht="12.75">
      <c r="A32">
        <f t="shared" si="10"/>
        <v>1964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5.377000000000001</v>
      </c>
      <c r="K32" s="26">
        <f t="shared" si="7"/>
        <v>0.8773</v>
      </c>
      <c r="L32" s="29">
        <f t="shared" si="3"/>
        <v>6.254300000000001</v>
      </c>
      <c r="M32" s="29">
        <f t="shared" si="8"/>
        <v>5.377000000000001</v>
      </c>
      <c r="N32" s="29">
        <f t="shared" si="9"/>
        <v>0.8773</v>
      </c>
    </row>
    <row r="33" spans="1:14" ht="12.75">
      <c r="A33">
        <f t="shared" si="10"/>
        <v>1965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5.377000000000001</v>
      </c>
      <c r="K33" s="26">
        <f t="shared" si="7"/>
        <v>0.8773</v>
      </c>
      <c r="L33" s="29">
        <f t="shared" si="3"/>
        <v>6.254300000000001</v>
      </c>
      <c r="M33" s="29">
        <f t="shared" si="8"/>
        <v>5.377000000000001</v>
      </c>
      <c r="N33" s="29">
        <f t="shared" si="9"/>
        <v>0.8773</v>
      </c>
    </row>
    <row r="34" spans="1:14" ht="12.75">
      <c r="A34">
        <f t="shared" si="10"/>
        <v>1966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5.377000000000001</v>
      </c>
      <c r="K34" s="26">
        <f t="shared" si="7"/>
        <v>0.8773</v>
      </c>
      <c r="L34" s="29">
        <f t="shared" si="3"/>
        <v>6.254300000000001</v>
      </c>
      <c r="M34" s="29">
        <f t="shared" si="8"/>
        <v>5.377000000000001</v>
      </c>
      <c r="N34" s="29">
        <f t="shared" si="9"/>
        <v>0.8773</v>
      </c>
    </row>
    <row r="35" spans="1:14" ht="12.75">
      <c r="A35">
        <f t="shared" si="10"/>
        <v>1967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5.377000000000001</v>
      </c>
      <c r="K35" s="26">
        <f t="shared" si="7"/>
        <v>0.8773</v>
      </c>
      <c r="L35" s="29">
        <f t="shared" si="3"/>
        <v>6.254300000000001</v>
      </c>
      <c r="M35" s="29">
        <f t="shared" si="8"/>
        <v>5.377000000000001</v>
      </c>
      <c r="N35" s="29">
        <f t="shared" si="9"/>
        <v>0.8773</v>
      </c>
    </row>
    <row r="36" spans="1:14" ht="12.75">
      <c r="A36">
        <f t="shared" si="10"/>
        <v>1968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5.377000000000001</v>
      </c>
      <c r="K36" s="26">
        <f t="shared" si="7"/>
        <v>0.8773</v>
      </c>
      <c r="L36" s="29">
        <f t="shared" si="3"/>
        <v>6.254300000000001</v>
      </c>
      <c r="M36" s="29">
        <f t="shared" si="8"/>
        <v>5.377000000000001</v>
      </c>
      <c r="N36" s="29">
        <f t="shared" si="9"/>
        <v>0.8773</v>
      </c>
    </row>
    <row r="37" spans="1:14" ht="12.75">
      <c r="A37">
        <f t="shared" si="10"/>
        <v>1969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5.377000000000001</v>
      </c>
      <c r="K37" s="26">
        <f t="shared" si="7"/>
        <v>0.8773</v>
      </c>
      <c r="L37" s="29">
        <f t="shared" si="3"/>
        <v>6.254300000000001</v>
      </c>
      <c r="M37" s="29">
        <f t="shared" si="8"/>
        <v>5.377000000000001</v>
      </c>
      <c r="N37" s="29">
        <f t="shared" si="9"/>
        <v>0.8773</v>
      </c>
    </row>
    <row r="38" spans="1:14" ht="12.75">
      <c r="A38">
        <f t="shared" si="10"/>
        <v>1970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5.377000000000001</v>
      </c>
      <c r="K38" s="26">
        <f t="shared" si="7"/>
        <v>0.8773</v>
      </c>
      <c r="L38" s="29">
        <f t="shared" si="3"/>
        <v>6.254300000000001</v>
      </c>
      <c r="M38" s="29">
        <f t="shared" si="8"/>
        <v>5.377000000000001</v>
      </c>
      <c r="N38" s="29">
        <f t="shared" si="9"/>
        <v>0.8773</v>
      </c>
    </row>
    <row r="39" spans="1:14" ht="12.75">
      <c r="A39">
        <f t="shared" si="10"/>
        <v>1971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5.377000000000001</v>
      </c>
      <c r="K39" s="26">
        <f t="shared" si="7"/>
        <v>0.8773</v>
      </c>
      <c r="L39" s="29">
        <f t="shared" si="3"/>
        <v>6.254300000000001</v>
      </c>
      <c r="M39" s="29">
        <f t="shared" si="8"/>
        <v>5.377000000000001</v>
      </c>
      <c r="N39" s="29">
        <f t="shared" si="9"/>
        <v>0.8773</v>
      </c>
    </row>
    <row r="40" spans="1:14" ht="12.75">
      <c r="A40">
        <f t="shared" si="10"/>
        <v>1972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5.377000000000001</v>
      </c>
      <c r="K40" s="26">
        <f t="shared" si="7"/>
        <v>0.8773</v>
      </c>
      <c r="L40" s="29">
        <f t="shared" si="3"/>
        <v>6.254300000000001</v>
      </c>
      <c r="M40" s="29">
        <f t="shared" si="8"/>
        <v>5.377000000000001</v>
      </c>
      <c r="N40" s="29">
        <f t="shared" si="9"/>
        <v>0.8773</v>
      </c>
    </row>
    <row r="41" spans="1:14" ht="12.75">
      <c r="A41">
        <f t="shared" si="10"/>
        <v>1973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5.377000000000001</v>
      </c>
      <c r="K41" s="26">
        <f t="shared" si="7"/>
        <v>0.8773</v>
      </c>
      <c r="L41" s="29">
        <f t="shared" si="3"/>
        <v>6.254300000000001</v>
      </c>
      <c r="M41" s="29">
        <f t="shared" si="8"/>
        <v>5.377000000000001</v>
      </c>
      <c r="N41" s="29">
        <f t="shared" si="9"/>
        <v>0.8773</v>
      </c>
    </row>
    <row r="42" spans="1:14" ht="12.75">
      <c r="A42">
        <f t="shared" si="10"/>
        <v>1974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5.377000000000001</v>
      </c>
      <c r="K42" s="26">
        <f t="shared" si="7"/>
        <v>0.8773</v>
      </c>
      <c r="L42" s="29">
        <f t="shared" si="3"/>
        <v>6.254300000000001</v>
      </c>
      <c r="M42" s="29">
        <f t="shared" si="8"/>
        <v>5.377000000000001</v>
      </c>
      <c r="N42" s="29">
        <f t="shared" si="9"/>
        <v>0.8773</v>
      </c>
    </row>
    <row r="43" spans="1:14" ht="12.75">
      <c r="A43">
        <f t="shared" si="10"/>
        <v>1975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5.377000000000001</v>
      </c>
      <c r="K43" s="26">
        <f t="shared" si="7"/>
        <v>0.8773</v>
      </c>
      <c r="L43" s="29">
        <f t="shared" si="3"/>
        <v>6.254300000000001</v>
      </c>
      <c r="M43" s="29">
        <f t="shared" si="8"/>
        <v>5.377000000000001</v>
      </c>
      <c r="N43" s="29">
        <f t="shared" si="9"/>
        <v>0.8773</v>
      </c>
    </row>
    <row r="44" spans="1:14" ht="12.75">
      <c r="A44">
        <f t="shared" si="10"/>
        <v>1976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5.377000000000001</v>
      </c>
      <c r="K44" s="26">
        <f t="shared" si="7"/>
        <v>0.8773</v>
      </c>
      <c r="L44" s="29">
        <f t="shared" si="3"/>
        <v>6.254300000000001</v>
      </c>
      <c r="M44" s="29">
        <f t="shared" si="8"/>
        <v>5.377000000000001</v>
      </c>
      <c r="N44" s="29">
        <f t="shared" si="9"/>
        <v>0.8773</v>
      </c>
    </row>
    <row r="45" spans="1:14" ht="12.75">
      <c r="A45">
        <f t="shared" si="10"/>
        <v>1977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5.377000000000001</v>
      </c>
      <c r="K45" s="26">
        <f t="shared" si="7"/>
        <v>0.8773</v>
      </c>
      <c r="L45" s="29">
        <f t="shared" si="3"/>
        <v>6.254300000000001</v>
      </c>
      <c r="M45" s="29">
        <f t="shared" si="8"/>
        <v>5.377000000000001</v>
      </c>
      <c r="N45" s="29">
        <f t="shared" si="9"/>
        <v>0.8773</v>
      </c>
    </row>
    <row r="46" spans="1:14" ht="12.75">
      <c r="A46">
        <f t="shared" si="10"/>
        <v>1978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5.377000000000001</v>
      </c>
      <c r="K46" s="26">
        <f t="shared" si="7"/>
        <v>0.8773</v>
      </c>
      <c r="L46" s="29">
        <f t="shared" si="3"/>
        <v>6.254300000000001</v>
      </c>
      <c r="M46" s="29">
        <f t="shared" si="8"/>
        <v>5.377000000000001</v>
      </c>
      <c r="N46" s="29">
        <f t="shared" si="9"/>
        <v>0.8773</v>
      </c>
    </row>
    <row r="47" spans="1:14" ht="12.75">
      <c r="A47">
        <f t="shared" si="10"/>
        <v>1979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5.377000000000001</v>
      </c>
      <c r="K47" s="26">
        <f t="shared" si="7"/>
        <v>0.8773</v>
      </c>
      <c r="L47" s="29">
        <f t="shared" si="3"/>
        <v>6.254300000000001</v>
      </c>
      <c r="M47" s="29">
        <f t="shared" si="8"/>
        <v>5.377000000000001</v>
      </c>
      <c r="N47" s="29">
        <f t="shared" si="9"/>
        <v>0.8773</v>
      </c>
    </row>
    <row r="48" spans="1:14" ht="12.75">
      <c r="A48">
        <f t="shared" si="10"/>
        <v>1980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5.377000000000001</v>
      </c>
      <c r="K48" s="26">
        <f t="shared" si="7"/>
        <v>0.8773</v>
      </c>
      <c r="L48" s="29">
        <f t="shared" si="3"/>
        <v>6.254300000000001</v>
      </c>
      <c r="M48" s="29">
        <f t="shared" si="8"/>
        <v>5.377000000000001</v>
      </c>
      <c r="N48" s="29">
        <f t="shared" si="9"/>
        <v>0.8773</v>
      </c>
    </row>
    <row r="49" spans="1:14" ht="12.75">
      <c r="A49">
        <f t="shared" si="10"/>
        <v>1981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5.377000000000001</v>
      </c>
      <c r="K49" s="26">
        <f t="shared" si="7"/>
        <v>0.8773</v>
      </c>
      <c r="L49" s="29">
        <f t="shared" si="3"/>
        <v>6.254300000000001</v>
      </c>
      <c r="M49" s="29">
        <f t="shared" si="8"/>
        <v>5.377000000000001</v>
      </c>
      <c r="N49" s="29">
        <f t="shared" si="9"/>
        <v>0.8773</v>
      </c>
    </row>
    <row r="50" spans="1:14" ht="12.75">
      <c r="A50">
        <f t="shared" si="10"/>
        <v>1982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5.377000000000001</v>
      </c>
      <c r="K50" s="26">
        <f t="shared" si="7"/>
        <v>0.8773</v>
      </c>
      <c r="L50" s="29">
        <f t="shared" si="3"/>
        <v>6.254300000000001</v>
      </c>
      <c r="M50" s="29">
        <f t="shared" si="8"/>
        <v>5.377000000000001</v>
      </c>
      <c r="N50" s="29">
        <f t="shared" si="9"/>
        <v>0.8773</v>
      </c>
    </row>
    <row r="51" spans="1:14" ht="12.75">
      <c r="A51">
        <f t="shared" si="10"/>
        <v>1983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5.377000000000001</v>
      </c>
      <c r="K51" s="26">
        <f t="shared" si="7"/>
        <v>0.8773</v>
      </c>
      <c r="L51" s="29">
        <f t="shared" si="3"/>
        <v>6.254300000000001</v>
      </c>
      <c r="M51" s="29">
        <f t="shared" si="8"/>
        <v>5.377000000000001</v>
      </c>
      <c r="N51" s="29">
        <f t="shared" si="9"/>
        <v>0.8773</v>
      </c>
    </row>
    <row r="52" spans="1:14" ht="12.75">
      <c r="A52">
        <f t="shared" si="10"/>
        <v>1984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5.377000000000001</v>
      </c>
      <c r="K52" s="26">
        <f t="shared" si="7"/>
        <v>0.8773</v>
      </c>
      <c r="L52" s="29">
        <f t="shared" si="3"/>
        <v>6.254300000000001</v>
      </c>
      <c r="M52" s="29">
        <f t="shared" si="8"/>
        <v>5.377000000000001</v>
      </c>
      <c r="N52" s="29">
        <f t="shared" si="9"/>
        <v>0.8773</v>
      </c>
    </row>
    <row r="53" spans="1:14" ht="12.75">
      <c r="A53">
        <f t="shared" si="10"/>
        <v>1985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5.377000000000001</v>
      </c>
      <c r="K53" s="26">
        <f t="shared" si="7"/>
        <v>0.8773</v>
      </c>
      <c r="L53" s="29">
        <f t="shared" si="3"/>
        <v>6.254300000000001</v>
      </c>
      <c r="M53" s="29">
        <f t="shared" si="8"/>
        <v>5.377000000000001</v>
      </c>
      <c r="N53" s="29">
        <f t="shared" si="9"/>
        <v>0.8773</v>
      </c>
    </row>
    <row r="54" spans="1:14" ht="12.75">
      <c r="A54">
        <f t="shared" si="10"/>
        <v>1986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5.377000000000001</v>
      </c>
      <c r="K54" s="26">
        <f t="shared" si="7"/>
        <v>0.8773</v>
      </c>
      <c r="L54" s="29">
        <f t="shared" si="3"/>
        <v>6.254300000000001</v>
      </c>
      <c r="M54" s="29">
        <f t="shared" si="8"/>
        <v>5.377000000000001</v>
      </c>
      <c r="N54" s="29">
        <f t="shared" si="9"/>
        <v>0.8773</v>
      </c>
    </row>
    <row r="55" spans="1:14" ht="12.75">
      <c r="A55">
        <f t="shared" si="10"/>
        <v>1987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5.377000000000001</v>
      </c>
      <c r="K55" s="26">
        <f t="shared" si="7"/>
        <v>0.8773</v>
      </c>
      <c r="L55" s="29">
        <f t="shared" si="3"/>
        <v>6.254300000000001</v>
      </c>
      <c r="M55" s="29">
        <f t="shared" si="8"/>
        <v>5.377000000000001</v>
      </c>
      <c r="N55" s="29">
        <f t="shared" si="9"/>
        <v>0.8773</v>
      </c>
    </row>
    <row r="56" spans="1:14" ht="12.75">
      <c r="A56">
        <f t="shared" si="10"/>
        <v>1988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5.377000000000001</v>
      </c>
      <c r="K56" s="26">
        <f t="shared" si="7"/>
        <v>0.8773</v>
      </c>
      <c r="L56" s="29">
        <f t="shared" si="3"/>
        <v>6.254300000000001</v>
      </c>
      <c r="M56" s="29">
        <f t="shared" si="8"/>
        <v>5.377000000000001</v>
      </c>
      <c r="N56" s="29">
        <f t="shared" si="9"/>
        <v>0.8773</v>
      </c>
    </row>
    <row r="57" spans="1:14" ht="12.75">
      <c r="A57">
        <f t="shared" si="10"/>
        <v>1989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5.377000000000001</v>
      </c>
      <c r="K57" s="26">
        <f t="shared" si="7"/>
        <v>0.8773</v>
      </c>
      <c r="L57" s="29">
        <f t="shared" si="3"/>
        <v>6.254300000000001</v>
      </c>
      <c r="M57" s="29">
        <f t="shared" si="8"/>
        <v>5.377000000000001</v>
      </c>
      <c r="N57" s="29">
        <f t="shared" si="9"/>
        <v>0.8773</v>
      </c>
    </row>
    <row r="58" spans="1:14" ht="12.75">
      <c r="A58">
        <f t="shared" si="10"/>
        <v>1990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5.377000000000001</v>
      </c>
      <c r="K58" s="26">
        <f t="shared" si="7"/>
        <v>0.8773</v>
      </c>
      <c r="L58" s="29">
        <f t="shared" si="3"/>
        <v>6.254300000000001</v>
      </c>
      <c r="M58" s="29">
        <f t="shared" si="8"/>
        <v>5.377000000000001</v>
      </c>
      <c r="N58" s="29">
        <f t="shared" si="9"/>
        <v>0.8773</v>
      </c>
    </row>
    <row r="59" spans="1:14" ht="12.75">
      <c r="A59">
        <f t="shared" si="10"/>
        <v>1991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5.377000000000001</v>
      </c>
      <c r="K59" s="26">
        <f t="shared" si="7"/>
        <v>0.8773</v>
      </c>
      <c r="L59" s="29">
        <f t="shared" si="3"/>
        <v>6.254300000000001</v>
      </c>
      <c r="M59" s="29">
        <f t="shared" si="8"/>
        <v>5.377000000000001</v>
      </c>
      <c r="N59" s="29">
        <f t="shared" si="9"/>
        <v>0.8773</v>
      </c>
    </row>
    <row r="60" spans="1:14" ht="12.75">
      <c r="A60">
        <f t="shared" si="10"/>
        <v>1992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5.377000000000001</v>
      </c>
      <c r="K60" s="26">
        <f t="shared" si="7"/>
        <v>0.8773</v>
      </c>
      <c r="L60" s="29">
        <f t="shared" si="3"/>
        <v>6.254300000000001</v>
      </c>
      <c r="M60" s="29">
        <f t="shared" si="8"/>
        <v>5.377000000000001</v>
      </c>
      <c r="N60" s="29">
        <f t="shared" si="9"/>
        <v>0.8773</v>
      </c>
    </row>
    <row r="61" spans="1:14" ht="12.75">
      <c r="A61">
        <f t="shared" si="10"/>
        <v>1993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5.377000000000001</v>
      </c>
      <c r="K61" s="26">
        <f t="shared" si="7"/>
        <v>0.8773</v>
      </c>
      <c r="L61" s="29">
        <f t="shared" si="3"/>
        <v>6.254300000000001</v>
      </c>
      <c r="M61" s="29">
        <f t="shared" si="8"/>
        <v>5.377000000000001</v>
      </c>
      <c r="N61" s="29">
        <f t="shared" si="9"/>
        <v>0.8773</v>
      </c>
    </row>
    <row r="62" spans="1:14" ht="12.75">
      <c r="A62">
        <f t="shared" si="10"/>
        <v>1994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5.377000000000001</v>
      </c>
      <c r="K62" s="26">
        <f t="shared" si="7"/>
        <v>0.8773</v>
      </c>
      <c r="L62" s="29">
        <f t="shared" si="3"/>
        <v>6.254300000000001</v>
      </c>
      <c r="M62" s="29">
        <f t="shared" si="8"/>
        <v>5.377000000000001</v>
      </c>
      <c r="N62" s="29">
        <f t="shared" si="9"/>
        <v>0.8773</v>
      </c>
    </row>
    <row r="63" spans="1:14" ht="12.75">
      <c r="A63">
        <f t="shared" si="10"/>
        <v>1995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5.377000000000001</v>
      </c>
      <c r="K63" s="26">
        <f t="shared" si="7"/>
        <v>0.8773</v>
      </c>
      <c r="L63" s="29">
        <f t="shared" si="3"/>
        <v>6.254300000000001</v>
      </c>
      <c r="M63" s="29">
        <f t="shared" si="8"/>
        <v>5.377000000000001</v>
      </c>
      <c r="N63" s="29">
        <f t="shared" si="9"/>
        <v>0.8773</v>
      </c>
    </row>
    <row r="64" spans="1:14" ht="12.75">
      <c r="A64">
        <f t="shared" si="10"/>
        <v>1996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5.377000000000001</v>
      </c>
      <c r="K64" s="26">
        <f t="shared" si="7"/>
        <v>0.8773</v>
      </c>
      <c r="L64" s="29">
        <f t="shared" si="3"/>
        <v>6.254300000000001</v>
      </c>
      <c r="M64" s="29">
        <f t="shared" si="8"/>
        <v>5.377000000000001</v>
      </c>
      <c r="N64" s="29">
        <f t="shared" si="9"/>
        <v>0.8773</v>
      </c>
    </row>
    <row r="65" spans="1:14" ht="12.75">
      <c r="A65">
        <f t="shared" si="10"/>
        <v>1997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5.377000000000001</v>
      </c>
      <c r="K65" s="26">
        <f t="shared" si="7"/>
        <v>0.8773</v>
      </c>
      <c r="L65" s="29">
        <f t="shared" si="3"/>
        <v>6.254300000000001</v>
      </c>
      <c r="M65" s="29">
        <f t="shared" si="8"/>
        <v>5.377000000000001</v>
      </c>
      <c r="N65" s="29">
        <f t="shared" si="9"/>
        <v>0.8773</v>
      </c>
    </row>
    <row r="66" spans="1:14" ht="12.75">
      <c r="A66">
        <f t="shared" si="10"/>
        <v>1998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5.377000000000001</v>
      </c>
      <c r="K66" s="26">
        <f t="shared" si="7"/>
        <v>0.8773</v>
      </c>
      <c r="L66" s="29">
        <f t="shared" si="3"/>
        <v>6.254300000000001</v>
      </c>
      <c r="M66" s="29">
        <f t="shared" si="8"/>
        <v>5.377000000000001</v>
      </c>
      <c r="N66" s="29">
        <f t="shared" si="9"/>
        <v>0.8773</v>
      </c>
    </row>
    <row r="67" spans="1:14" ht="12.75">
      <c r="A67">
        <f t="shared" si="10"/>
        <v>1999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5.377000000000001</v>
      </c>
      <c r="K67" s="26">
        <f t="shared" si="7"/>
        <v>0.8773</v>
      </c>
      <c r="L67" s="29">
        <f t="shared" si="3"/>
        <v>6.254300000000001</v>
      </c>
      <c r="M67" s="29">
        <f t="shared" si="8"/>
        <v>5.377000000000001</v>
      </c>
      <c r="N67" s="29">
        <f t="shared" si="9"/>
        <v>0.8773</v>
      </c>
    </row>
    <row r="68" spans="1:14" ht="12.75">
      <c r="A68">
        <f t="shared" si="10"/>
        <v>2000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5.377000000000001</v>
      </c>
      <c r="K68" s="26">
        <f t="shared" si="7"/>
        <v>0.8773</v>
      </c>
      <c r="L68" s="29">
        <f t="shared" si="3"/>
        <v>6.254300000000001</v>
      </c>
      <c r="M68" s="29">
        <f t="shared" si="8"/>
        <v>5.377000000000001</v>
      </c>
      <c r="N68" s="29">
        <f t="shared" si="9"/>
        <v>0.8773</v>
      </c>
    </row>
    <row r="69" spans="1:14" ht="12.75">
      <c r="A69">
        <f t="shared" si="10"/>
        <v>2001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5.377000000000001</v>
      </c>
      <c r="K69" s="26">
        <f t="shared" si="7"/>
        <v>0.8773</v>
      </c>
      <c r="L69" s="29">
        <f t="shared" si="3"/>
        <v>6.254300000000001</v>
      </c>
      <c r="M69" s="29">
        <f t="shared" si="8"/>
        <v>5.377000000000001</v>
      </c>
      <c r="N69" s="29">
        <f t="shared" si="9"/>
        <v>0.8773</v>
      </c>
    </row>
    <row r="70" spans="1:14" ht="12.75">
      <c r="A70">
        <f t="shared" si="10"/>
        <v>2002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5.377000000000001</v>
      </c>
      <c r="K70" s="26">
        <f t="shared" si="7"/>
        <v>0.8773</v>
      </c>
      <c r="L70" s="29">
        <f t="shared" si="3"/>
        <v>6.254300000000001</v>
      </c>
      <c r="M70" s="29">
        <f t="shared" si="8"/>
        <v>5.377000000000001</v>
      </c>
      <c r="N70" s="29">
        <f t="shared" si="9"/>
        <v>0.8773</v>
      </c>
    </row>
    <row r="71" spans="1:14" ht="12.75">
      <c r="A71">
        <f t="shared" si="10"/>
        <v>2003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5.377000000000001</v>
      </c>
      <c r="K71" s="26">
        <f t="shared" si="7"/>
        <v>0.8773</v>
      </c>
      <c r="L71" s="29">
        <f t="shared" si="3"/>
        <v>6.254300000000001</v>
      </c>
      <c r="M71" s="29">
        <f t="shared" si="8"/>
        <v>5.377000000000001</v>
      </c>
      <c r="N71" s="29">
        <f t="shared" si="9"/>
        <v>0.8773</v>
      </c>
    </row>
    <row r="72" spans="1:14" ht="12.75">
      <c r="A72">
        <f t="shared" si="10"/>
        <v>2004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95">IF(A72&gt;=2003,G72+E72,0)</f>
        <v>0</v>
      </c>
      <c r="I72" s="1"/>
      <c r="J72" s="26">
        <f t="shared" si="6"/>
        <v>5.377000000000001</v>
      </c>
      <c r="K72" s="26">
        <f t="shared" si="7"/>
        <v>0.8773</v>
      </c>
      <c r="L72" s="29">
        <f t="shared" si="3"/>
        <v>6.254300000000001</v>
      </c>
      <c r="M72" s="29">
        <f t="shared" si="8"/>
        <v>5.377000000000001</v>
      </c>
      <c r="N72" s="29">
        <f t="shared" si="9"/>
        <v>0.8773</v>
      </c>
    </row>
    <row r="73" spans="1:14" ht="12.75">
      <c r="A73">
        <f t="shared" si="10"/>
        <v>2005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5.377000000000001</v>
      </c>
      <c r="K73" s="26">
        <f t="shared" si="7"/>
        <v>0.8773</v>
      </c>
      <c r="L73" s="29">
        <f t="shared" si="3"/>
        <v>6.254300000000001</v>
      </c>
      <c r="M73" s="29">
        <f t="shared" si="8"/>
        <v>5.377000000000001</v>
      </c>
      <c r="N73" s="29">
        <f t="shared" si="9"/>
        <v>0.8773</v>
      </c>
    </row>
    <row r="74" spans="1:14" ht="12.75">
      <c r="A74">
        <f t="shared" si="10"/>
        <v>2006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5.377000000000001</v>
      </c>
      <c r="K74" s="26">
        <f t="shared" si="7"/>
        <v>0.8773</v>
      </c>
      <c r="L74" s="29">
        <f t="shared" si="3"/>
        <v>6.254300000000001</v>
      </c>
      <c r="M74" s="29">
        <f t="shared" si="8"/>
        <v>5.377000000000001</v>
      </c>
      <c r="N74" s="29">
        <f t="shared" si="9"/>
        <v>0.8773</v>
      </c>
    </row>
    <row r="75" spans="1:14" ht="12.75">
      <c r="A75">
        <f t="shared" si="10"/>
        <v>2007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5.377000000000001</v>
      </c>
      <c r="K75" s="26">
        <f t="shared" si="7"/>
        <v>0.8773</v>
      </c>
      <c r="L75" s="29">
        <f t="shared" si="3"/>
        <v>6.254300000000001</v>
      </c>
      <c r="M75" s="29">
        <f t="shared" si="8"/>
        <v>5.377000000000001</v>
      </c>
      <c r="N75" s="29">
        <f t="shared" si="9"/>
        <v>0.8773</v>
      </c>
    </row>
    <row r="76" spans="1:14" ht="12.75">
      <c r="A76">
        <f t="shared" si="10"/>
        <v>2008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5.377000000000001</v>
      </c>
      <c r="K76" s="26">
        <f t="shared" si="7"/>
        <v>0.8773</v>
      </c>
      <c r="L76" s="29">
        <f t="shared" si="3"/>
        <v>6.254300000000001</v>
      </c>
      <c r="M76" s="29">
        <f t="shared" si="8"/>
        <v>5.377000000000001</v>
      </c>
      <c r="N76" s="29">
        <f t="shared" si="9"/>
        <v>0.8773</v>
      </c>
    </row>
    <row r="77" spans="1:14" ht="12.75">
      <c r="A77">
        <f t="shared" si="10"/>
        <v>2009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5.377000000000001</v>
      </c>
      <c r="K77" s="26">
        <f t="shared" si="7"/>
        <v>0.8773</v>
      </c>
      <c r="L77" s="29">
        <f t="shared" si="3"/>
        <v>6.254300000000001</v>
      </c>
      <c r="M77" s="29">
        <f t="shared" si="8"/>
        <v>5.377000000000001</v>
      </c>
      <c r="N77" s="29">
        <f t="shared" si="9"/>
        <v>0.8773</v>
      </c>
    </row>
    <row r="78" spans="1:14" ht="12.75">
      <c r="A78">
        <f t="shared" si="10"/>
        <v>2010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5.377000000000001</v>
      </c>
      <c r="K78" s="26">
        <f t="shared" si="7"/>
        <v>0.8773</v>
      </c>
      <c r="L78" s="29">
        <f t="shared" si="3"/>
        <v>6.254300000000001</v>
      </c>
      <c r="M78" s="29">
        <f t="shared" si="8"/>
        <v>5.377000000000001</v>
      </c>
      <c r="N78" s="29">
        <f t="shared" si="9"/>
        <v>0.8773</v>
      </c>
    </row>
    <row r="79" spans="1:14" ht="12.75">
      <c r="A79">
        <f t="shared" si="10"/>
        <v>2011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5.377000000000001</v>
      </c>
      <c r="K79" s="26">
        <f t="shared" si="7"/>
        <v>0.8773</v>
      </c>
      <c r="L79" s="29">
        <f t="shared" si="3"/>
        <v>6.254300000000001</v>
      </c>
      <c r="M79" s="29">
        <f t="shared" si="8"/>
        <v>5.377000000000001</v>
      </c>
      <c r="N79" s="29">
        <f t="shared" si="9"/>
        <v>0.8773</v>
      </c>
    </row>
    <row r="80" spans="1:14" ht="12.75">
      <c r="A80">
        <f t="shared" si="10"/>
        <v>2012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5.377000000000001</v>
      </c>
      <c r="K80" s="26">
        <f t="shared" si="7"/>
        <v>0.8773</v>
      </c>
      <c r="L80" s="29">
        <f t="shared" si="3"/>
        <v>6.254300000000001</v>
      </c>
      <c r="M80" s="29">
        <f t="shared" si="8"/>
        <v>5.377000000000001</v>
      </c>
      <c r="N80" s="29">
        <f t="shared" si="9"/>
        <v>0.8773</v>
      </c>
    </row>
    <row r="81" spans="1:14" ht="12.75">
      <c r="A81">
        <f t="shared" si="10"/>
        <v>2013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5.377000000000001</v>
      </c>
      <c r="K81" s="26">
        <f t="shared" si="7"/>
        <v>0.8773</v>
      </c>
      <c r="L81" s="29">
        <f t="shared" si="3"/>
        <v>6.254300000000001</v>
      </c>
      <c r="M81" s="29">
        <f t="shared" si="8"/>
        <v>5.377000000000001</v>
      </c>
      <c r="N81" s="29">
        <f t="shared" si="9"/>
        <v>0.8773</v>
      </c>
    </row>
    <row r="82" spans="1:14" ht="12.75">
      <c r="A82">
        <f t="shared" si="10"/>
        <v>2014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5.377000000000001</v>
      </c>
      <c r="K82" s="26">
        <f t="shared" si="7"/>
        <v>0.8773</v>
      </c>
      <c r="L82" s="29">
        <f t="shared" si="3"/>
        <v>6.254300000000001</v>
      </c>
      <c r="M82" s="29">
        <f t="shared" si="8"/>
        <v>5.377000000000001</v>
      </c>
      <c r="N82" s="29">
        <f t="shared" si="9"/>
        <v>0.8773</v>
      </c>
    </row>
    <row r="83" spans="1:14" ht="12.75">
      <c r="A83">
        <f t="shared" si="10"/>
        <v>2015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5.377000000000001</v>
      </c>
      <c r="K83" s="26">
        <f t="shared" si="7"/>
        <v>0.8773</v>
      </c>
      <c r="L83" s="29">
        <f t="shared" si="3"/>
        <v>6.254300000000001</v>
      </c>
      <c r="M83" s="29">
        <f t="shared" si="8"/>
        <v>5.377000000000001</v>
      </c>
      <c r="N83" s="29">
        <f t="shared" si="9"/>
        <v>0.8773</v>
      </c>
    </row>
    <row r="84" spans="1:14" ht="12.75">
      <c r="A84">
        <f t="shared" si="10"/>
        <v>2016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5.377000000000001</v>
      </c>
      <c r="K84" s="26">
        <f t="shared" si="7"/>
        <v>0.8773</v>
      </c>
      <c r="L84" s="29">
        <f t="shared" si="3"/>
        <v>6.254300000000001</v>
      </c>
      <c r="M84" s="29">
        <f t="shared" si="8"/>
        <v>5.377000000000001</v>
      </c>
      <c r="N84" s="29">
        <f t="shared" si="9"/>
        <v>0.8773</v>
      </c>
    </row>
    <row r="85" spans="1:14" ht="12.75">
      <c r="A85">
        <f t="shared" si="10"/>
        <v>2017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5.377000000000001</v>
      </c>
      <c r="K85" s="26">
        <f t="shared" si="7"/>
        <v>0.8773</v>
      </c>
      <c r="L85" s="29">
        <f t="shared" si="3"/>
        <v>6.254300000000001</v>
      </c>
      <c r="M85" s="29">
        <f t="shared" si="8"/>
        <v>5.377000000000001</v>
      </c>
      <c r="N85" s="29">
        <f t="shared" si="9"/>
        <v>0.8773</v>
      </c>
    </row>
    <row r="86" spans="1:14" ht="12.75">
      <c r="A86">
        <f t="shared" si="10"/>
        <v>2018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5.377000000000001</v>
      </c>
      <c r="K86" s="26">
        <f t="shared" si="7"/>
        <v>0.8773</v>
      </c>
      <c r="L86" s="29">
        <f t="shared" si="3"/>
        <v>6.254300000000001</v>
      </c>
      <c r="M86" s="29">
        <f t="shared" si="8"/>
        <v>5.377000000000001</v>
      </c>
      <c r="N86" s="29">
        <f t="shared" si="9"/>
        <v>0.8773</v>
      </c>
    </row>
    <row r="87" spans="1:14" ht="12.75">
      <c r="A87">
        <f t="shared" si="10"/>
        <v>2019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2020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2021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2022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2023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 t="shared" si="3"/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2024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2025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2026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2027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2028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aca="true" t="shared" si="19" ref="H96:H120">IF(A96&gt;=2003,G96+E96,0)</f>
        <v>0</v>
      </c>
      <c r="I96" s="1"/>
      <c r="J96" s="26">
        <f aca="true" t="shared" si="20" ref="J96:J120">IF(A96&lt;=$C$13,$C$8*$C$11,0)</f>
        <v>0</v>
      </c>
      <c r="K96" s="26">
        <f aca="true" t="shared" si="21" ref="K96:K120">IF(A96&lt;=$C$13,$C$8*$C$10,0)</f>
        <v>0</v>
      </c>
      <c r="L96" s="29">
        <f aca="true" t="shared" si="22" ref="L96:L120">SUM(IF(A96&lt;2003,K96+J96,K96+J96+G96))</f>
        <v>0</v>
      </c>
      <c r="M96" s="29">
        <f aca="true" t="shared" si="23" ref="M96:M120">E96+G96+J96</f>
        <v>0</v>
      </c>
      <c r="N96" s="29">
        <f aca="true" t="shared" si="24" ref="N96:N120">L96-M96</f>
        <v>0</v>
      </c>
    </row>
    <row r="97" spans="1:14" ht="12.75">
      <c r="A97">
        <f t="shared" si="16"/>
        <v>2029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9"/>
        <v>0</v>
      </c>
      <c r="I97" s="1"/>
      <c r="J97" s="26">
        <f t="shared" si="20"/>
        <v>0</v>
      </c>
      <c r="K97" s="26">
        <f t="shared" si="21"/>
        <v>0</v>
      </c>
      <c r="L97" s="29">
        <f t="shared" si="22"/>
        <v>0</v>
      </c>
      <c r="M97" s="29">
        <f t="shared" si="23"/>
        <v>0</v>
      </c>
      <c r="N97" s="29">
        <f t="shared" si="24"/>
        <v>0</v>
      </c>
    </row>
    <row r="98" spans="1:14" ht="12.75">
      <c r="A98">
        <f t="shared" si="16"/>
        <v>2030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9"/>
        <v>0</v>
      </c>
      <c r="I98" s="1"/>
      <c r="J98" s="26">
        <f t="shared" si="20"/>
        <v>0</v>
      </c>
      <c r="K98" s="26">
        <f t="shared" si="21"/>
        <v>0</v>
      </c>
      <c r="L98" s="29">
        <f t="shared" si="22"/>
        <v>0</v>
      </c>
      <c r="M98" s="29">
        <f t="shared" si="23"/>
        <v>0</v>
      </c>
      <c r="N98" s="29">
        <f t="shared" si="24"/>
        <v>0</v>
      </c>
    </row>
    <row r="99" spans="1:14" ht="12.75">
      <c r="A99">
        <f t="shared" si="16"/>
        <v>2031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9"/>
        <v>0</v>
      </c>
      <c r="I99" s="1"/>
      <c r="J99" s="26">
        <f t="shared" si="20"/>
        <v>0</v>
      </c>
      <c r="K99" s="26">
        <f t="shared" si="21"/>
        <v>0</v>
      </c>
      <c r="L99" s="29">
        <f t="shared" si="22"/>
        <v>0</v>
      </c>
      <c r="M99" s="29">
        <f t="shared" si="23"/>
        <v>0</v>
      </c>
      <c r="N99" s="29">
        <f t="shared" si="24"/>
        <v>0</v>
      </c>
    </row>
    <row r="100" spans="1:14" ht="12.75">
      <c r="A100">
        <f t="shared" si="16"/>
        <v>2032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9"/>
        <v>0</v>
      </c>
      <c r="I100" s="1"/>
      <c r="J100" s="26">
        <f t="shared" si="20"/>
        <v>0</v>
      </c>
      <c r="K100" s="26">
        <f t="shared" si="21"/>
        <v>0</v>
      </c>
      <c r="L100" s="29">
        <f t="shared" si="22"/>
        <v>0</v>
      </c>
      <c r="M100" s="29">
        <f t="shared" si="23"/>
        <v>0</v>
      </c>
      <c r="N100" s="29">
        <f t="shared" si="24"/>
        <v>0</v>
      </c>
    </row>
    <row r="101" spans="1:14" ht="12.75">
      <c r="A101">
        <f t="shared" si="16"/>
        <v>2033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9"/>
        <v>0</v>
      </c>
      <c r="I101" s="1"/>
      <c r="J101" s="26">
        <f t="shared" si="20"/>
        <v>0</v>
      </c>
      <c r="K101" s="26">
        <f t="shared" si="21"/>
        <v>0</v>
      </c>
      <c r="L101" s="29">
        <f t="shared" si="22"/>
        <v>0</v>
      </c>
      <c r="M101" s="29">
        <f t="shared" si="23"/>
        <v>0</v>
      </c>
      <c r="N101" s="29">
        <f t="shared" si="24"/>
        <v>0</v>
      </c>
    </row>
    <row r="102" spans="1:14" ht="12.75">
      <c r="A102">
        <f t="shared" si="16"/>
        <v>2034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9"/>
        <v>0</v>
      </c>
      <c r="I102" s="1"/>
      <c r="J102" s="26">
        <f t="shared" si="20"/>
        <v>0</v>
      </c>
      <c r="K102" s="26">
        <f t="shared" si="21"/>
        <v>0</v>
      </c>
      <c r="L102" s="29">
        <f t="shared" si="22"/>
        <v>0</v>
      </c>
      <c r="M102" s="29">
        <f t="shared" si="23"/>
        <v>0</v>
      </c>
      <c r="N102" s="29">
        <f t="shared" si="24"/>
        <v>0</v>
      </c>
    </row>
    <row r="103" spans="1:14" ht="12.75">
      <c r="A103">
        <f t="shared" si="16"/>
        <v>2035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9"/>
        <v>0</v>
      </c>
      <c r="I103" s="1"/>
      <c r="J103" s="26">
        <f t="shared" si="20"/>
        <v>0</v>
      </c>
      <c r="K103" s="26">
        <f t="shared" si="21"/>
        <v>0</v>
      </c>
      <c r="L103" s="29">
        <f t="shared" si="22"/>
        <v>0</v>
      </c>
      <c r="M103" s="29">
        <f t="shared" si="23"/>
        <v>0</v>
      </c>
      <c r="N103" s="29">
        <f t="shared" si="24"/>
        <v>0</v>
      </c>
    </row>
    <row r="104" spans="1:14" ht="12.75">
      <c r="A104">
        <f t="shared" si="16"/>
        <v>2036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9"/>
        <v>0</v>
      </c>
      <c r="I104" s="1"/>
      <c r="J104" s="26">
        <f t="shared" si="20"/>
        <v>0</v>
      </c>
      <c r="K104" s="26">
        <f t="shared" si="21"/>
        <v>0</v>
      </c>
      <c r="L104" s="29">
        <f t="shared" si="22"/>
        <v>0</v>
      </c>
      <c r="M104" s="29">
        <f t="shared" si="23"/>
        <v>0</v>
      </c>
      <c r="N104" s="29">
        <f t="shared" si="24"/>
        <v>0</v>
      </c>
    </row>
    <row r="105" spans="1:14" ht="12.75">
      <c r="A105">
        <f t="shared" si="16"/>
        <v>2037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9"/>
        <v>0</v>
      </c>
      <c r="I105" s="1"/>
      <c r="J105" s="26">
        <f t="shared" si="20"/>
        <v>0</v>
      </c>
      <c r="K105" s="26">
        <f t="shared" si="21"/>
        <v>0</v>
      </c>
      <c r="L105" s="29">
        <f t="shared" si="22"/>
        <v>0</v>
      </c>
      <c r="M105" s="29">
        <f t="shared" si="23"/>
        <v>0</v>
      </c>
      <c r="N105" s="29">
        <f t="shared" si="24"/>
        <v>0</v>
      </c>
    </row>
    <row r="106" spans="1:14" ht="12.75">
      <c r="A106">
        <f t="shared" si="16"/>
        <v>2038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9"/>
        <v>0</v>
      </c>
      <c r="I106" s="1"/>
      <c r="J106" s="26">
        <f t="shared" si="20"/>
        <v>0</v>
      </c>
      <c r="K106" s="26">
        <f t="shared" si="21"/>
        <v>0</v>
      </c>
      <c r="L106" s="29">
        <f t="shared" si="22"/>
        <v>0</v>
      </c>
      <c r="M106" s="29">
        <f t="shared" si="23"/>
        <v>0</v>
      </c>
      <c r="N106" s="29">
        <f t="shared" si="24"/>
        <v>0</v>
      </c>
    </row>
    <row r="107" spans="1:14" ht="12.75">
      <c r="A107">
        <f t="shared" si="16"/>
        <v>2039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9"/>
        <v>0</v>
      </c>
      <c r="I107" s="1"/>
      <c r="J107" s="26">
        <f t="shared" si="20"/>
        <v>0</v>
      </c>
      <c r="K107" s="26">
        <f t="shared" si="21"/>
        <v>0</v>
      </c>
      <c r="L107" s="29">
        <f t="shared" si="22"/>
        <v>0</v>
      </c>
      <c r="M107" s="29">
        <f t="shared" si="23"/>
        <v>0</v>
      </c>
      <c r="N107" s="29">
        <f t="shared" si="24"/>
        <v>0</v>
      </c>
    </row>
    <row r="108" spans="1:14" ht="12.75">
      <c r="A108">
        <f t="shared" si="16"/>
        <v>2040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9"/>
        <v>0</v>
      </c>
      <c r="I108" s="1"/>
      <c r="J108" s="26">
        <f t="shared" si="20"/>
        <v>0</v>
      </c>
      <c r="K108" s="26">
        <f t="shared" si="21"/>
        <v>0</v>
      </c>
      <c r="L108" s="29">
        <f t="shared" si="22"/>
        <v>0</v>
      </c>
      <c r="M108" s="29">
        <f t="shared" si="23"/>
        <v>0</v>
      </c>
      <c r="N108" s="29">
        <f t="shared" si="24"/>
        <v>0</v>
      </c>
    </row>
    <row r="109" spans="1:14" ht="12.75">
      <c r="A109">
        <f t="shared" si="16"/>
        <v>2041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9"/>
        <v>0</v>
      </c>
      <c r="I109" s="1"/>
      <c r="J109" s="26">
        <f t="shared" si="20"/>
        <v>0</v>
      </c>
      <c r="K109" s="26">
        <f t="shared" si="21"/>
        <v>0</v>
      </c>
      <c r="L109" s="29">
        <f t="shared" si="22"/>
        <v>0</v>
      </c>
      <c r="M109" s="29">
        <f t="shared" si="23"/>
        <v>0</v>
      </c>
      <c r="N109" s="29">
        <f t="shared" si="24"/>
        <v>0</v>
      </c>
    </row>
    <row r="110" spans="1:14" ht="12.75">
      <c r="A110">
        <f t="shared" si="16"/>
        <v>2042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9"/>
        <v>0</v>
      </c>
      <c r="I110" s="1"/>
      <c r="J110" s="26">
        <f t="shared" si="20"/>
        <v>0</v>
      </c>
      <c r="K110" s="26">
        <f t="shared" si="21"/>
        <v>0</v>
      </c>
      <c r="L110" s="29">
        <f t="shared" si="22"/>
        <v>0</v>
      </c>
      <c r="M110" s="29">
        <f t="shared" si="23"/>
        <v>0</v>
      </c>
      <c r="N110" s="29">
        <f t="shared" si="24"/>
        <v>0</v>
      </c>
    </row>
    <row r="111" spans="1:14" ht="12.75">
      <c r="A111">
        <f t="shared" si="16"/>
        <v>2043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9"/>
        <v>0</v>
      </c>
      <c r="I111" s="1"/>
      <c r="J111" s="26">
        <f t="shared" si="20"/>
        <v>0</v>
      </c>
      <c r="K111" s="26">
        <f t="shared" si="21"/>
        <v>0</v>
      </c>
      <c r="L111" s="29">
        <f t="shared" si="22"/>
        <v>0</v>
      </c>
      <c r="M111" s="29">
        <f t="shared" si="23"/>
        <v>0</v>
      </c>
      <c r="N111" s="29">
        <f t="shared" si="24"/>
        <v>0</v>
      </c>
    </row>
    <row r="112" spans="1:14" ht="12.75">
      <c r="A112">
        <f t="shared" si="16"/>
        <v>2044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9"/>
        <v>0</v>
      </c>
      <c r="I112" s="1"/>
      <c r="J112" s="26">
        <f t="shared" si="20"/>
        <v>0</v>
      </c>
      <c r="K112" s="26">
        <f t="shared" si="21"/>
        <v>0</v>
      </c>
      <c r="L112" s="29">
        <f t="shared" si="22"/>
        <v>0</v>
      </c>
      <c r="M112" s="29">
        <f t="shared" si="23"/>
        <v>0</v>
      </c>
      <c r="N112" s="29">
        <f t="shared" si="24"/>
        <v>0</v>
      </c>
    </row>
    <row r="113" spans="1:14" ht="12.75">
      <c r="A113">
        <f t="shared" si="16"/>
        <v>2045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9"/>
        <v>0</v>
      </c>
      <c r="I113" s="1"/>
      <c r="J113" s="26">
        <f t="shared" si="20"/>
        <v>0</v>
      </c>
      <c r="K113" s="26">
        <f t="shared" si="21"/>
        <v>0</v>
      </c>
      <c r="L113" s="29">
        <f t="shared" si="22"/>
        <v>0</v>
      </c>
      <c r="M113" s="29">
        <f t="shared" si="23"/>
        <v>0</v>
      </c>
      <c r="N113" s="29">
        <f t="shared" si="24"/>
        <v>0</v>
      </c>
    </row>
    <row r="114" spans="1:14" ht="12.75">
      <c r="A114">
        <f t="shared" si="16"/>
        <v>2046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9"/>
        <v>0</v>
      </c>
      <c r="I114" s="1"/>
      <c r="J114" s="26">
        <f t="shared" si="20"/>
        <v>0</v>
      </c>
      <c r="K114" s="26">
        <f t="shared" si="21"/>
        <v>0</v>
      </c>
      <c r="L114" s="29">
        <f t="shared" si="22"/>
        <v>0</v>
      </c>
      <c r="M114" s="29">
        <f t="shared" si="23"/>
        <v>0</v>
      </c>
      <c r="N114" s="29">
        <f t="shared" si="24"/>
        <v>0</v>
      </c>
    </row>
    <row r="115" spans="1:14" ht="12.75">
      <c r="A115">
        <f t="shared" si="16"/>
        <v>2047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9"/>
        <v>0</v>
      </c>
      <c r="I115" s="1"/>
      <c r="J115" s="26">
        <f t="shared" si="20"/>
        <v>0</v>
      </c>
      <c r="K115" s="26">
        <f t="shared" si="21"/>
        <v>0</v>
      </c>
      <c r="L115" s="29">
        <f t="shared" si="22"/>
        <v>0</v>
      </c>
      <c r="M115" s="29">
        <f t="shared" si="23"/>
        <v>0</v>
      </c>
      <c r="N115" s="29">
        <f t="shared" si="24"/>
        <v>0</v>
      </c>
    </row>
    <row r="116" spans="1:14" ht="12.75">
      <c r="A116">
        <f t="shared" si="16"/>
        <v>2048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9"/>
        <v>0</v>
      </c>
      <c r="I116" s="1"/>
      <c r="J116" s="26">
        <f t="shared" si="20"/>
        <v>0</v>
      </c>
      <c r="K116" s="26">
        <f t="shared" si="21"/>
        <v>0</v>
      </c>
      <c r="L116" s="29">
        <f t="shared" si="22"/>
        <v>0</v>
      </c>
      <c r="M116" s="29">
        <f t="shared" si="23"/>
        <v>0</v>
      </c>
      <c r="N116" s="29">
        <f t="shared" si="24"/>
        <v>0</v>
      </c>
    </row>
    <row r="117" spans="1:14" ht="12.75">
      <c r="A117">
        <f t="shared" si="16"/>
        <v>2049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9"/>
        <v>0</v>
      </c>
      <c r="I117" s="1"/>
      <c r="J117" s="26">
        <f t="shared" si="20"/>
        <v>0</v>
      </c>
      <c r="K117" s="26">
        <f t="shared" si="21"/>
        <v>0</v>
      </c>
      <c r="L117" s="29">
        <f t="shared" si="22"/>
        <v>0</v>
      </c>
      <c r="M117" s="29">
        <f t="shared" si="23"/>
        <v>0</v>
      </c>
      <c r="N117" s="29">
        <f t="shared" si="24"/>
        <v>0</v>
      </c>
    </row>
    <row r="118" spans="1:14" ht="12.75">
      <c r="A118">
        <f t="shared" si="16"/>
        <v>2050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9"/>
        <v>0</v>
      </c>
      <c r="I118" s="1"/>
      <c r="J118" s="26">
        <f t="shared" si="20"/>
        <v>0</v>
      </c>
      <c r="K118" s="26">
        <f t="shared" si="21"/>
        <v>0</v>
      </c>
      <c r="L118" s="29">
        <f t="shared" si="22"/>
        <v>0</v>
      </c>
      <c r="M118" s="29">
        <f t="shared" si="23"/>
        <v>0</v>
      </c>
      <c r="N118" s="29">
        <f t="shared" si="24"/>
        <v>0</v>
      </c>
    </row>
    <row r="119" spans="1:14" ht="12.75">
      <c r="A119">
        <f t="shared" si="16"/>
        <v>2051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9"/>
        <v>0</v>
      </c>
      <c r="I119" s="1"/>
      <c r="J119" s="26">
        <f t="shared" si="20"/>
        <v>0</v>
      </c>
      <c r="K119" s="26">
        <f t="shared" si="21"/>
        <v>0</v>
      </c>
      <c r="L119" s="29">
        <f t="shared" si="22"/>
        <v>0</v>
      </c>
      <c r="M119" s="29">
        <f t="shared" si="23"/>
        <v>0</v>
      </c>
      <c r="N119" s="29">
        <f t="shared" si="24"/>
        <v>0</v>
      </c>
    </row>
    <row r="120" spans="1:14" ht="12.75">
      <c r="A120">
        <f t="shared" si="16"/>
        <v>2052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9"/>
        <v>0</v>
      </c>
      <c r="I120" s="1"/>
      <c r="J120" s="26">
        <f t="shared" si="20"/>
        <v>0</v>
      </c>
      <c r="K120" s="26">
        <f t="shared" si="21"/>
        <v>0</v>
      </c>
      <c r="L120" s="29">
        <f t="shared" si="22"/>
        <v>0</v>
      </c>
      <c r="M120" s="29">
        <f t="shared" si="23"/>
        <v>0</v>
      </c>
      <c r="N120" s="29">
        <f t="shared" si="24"/>
        <v>0</v>
      </c>
    </row>
    <row r="121" spans="1:14" ht="13.5" thickBot="1">
      <c r="A121">
        <f t="shared" si="16"/>
        <v>2053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322.6200000000003</v>
      </c>
      <c r="K121" s="50">
        <f>SUM(K27:K120)</f>
        <v>52.63799999999993</v>
      </c>
      <c r="L121" s="50">
        <f>SUM(L27:L120)</f>
        <v>375.25800000000004</v>
      </c>
      <c r="M121" s="50">
        <f>SUM(M27:M120)</f>
        <v>322.6200000000003</v>
      </c>
      <c r="N121" s="50">
        <f>SUM(N27:N120)</f>
        <v>52.63799999999993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64" r:id="rId1"/>
  <headerFooter alignWithMargins="0">
    <oddFooter>&amp;L&amp;F
&amp;D&amp;C&amp;P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57</v>
      </c>
    </row>
    <row r="6" spans="1:3" ht="12.75">
      <c r="A6" s="14" t="s">
        <v>47</v>
      </c>
      <c r="C6" s="59" t="s">
        <v>59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231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1963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2018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-27.927900000000022</v>
      </c>
    </row>
    <row r="14" spans="1:8" ht="12.75">
      <c r="A14" s="2" t="s">
        <v>0</v>
      </c>
      <c r="C14" s="12">
        <f>C13-C12</f>
        <v>55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39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16</v>
      </c>
      <c r="E16" s="24" t="s">
        <v>79</v>
      </c>
      <c r="H16" s="28">
        <f>IF(K13&lt;0,-(K13),0)</f>
        <v>27.927900000000022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27.927900000000022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1.3944786626887171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27.927900000000022</v>
      </c>
      <c r="H20" s="29">
        <f>SUM(H12:H18)</f>
        <v>27.927900000000022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1964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4.389000000000001</v>
      </c>
      <c r="K27" s="26">
        <f>IF(A27&lt;=$C$13,$C$8*$C$10,0)</f>
        <v>0.7161</v>
      </c>
      <c r="L27" s="29">
        <f aca="true" t="shared" si="3" ref="L27:L90">SUM(IF(A27&lt;2003,K27+J27,K27+J27+G27))</f>
        <v>5.105100000000001</v>
      </c>
      <c r="M27" s="29">
        <f>E27+G27+J27</f>
        <v>4.389000000000001</v>
      </c>
      <c r="N27" s="29">
        <f>L27-M27</f>
        <v>0.7161</v>
      </c>
    </row>
    <row r="28" spans="1:14" ht="12.75">
      <c r="A28">
        <f>A27+1</f>
        <v>1965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4.389000000000001</v>
      </c>
      <c r="K28" s="26">
        <f aca="true" t="shared" si="7" ref="K28:K91">IF(A28&lt;=$C$13,$C$8*$C$10,0)</f>
        <v>0.7161</v>
      </c>
      <c r="L28" s="29">
        <f t="shared" si="3"/>
        <v>5.105100000000001</v>
      </c>
      <c r="M28" s="29">
        <f aca="true" t="shared" si="8" ref="M28:M91">E28+G28+J28</f>
        <v>4.389000000000001</v>
      </c>
      <c r="N28" s="29">
        <f aca="true" t="shared" si="9" ref="N28:N91">L28-M28</f>
        <v>0.7161</v>
      </c>
    </row>
    <row r="29" spans="1:14" ht="12.75">
      <c r="A29">
        <f aca="true" t="shared" si="10" ref="A29:A94">A28+1</f>
        <v>1966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4.389000000000001</v>
      </c>
      <c r="K29" s="26">
        <f t="shared" si="7"/>
        <v>0.7161</v>
      </c>
      <c r="L29" s="29">
        <f t="shared" si="3"/>
        <v>5.105100000000001</v>
      </c>
      <c r="M29" s="29">
        <f t="shared" si="8"/>
        <v>4.389000000000001</v>
      </c>
      <c r="N29" s="29">
        <f t="shared" si="9"/>
        <v>0.7161</v>
      </c>
    </row>
    <row r="30" spans="1:14" ht="12.75">
      <c r="A30">
        <f t="shared" si="10"/>
        <v>1967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4.389000000000001</v>
      </c>
      <c r="K30" s="26">
        <f t="shared" si="7"/>
        <v>0.7161</v>
      </c>
      <c r="L30" s="29">
        <f t="shared" si="3"/>
        <v>5.105100000000001</v>
      </c>
      <c r="M30" s="29">
        <f t="shared" si="8"/>
        <v>4.389000000000001</v>
      </c>
      <c r="N30" s="29">
        <f t="shared" si="9"/>
        <v>0.7161</v>
      </c>
    </row>
    <row r="31" spans="1:14" ht="12.75">
      <c r="A31">
        <f t="shared" si="10"/>
        <v>1968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4.389000000000001</v>
      </c>
      <c r="K31" s="26">
        <f t="shared" si="7"/>
        <v>0.7161</v>
      </c>
      <c r="L31" s="29">
        <f t="shared" si="3"/>
        <v>5.105100000000001</v>
      </c>
      <c r="M31" s="29">
        <f t="shared" si="8"/>
        <v>4.389000000000001</v>
      </c>
      <c r="N31" s="29">
        <f t="shared" si="9"/>
        <v>0.7161</v>
      </c>
    </row>
    <row r="32" spans="1:14" ht="12.75">
      <c r="A32">
        <f t="shared" si="10"/>
        <v>1969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4.389000000000001</v>
      </c>
      <c r="K32" s="26">
        <f t="shared" si="7"/>
        <v>0.7161</v>
      </c>
      <c r="L32" s="29">
        <f t="shared" si="3"/>
        <v>5.105100000000001</v>
      </c>
      <c r="M32" s="29">
        <f t="shared" si="8"/>
        <v>4.389000000000001</v>
      </c>
      <c r="N32" s="29">
        <f t="shared" si="9"/>
        <v>0.7161</v>
      </c>
    </row>
    <row r="33" spans="1:14" ht="12.75">
      <c r="A33">
        <f t="shared" si="10"/>
        <v>1970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4.389000000000001</v>
      </c>
      <c r="K33" s="26">
        <f t="shared" si="7"/>
        <v>0.7161</v>
      </c>
      <c r="L33" s="29">
        <f t="shared" si="3"/>
        <v>5.105100000000001</v>
      </c>
      <c r="M33" s="29">
        <f t="shared" si="8"/>
        <v>4.389000000000001</v>
      </c>
      <c r="N33" s="29">
        <f t="shared" si="9"/>
        <v>0.7161</v>
      </c>
    </row>
    <row r="34" spans="1:14" ht="12.75">
      <c r="A34">
        <f t="shared" si="10"/>
        <v>1971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4.389000000000001</v>
      </c>
      <c r="K34" s="26">
        <f t="shared" si="7"/>
        <v>0.7161</v>
      </c>
      <c r="L34" s="29">
        <f t="shared" si="3"/>
        <v>5.105100000000001</v>
      </c>
      <c r="M34" s="29">
        <f t="shared" si="8"/>
        <v>4.389000000000001</v>
      </c>
      <c r="N34" s="29">
        <f t="shared" si="9"/>
        <v>0.7161</v>
      </c>
    </row>
    <row r="35" spans="1:14" ht="12.75">
      <c r="A35">
        <f t="shared" si="10"/>
        <v>1972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4.389000000000001</v>
      </c>
      <c r="K35" s="26">
        <f t="shared" si="7"/>
        <v>0.7161</v>
      </c>
      <c r="L35" s="29">
        <f t="shared" si="3"/>
        <v>5.105100000000001</v>
      </c>
      <c r="M35" s="29">
        <f t="shared" si="8"/>
        <v>4.389000000000001</v>
      </c>
      <c r="N35" s="29">
        <f t="shared" si="9"/>
        <v>0.7161</v>
      </c>
    </row>
    <row r="36" spans="1:14" ht="12.75">
      <c r="A36">
        <f t="shared" si="10"/>
        <v>1973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4.389000000000001</v>
      </c>
      <c r="K36" s="26">
        <f t="shared" si="7"/>
        <v>0.7161</v>
      </c>
      <c r="L36" s="29">
        <f t="shared" si="3"/>
        <v>5.105100000000001</v>
      </c>
      <c r="M36" s="29">
        <f t="shared" si="8"/>
        <v>4.389000000000001</v>
      </c>
      <c r="N36" s="29">
        <f t="shared" si="9"/>
        <v>0.7161</v>
      </c>
    </row>
    <row r="37" spans="1:14" ht="12.75">
      <c r="A37">
        <f t="shared" si="10"/>
        <v>1974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4.389000000000001</v>
      </c>
      <c r="K37" s="26">
        <f t="shared" si="7"/>
        <v>0.7161</v>
      </c>
      <c r="L37" s="29">
        <f t="shared" si="3"/>
        <v>5.105100000000001</v>
      </c>
      <c r="M37" s="29">
        <f t="shared" si="8"/>
        <v>4.389000000000001</v>
      </c>
      <c r="N37" s="29">
        <f t="shared" si="9"/>
        <v>0.7161</v>
      </c>
    </row>
    <row r="38" spans="1:14" ht="12.75">
      <c r="A38">
        <f t="shared" si="10"/>
        <v>1975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4.389000000000001</v>
      </c>
      <c r="K38" s="26">
        <f t="shared" si="7"/>
        <v>0.7161</v>
      </c>
      <c r="L38" s="29">
        <f t="shared" si="3"/>
        <v>5.105100000000001</v>
      </c>
      <c r="M38" s="29">
        <f t="shared" si="8"/>
        <v>4.389000000000001</v>
      </c>
      <c r="N38" s="29">
        <f t="shared" si="9"/>
        <v>0.7161</v>
      </c>
    </row>
    <row r="39" spans="1:14" ht="12.75">
      <c r="A39">
        <f t="shared" si="10"/>
        <v>1976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4.389000000000001</v>
      </c>
      <c r="K39" s="26">
        <f t="shared" si="7"/>
        <v>0.7161</v>
      </c>
      <c r="L39" s="29">
        <f t="shared" si="3"/>
        <v>5.105100000000001</v>
      </c>
      <c r="M39" s="29">
        <f t="shared" si="8"/>
        <v>4.389000000000001</v>
      </c>
      <c r="N39" s="29">
        <f t="shared" si="9"/>
        <v>0.7161</v>
      </c>
    </row>
    <row r="40" spans="1:14" ht="12.75">
      <c r="A40">
        <f t="shared" si="10"/>
        <v>1977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4.389000000000001</v>
      </c>
      <c r="K40" s="26">
        <f t="shared" si="7"/>
        <v>0.7161</v>
      </c>
      <c r="L40" s="29">
        <f t="shared" si="3"/>
        <v>5.105100000000001</v>
      </c>
      <c r="M40" s="29">
        <f t="shared" si="8"/>
        <v>4.389000000000001</v>
      </c>
      <c r="N40" s="29">
        <f t="shared" si="9"/>
        <v>0.7161</v>
      </c>
    </row>
    <row r="41" spans="1:14" ht="12.75">
      <c r="A41">
        <f t="shared" si="10"/>
        <v>1978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4.389000000000001</v>
      </c>
      <c r="K41" s="26">
        <f t="shared" si="7"/>
        <v>0.7161</v>
      </c>
      <c r="L41" s="29">
        <f t="shared" si="3"/>
        <v>5.105100000000001</v>
      </c>
      <c r="M41" s="29">
        <f t="shared" si="8"/>
        <v>4.389000000000001</v>
      </c>
      <c r="N41" s="29">
        <f t="shared" si="9"/>
        <v>0.7161</v>
      </c>
    </row>
    <row r="42" spans="1:14" ht="12.75">
      <c r="A42">
        <f t="shared" si="10"/>
        <v>1979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4.389000000000001</v>
      </c>
      <c r="K42" s="26">
        <f t="shared" si="7"/>
        <v>0.7161</v>
      </c>
      <c r="L42" s="29">
        <f t="shared" si="3"/>
        <v>5.105100000000001</v>
      </c>
      <c r="M42" s="29">
        <f t="shared" si="8"/>
        <v>4.389000000000001</v>
      </c>
      <c r="N42" s="29">
        <f t="shared" si="9"/>
        <v>0.7161</v>
      </c>
    </row>
    <row r="43" spans="1:14" ht="12.75">
      <c r="A43">
        <f t="shared" si="10"/>
        <v>1980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4.389000000000001</v>
      </c>
      <c r="K43" s="26">
        <f t="shared" si="7"/>
        <v>0.7161</v>
      </c>
      <c r="L43" s="29">
        <f t="shared" si="3"/>
        <v>5.105100000000001</v>
      </c>
      <c r="M43" s="29">
        <f t="shared" si="8"/>
        <v>4.389000000000001</v>
      </c>
      <c r="N43" s="29">
        <f t="shared" si="9"/>
        <v>0.7161</v>
      </c>
    </row>
    <row r="44" spans="1:14" ht="12.75">
      <c r="A44">
        <f t="shared" si="10"/>
        <v>1981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4.389000000000001</v>
      </c>
      <c r="K44" s="26">
        <f t="shared" si="7"/>
        <v>0.7161</v>
      </c>
      <c r="L44" s="29">
        <f t="shared" si="3"/>
        <v>5.105100000000001</v>
      </c>
      <c r="M44" s="29">
        <f t="shared" si="8"/>
        <v>4.389000000000001</v>
      </c>
      <c r="N44" s="29">
        <f t="shared" si="9"/>
        <v>0.7161</v>
      </c>
    </row>
    <row r="45" spans="1:14" ht="12.75">
      <c r="A45">
        <f t="shared" si="10"/>
        <v>1982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4.389000000000001</v>
      </c>
      <c r="K45" s="26">
        <f t="shared" si="7"/>
        <v>0.7161</v>
      </c>
      <c r="L45" s="29">
        <f t="shared" si="3"/>
        <v>5.105100000000001</v>
      </c>
      <c r="M45" s="29">
        <f t="shared" si="8"/>
        <v>4.389000000000001</v>
      </c>
      <c r="N45" s="29">
        <f t="shared" si="9"/>
        <v>0.7161</v>
      </c>
    </row>
    <row r="46" spans="1:14" ht="12.75">
      <c r="A46">
        <f t="shared" si="10"/>
        <v>1983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4.389000000000001</v>
      </c>
      <c r="K46" s="26">
        <f t="shared" si="7"/>
        <v>0.7161</v>
      </c>
      <c r="L46" s="29">
        <f t="shared" si="3"/>
        <v>5.105100000000001</v>
      </c>
      <c r="M46" s="29">
        <f t="shared" si="8"/>
        <v>4.389000000000001</v>
      </c>
      <c r="N46" s="29">
        <f t="shared" si="9"/>
        <v>0.7161</v>
      </c>
    </row>
    <row r="47" spans="1:14" ht="12.75">
      <c r="A47">
        <f t="shared" si="10"/>
        <v>1984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4.389000000000001</v>
      </c>
      <c r="K47" s="26">
        <f t="shared" si="7"/>
        <v>0.7161</v>
      </c>
      <c r="L47" s="29">
        <f t="shared" si="3"/>
        <v>5.105100000000001</v>
      </c>
      <c r="M47" s="29">
        <f t="shared" si="8"/>
        <v>4.389000000000001</v>
      </c>
      <c r="N47" s="29">
        <f t="shared" si="9"/>
        <v>0.7161</v>
      </c>
    </row>
    <row r="48" spans="1:14" ht="12.75">
      <c r="A48">
        <f t="shared" si="10"/>
        <v>1985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4.389000000000001</v>
      </c>
      <c r="K48" s="26">
        <f t="shared" si="7"/>
        <v>0.7161</v>
      </c>
      <c r="L48" s="29">
        <f t="shared" si="3"/>
        <v>5.105100000000001</v>
      </c>
      <c r="M48" s="29">
        <f t="shared" si="8"/>
        <v>4.389000000000001</v>
      </c>
      <c r="N48" s="29">
        <f t="shared" si="9"/>
        <v>0.7161</v>
      </c>
    </row>
    <row r="49" spans="1:14" ht="12.75">
      <c r="A49">
        <f t="shared" si="10"/>
        <v>1986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4.389000000000001</v>
      </c>
      <c r="K49" s="26">
        <f t="shared" si="7"/>
        <v>0.7161</v>
      </c>
      <c r="L49" s="29">
        <f t="shared" si="3"/>
        <v>5.105100000000001</v>
      </c>
      <c r="M49" s="29">
        <f t="shared" si="8"/>
        <v>4.389000000000001</v>
      </c>
      <c r="N49" s="29">
        <f t="shared" si="9"/>
        <v>0.7161</v>
      </c>
    </row>
    <row r="50" spans="1:14" ht="12.75">
      <c r="A50">
        <f t="shared" si="10"/>
        <v>1987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4.389000000000001</v>
      </c>
      <c r="K50" s="26">
        <f t="shared" si="7"/>
        <v>0.7161</v>
      </c>
      <c r="L50" s="29">
        <f t="shared" si="3"/>
        <v>5.105100000000001</v>
      </c>
      <c r="M50" s="29">
        <f t="shared" si="8"/>
        <v>4.389000000000001</v>
      </c>
      <c r="N50" s="29">
        <f t="shared" si="9"/>
        <v>0.7161</v>
      </c>
    </row>
    <row r="51" spans="1:14" ht="12.75">
      <c r="A51">
        <f t="shared" si="10"/>
        <v>1988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4.389000000000001</v>
      </c>
      <c r="K51" s="26">
        <f t="shared" si="7"/>
        <v>0.7161</v>
      </c>
      <c r="L51" s="29">
        <f t="shared" si="3"/>
        <v>5.105100000000001</v>
      </c>
      <c r="M51" s="29">
        <f t="shared" si="8"/>
        <v>4.389000000000001</v>
      </c>
      <c r="N51" s="29">
        <f t="shared" si="9"/>
        <v>0.7161</v>
      </c>
    </row>
    <row r="52" spans="1:14" ht="12.75">
      <c r="A52">
        <f t="shared" si="10"/>
        <v>1989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4.389000000000001</v>
      </c>
      <c r="K52" s="26">
        <f t="shared" si="7"/>
        <v>0.7161</v>
      </c>
      <c r="L52" s="29">
        <f t="shared" si="3"/>
        <v>5.105100000000001</v>
      </c>
      <c r="M52" s="29">
        <f t="shared" si="8"/>
        <v>4.389000000000001</v>
      </c>
      <c r="N52" s="29">
        <f t="shared" si="9"/>
        <v>0.7161</v>
      </c>
    </row>
    <row r="53" spans="1:14" ht="12.75">
      <c r="A53">
        <f t="shared" si="10"/>
        <v>1990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4.389000000000001</v>
      </c>
      <c r="K53" s="26">
        <f t="shared" si="7"/>
        <v>0.7161</v>
      </c>
      <c r="L53" s="29">
        <f t="shared" si="3"/>
        <v>5.105100000000001</v>
      </c>
      <c r="M53" s="29">
        <f t="shared" si="8"/>
        <v>4.389000000000001</v>
      </c>
      <c r="N53" s="29">
        <f t="shared" si="9"/>
        <v>0.7161</v>
      </c>
    </row>
    <row r="54" spans="1:14" ht="12.75">
      <c r="A54">
        <f t="shared" si="10"/>
        <v>1991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4.389000000000001</v>
      </c>
      <c r="K54" s="26">
        <f t="shared" si="7"/>
        <v>0.7161</v>
      </c>
      <c r="L54" s="29">
        <f t="shared" si="3"/>
        <v>5.105100000000001</v>
      </c>
      <c r="M54" s="29">
        <f t="shared" si="8"/>
        <v>4.389000000000001</v>
      </c>
      <c r="N54" s="29">
        <f t="shared" si="9"/>
        <v>0.7161</v>
      </c>
    </row>
    <row r="55" spans="1:14" ht="12.75">
      <c r="A55">
        <f t="shared" si="10"/>
        <v>1992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4.389000000000001</v>
      </c>
      <c r="K55" s="26">
        <f t="shared" si="7"/>
        <v>0.7161</v>
      </c>
      <c r="L55" s="29">
        <f t="shared" si="3"/>
        <v>5.105100000000001</v>
      </c>
      <c r="M55" s="29">
        <f t="shared" si="8"/>
        <v>4.389000000000001</v>
      </c>
      <c r="N55" s="29">
        <f t="shared" si="9"/>
        <v>0.7161</v>
      </c>
    </row>
    <row r="56" spans="1:14" ht="12.75">
      <c r="A56">
        <f t="shared" si="10"/>
        <v>1993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4.389000000000001</v>
      </c>
      <c r="K56" s="26">
        <f t="shared" si="7"/>
        <v>0.7161</v>
      </c>
      <c r="L56" s="29">
        <f t="shared" si="3"/>
        <v>5.105100000000001</v>
      </c>
      <c r="M56" s="29">
        <f t="shared" si="8"/>
        <v>4.389000000000001</v>
      </c>
      <c r="N56" s="29">
        <f t="shared" si="9"/>
        <v>0.7161</v>
      </c>
    </row>
    <row r="57" spans="1:14" ht="12.75">
      <c r="A57">
        <f t="shared" si="10"/>
        <v>1994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4.389000000000001</v>
      </c>
      <c r="K57" s="26">
        <f t="shared" si="7"/>
        <v>0.7161</v>
      </c>
      <c r="L57" s="29">
        <f t="shared" si="3"/>
        <v>5.105100000000001</v>
      </c>
      <c r="M57" s="29">
        <f t="shared" si="8"/>
        <v>4.389000000000001</v>
      </c>
      <c r="N57" s="29">
        <f t="shared" si="9"/>
        <v>0.7161</v>
      </c>
    </row>
    <row r="58" spans="1:14" ht="12.75">
      <c r="A58">
        <f t="shared" si="10"/>
        <v>1995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4.389000000000001</v>
      </c>
      <c r="K58" s="26">
        <f t="shared" si="7"/>
        <v>0.7161</v>
      </c>
      <c r="L58" s="29">
        <f t="shared" si="3"/>
        <v>5.105100000000001</v>
      </c>
      <c r="M58" s="29">
        <f t="shared" si="8"/>
        <v>4.389000000000001</v>
      </c>
      <c r="N58" s="29">
        <f t="shared" si="9"/>
        <v>0.7161</v>
      </c>
    </row>
    <row r="59" spans="1:14" ht="12.75">
      <c r="A59">
        <f t="shared" si="10"/>
        <v>1996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4.389000000000001</v>
      </c>
      <c r="K59" s="26">
        <f t="shared" si="7"/>
        <v>0.7161</v>
      </c>
      <c r="L59" s="29">
        <f t="shared" si="3"/>
        <v>5.105100000000001</v>
      </c>
      <c r="M59" s="29">
        <f t="shared" si="8"/>
        <v>4.389000000000001</v>
      </c>
      <c r="N59" s="29">
        <f t="shared" si="9"/>
        <v>0.7161</v>
      </c>
    </row>
    <row r="60" spans="1:14" ht="12.75">
      <c r="A60">
        <f t="shared" si="10"/>
        <v>1997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4.389000000000001</v>
      </c>
      <c r="K60" s="26">
        <f t="shared" si="7"/>
        <v>0.7161</v>
      </c>
      <c r="L60" s="29">
        <f t="shared" si="3"/>
        <v>5.105100000000001</v>
      </c>
      <c r="M60" s="29">
        <f t="shared" si="8"/>
        <v>4.389000000000001</v>
      </c>
      <c r="N60" s="29">
        <f t="shared" si="9"/>
        <v>0.7161</v>
      </c>
    </row>
    <row r="61" spans="1:14" ht="12.75">
      <c r="A61">
        <f t="shared" si="10"/>
        <v>1998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4.389000000000001</v>
      </c>
      <c r="K61" s="26">
        <f t="shared" si="7"/>
        <v>0.7161</v>
      </c>
      <c r="L61" s="29">
        <f t="shared" si="3"/>
        <v>5.105100000000001</v>
      </c>
      <c r="M61" s="29">
        <f t="shared" si="8"/>
        <v>4.389000000000001</v>
      </c>
      <c r="N61" s="29">
        <f t="shared" si="9"/>
        <v>0.7161</v>
      </c>
    </row>
    <row r="62" spans="1:14" ht="12.75">
      <c r="A62">
        <f t="shared" si="10"/>
        <v>1999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4.389000000000001</v>
      </c>
      <c r="K62" s="26">
        <f t="shared" si="7"/>
        <v>0.7161</v>
      </c>
      <c r="L62" s="29">
        <f t="shared" si="3"/>
        <v>5.105100000000001</v>
      </c>
      <c r="M62" s="29">
        <f t="shared" si="8"/>
        <v>4.389000000000001</v>
      </c>
      <c r="N62" s="29">
        <f t="shared" si="9"/>
        <v>0.7161</v>
      </c>
    </row>
    <row r="63" spans="1:14" ht="12.75">
      <c r="A63">
        <f t="shared" si="10"/>
        <v>2000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4.389000000000001</v>
      </c>
      <c r="K63" s="26">
        <f t="shared" si="7"/>
        <v>0.7161</v>
      </c>
      <c r="L63" s="29">
        <f t="shared" si="3"/>
        <v>5.105100000000001</v>
      </c>
      <c r="M63" s="29">
        <f t="shared" si="8"/>
        <v>4.389000000000001</v>
      </c>
      <c r="N63" s="29">
        <f t="shared" si="9"/>
        <v>0.7161</v>
      </c>
    </row>
    <row r="64" spans="1:14" ht="12.75">
      <c r="A64">
        <f t="shared" si="10"/>
        <v>2001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4.389000000000001</v>
      </c>
      <c r="K64" s="26">
        <f t="shared" si="7"/>
        <v>0.7161</v>
      </c>
      <c r="L64" s="29">
        <f t="shared" si="3"/>
        <v>5.105100000000001</v>
      </c>
      <c r="M64" s="29">
        <f t="shared" si="8"/>
        <v>4.389000000000001</v>
      </c>
      <c r="N64" s="29">
        <f t="shared" si="9"/>
        <v>0.7161</v>
      </c>
    </row>
    <row r="65" spans="1:14" ht="12.75">
      <c r="A65">
        <f t="shared" si="10"/>
        <v>2002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4.389000000000001</v>
      </c>
      <c r="K65" s="26">
        <f t="shared" si="7"/>
        <v>0.7161</v>
      </c>
      <c r="L65" s="29">
        <f t="shared" si="3"/>
        <v>5.105100000000001</v>
      </c>
      <c r="M65" s="29">
        <f t="shared" si="8"/>
        <v>4.389000000000001</v>
      </c>
      <c r="N65" s="29">
        <f t="shared" si="9"/>
        <v>0.7161</v>
      </c>
    </row>
    <row r="66" spans="1:14" ht="12.75">
      <c r="A66">
        <f t="shared" si="10"/>
        <v>2003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4.389000000000001</v>
      </c>
      <c r="K66" s="26">
        <f t="shared" si="7"/>
        <v>0.7161</v>
      </c>
      <c r="L66" s="29">
        <f t="shared" si="3"/>
        <v>5.105100000000001</v>
      </c>
      <c r="M66" s="29">
        <f t="shared" si="8"/>
        <v>4.389000000000001</v>
      </c>
      <c r="N66" s="29">
        <f t="shared" si="9"/>
        <v>0.7161</v>
      </c>
    </row>
    <row r="67" spans="1:14" ht="12.75">
      <c r="A67">
        <f t="shared" si="10"/>
        <v>2004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4.389000000000001</v>
      </c>
      <c r="K67" s="26">
        <f t="shared" si="7"/>
        <v>0.7161</v>
      </c>
      <c r="L67" s="29">
        <f t="shared" si="3"/>
        <v>5.105100000000001</v>
      </c>
      <c r="M67" s="29">
        <f t="shared" si="8"/>
        <v>4.389000000000001</v>
      </c>
      <c r="N67" s="29">
        <f t="shared" si="9"/>
        <v>0.7161</v>
      </c>
    </row>
    <row r="68" spans="1:14" ht="12.75">
      <c r="A68">
        <f t="shared" si="10"/>
        <v>2005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4.389000000000001</v>
      </c>
      <c r="K68" s="26">
        <f t="shared" si="7"/>
        <v>0.7161</v>
      </c>
      <c r="L68" s="29">
        <f t="shared" si="3"/>
        <v>5.105100000000001</v>
      </c>
      <c r="M68" s="29">
        <f t="shared" si="8"/>
        <v>4.389000000000001</v>
      </c>
      <c r="N68" s="29">
        <f t="shared" si="9"/>
        <v>0.7161</v>
      </c>
    </row>
    <row r="69" spans="1:14" ht="12.75">
      <c r="A69">
        <f t="shared" si="10"/>
        <v>2006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4.389000000000001</v>
      </c>
      <c r="K69" s="26">
        <f t="shared" si="7"/>
        <v>0.7161</v>
      </c>
      <c r="L69" s="29">
        <f t="shared" si="3"/>
        <v>5.105100000000001</v>
      </c>
      <c r="M69" s="29">
        <f t="shared" si="8"/>
        <v>4.389000000000001</v>
      </c>
      <c r="N69" s="29">
        <f t="shared" si="9"/>
        <v>0.7161</v>
      </c>
    </row>
    <row r="70" spans="1:14" ht="12.75">
      <c r="A70">
        <f t="shared" si="10"/>
        <v>2007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4.389000000000001</v>
      </c>
      <c r="K70" s="26">
        <f t="shared" si="7"/>
        <v>0.7161</v>
      </c>
      <c r="L70" s="29">
        <f t="shared" si="3"/>
        <v>5.105100000000001</v>
      </c>
      <c r="M70" s="29">
        <f t="shared" si="8"/>
        <v>4.389000000000001</v>
      </c>
      <c r="N70" s="29">
        <f t="shared" si="9"/>
        <v>0.7161</v>
      </c>
    </row>
    <row r="71" spans="1:14" ht="12.75">
      <c r="A71">
        <f t="shared" si="10"/>
        <v>2008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4.389000000000001</v>
      </c>
      <c r="K71" s="26">
        <f t="shared" si="7"/>
        <v>0.7161</v>
      </c>
      <c r="L71" s="29">
        <f t="shared" si="3"/>
        <v>5.105100000000001</v>
      </c>
      <c r="M71" s="29">
        <f t="shared" si="8"/>
        <v>4.389000000000001</v>
      </c>
      <c r="N71" s="29">
        <f t="shared" si="9"/>
        <v>0.7161</v>
      </c>
    </row>
    <row r="72" spans="1:14" ht="12.75">
      <c r="A72">
        <f t="shared" si="10"/>
        <v>2009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4.389000000000001</v>
      </c>
      <c r="K72" s="26">
        <f t="shared" si="7"/>
        <v>0.7161</v>
      </c>
      <c r="L72" s="29">
        <f t="shared" si="3"/>
        <v>5.105100000000001</v>
      </c>
      <c r="M72" s="29">
        <f t="shared" si="8"/>
        <v>4.389000000000001</v>
      </c>
      <c r="N72" s="29">
        <f t="shared" si="9"/>
        <v>0.7161</v>
      </c>
    </row>
    <row r="73" spans="1:14" ht="12.75">
      <c r="A73">
        <f t="shared" si="10"/>
        <v>2010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4.389000000000001</v>
      </c>
      <c r="K73" s="26">
        <f t="shared" si="7"/>
        <v>0.7161</v>
      </c>
      <c r="L73" s="29">
        <f t="shared" si="3"/>
        <v>5.105100000000001</v>
      </c>
      <c r="M73" s="29">
        <f t="shared" si="8"/>
        <v>4.389000000000001</v>
      </c>
      <c r="N73" s="29">
        <f t="shared" si="9"/>
        <v>0.7161</v>
      </c>
    </row>
    <row r="74" spans="1:14" ht="12.75">
      <c r="A74">
        <f t="shared" si="10"/>
        <v>2011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4.389000000000001</v>
      </c>
      <c r="K74" s="26">
        <f t="shared" si="7"/>
        <v>0.7161</v>
      </c>
      <c r="L74" s="29">
        <f t="shared" si="3"/>
        <v>5.105100000000001</v>
      </c>
      <c r="M74" s="29">
        <f t="shared" si="8"/>
        <v>4.389000000000001</v>
      </c>
      <c r="N74" s="29">
        <f t="shared" si="9"/>
        <v>0.7161</v>
      </c>
    </row>
    <row r="75" spans="1:14" ht="12.75">
      <c r="A75">
        <f t="shared" si="10"/>
        <v>2012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4.389000000000001</v>
      </c>
      <c r="K75" s="26">
        <f t="shared" si="7"/>
        <v>0.7161</v>
      </c>
      <c r="L75" s="29">
        <f t="shared" si="3"/>
        <v>5.105100000000001</v>
      </c>
      <c r="M75" s="29">
        <f t="shared" si="8"/>
        <v>4.389000000000001</v>
      </c>
      <c r="N75" s="29">
        <f t="shared" si="9"/>
        <v>0.7161</v>
      </c>
    </row>
    <row r="76" spans="1:14" ht="12.75">
      <c r="A76">
        <f t="shared" si="10"/>
        <v>2013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4.389000000000001</v>
      </c>
      <c r="K76" s="26">
        <f t="shared" si="7"/>
        <v>0.7161</v>
      </c>
      <c r="L76" s="29">
        <f t="shared" si="3"/>
        <v>5.105100000000001</v>
      </c>
      <c r="M76" s="29">
        <f t="shared" si="8"/>
        <v>4.389000000000001</v>
      </c>
      <c r="N76" s="29">
        <f t="shared" si="9"/>
        <v>0.7161</v>
      </c>
    </row>
    <row r="77" spans="1:14" ht="12.75">
      <c r="A77">
        <f t="shared" si="10"/>
        <v>2014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4.389000000000001</v>
      </c>
      <c r="K77" s="26">
        <f t="shared" si="7"/>
        <v>0.7161</v>
      </c>
      <c r="L77" s="29">
        <f t="shared" si="3"/>
        <v>5.105100000000001</v>
      </c>
      <c r="M77" s="29">
        <f t="shared" si="8"/>
        <v>4.389000000000001</v>
      </c>
      <c r="N77" s="29">
        <f t="shared" si="9"/>
        <v>0.7161</v>
      </c>
    </row>
    <row r="78" spans="1:14" ht="12.75">
      <c r="A78">
        <f t="shared" si="10"/>
        <v>2015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4.389000000000001</v>
      </c>
      <c r="K78" s="26">
        <f t="shared" si="7"/>
        <v>0.7161</v>
      </c>
      <c r="L78" s="29">
        <f t="shared" si="3"/>
        <v>5.105100000000001</v>
      </c>
      <c r="M78" s="29">
        <f t="shared" si="8"/>
        <v>4.389000000000001</v>
      </c>
      <c r="N78" s="29">
        <f t="shared" si="9"/>
        <v>0.7161</v>
      </c>
    </row>
    <row r="79" spans="1:14" ht="12.75">
      <c r="A79">
        <f t="shared" si="10"/>
        <v>2016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4.389000000000001</v>
      </c>
      <c r="K79" s="26">
        <f t="shared" si="7"/>
        <v>0.7161</v>
      </c>
      <c r="L79" s="29">
        <f t="shared" si="3"/>
        <v>5.105100000000001</v>
      </c>
      <c r="M79" s="29">
        <f t="shared" si="8"/>
        <v>4.389000000000001</v>
      </c>
      <c r="N79" s="29">
        <f t="shared" si="9"/>
        <v>0.7161</v>
      </c>
    </row>
    <row r="80" spans="1:14" ht="12.75">
      <c r="A80">
        <f t="shared" si="10"/>
        <v>2017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4.389000000000001</v>
      </c>
      <c r="K80" s="26">
        <f t="shared" si="7"/>
        <v>0.7161</v>
      </c>
      <c r="L80" s="29">
        <f t="shared" si="3"/>
        <v>5.105100000000001</v>
      </c>
      <c r="M80" s="29">
        <f t="shared" si="8"/>
        <v>4.389000000000001</v>
      </c>
      <c r="N80" s="29">
        <f t="shared" si="9"/>
        <v>0.7161</v>
      </c>
    </row>
    <row r="81" spans="1:14" ht="12.75">
      <c r="A81">
        <f t="shared" si="10"/>
        <v>2018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4.389000000000001</v>
      </c>
      <c r="K81" s="26">
        <f t="shared" si="7"/>
        <v>0.7161</v>
      </c>
      <c r="L81" s="29">
        <f t="shared" si="3"/>
        <v>5.105100000000001</v>
      </c>
      <c r="M81" s="29">
        <f t="shared" si="8"/>
        <v>4.389000000000001</v>
      </c>
      <c r="N81" s="29">
        <f t="shared" si="9"/>
        <v>0.7161</v>
      </c>
    </row>
    <row r="82" spans="1:14" ht="12.75">
      <c r="A82">
        <f t="shared" si="10"/>
        <v>2019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2020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2021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2022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2023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2024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2025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2026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2027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2028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2029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2030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2031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2032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2033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2034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2035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2036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2037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2038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2039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2040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2041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2042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2043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2044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2045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2046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2047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2048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2049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2050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2051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2052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2053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2054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2055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2056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2057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2058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241.39500000000024</v>
      </c>
      <c r="K121" s="50">
        <f>SUM(K27:K120)</f>
        <v>39.3855</v>
      </c>
      <c r="L121" s="50">
        <f>SUM(L27:L120)</f>
        <v>280.7804999999999</v>
      </c>
      <c r="M121" s="50">
        <f>SUM(M27:M120)</f>
        <v>241.39500000000024</v>
      </c>
      <c r="N121" s="50">
        <f>SUM(N27:N120)</f>
        <v>39.3855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64" r:id="rId1"/>
  <headerFooter alignWithMargins="0">
    <oddFooter>&amp;L&amp;F
&amp;D&amp;C&amp;P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2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55</v>
      </c>
    </row>
    <row r="6" spans="1:3" ht="12.75">
      <c r="A6" s="14" t="s">
        <v>47</v>
      </c>
      <c r="C6" s="59" t="s">
        <v>60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600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1972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2019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-55.79999999999999</v>
      </c>
    </row>
    <row r="14" spans="1:8" ht="12.75">
      <c r="A14" s="2" t="s">
        <v>0</v>
      </c>
      <c r="C14" s="12">
        <f>C13-C12</f>
        <v>47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30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17</v>
      </c>
      <c r="E16" s="24" t="s">
        <v>79</v>
      </c>
      <c r="H16" s="28">
        <f>IF(K13&lt;0,-(K13),0)</f>
        <v>55.79999999999999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55.79999999999999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1.4237627146051801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55.79999999999999</v>
      </c>
      <c r="H20" s="29">
        <f>SUM(H12:H18)</f>
        <v>55.79999999999999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1973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11.400000000000002</v>
      </c>
      <c r="K27" s="26">
        <f>IF(A27&lt;=$C$13,$C$8*$C$10,0)</f>
        <v>1.8599999999999999</v>
      </c>
      <c r="L27" s="29">
        <f aca="true" t="shared" si="3" ref="L27:L90">SUM(IF(A27&lt;2003,K27+J27,K27+J27+G27))</f>
        <v>13.260000000000002</v>
      </c>
      <c r="M27" s="29">
        <f>E27+G27+J27</f>
        <v>11.400000000000002</v>
      </c>
      <c r="N27" s="29">
        <f>L27-M27</f>
        <v>1.8599999999999994</v>
      </c>
    </row>
    <row r="28" spans="1:14" ht="12.75">
      <c r="A28">
        <f>A27+1</f>
        <v>1974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11.400000000000002</v>
      </c>
      <c r="K28" s="26">
        <f aca="true" t="shared" si="7" ref="K28:K91">IF(A28&lt;=$C$13,$C$8*$C$10,0)</f>
        <v>1.8599999999999999</v>
      </c>
      <c r="L28" s="29">
        <f t="shared" si="3"/>
        <v>13.260000000000002</v>
      </c>
      <c r="M28" s="29">
        <f aca="true" t="shared" si="8" ref="M28:M91">E28+G28+J28</f>
        <v>11.400000000000002</v>
      </c>
      <c r="N28" s="29">
        <f aca="true" t="shared" si="9" ref="N28:N91">L28-M28</f>
        <v>1.8599999999999994</v>
      </c>
    </row>
    <row r="29" spans="1:14" ht="12.75">
      <c r="A29">
        <f aca="true" t="shared" si="10" ref="A29:A94">A28+1</f>
        <v>1975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11.400000000000002</v>
      </c>
      <c r="K29" s="26">
        <f t="shared" si="7"/>
        <v>1.8599999999999999</v>
      </c>
      <c r="L29" s="29">
        <f t="shared" si="3"/>
        <v>13.260000000000002</v>
      </c>
      <c r="M29" s="29">
        <f t="shared" si="8"/>
        <v>11.400000000000002</v>
      </c>
      <c r="N29" s="29">
        <f t="shared" si="9"/>
        <v>1.8599999999999994</v>
      </c>
    </row>
    <row r="30" spans="1:14" ht="12.75">
      <c r="A30">
        <f t="shared" si="10"/>
        <v>1976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11.400000000000002</v>
      </c>
      <c r="K30" s="26">
        <f t="shared" si="7"/>
        <v>1.8599999999999999</v>
      </c>
      <c r="L30" s="29">
        <f t="shared" si="3"/>
        <v>13.260000000000002</v>
      </c>
      <c r="M30" s="29">
        <f t="shared" si="8"/>
        <v>11.400000000000002</v>
      </c>
      <c r="N30" s="29">
        <f t="shared" si="9"/>
        <v>1.8599999999999994</v>
      </c>
    </row>
    <row r="31" spans="1:14" ht="12.75">
      <c r="A31">
        <f t="shared" si="10"/>
        <v>1977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11.400000000000002</v>
      </c>
      <c r="K31" s="26">
        <f t="shared" si="7"/>
        <v>1.8599999999999999</v>
      </c>
      <c r="L31" s="29">
        <f t="shared" si="3"/>
        <v>13.260000000000002</v>
      </c>
      <c r="M31" s="29">
        <f t="shared" si="8"/>
        <v>11.400000000000002</v>
      </c>
      <c r="N31" s="29">
        <f t="shared" si="9"/>
        <v>1.8599999999999994</v>
      </c>
    </row>
    <row r="32" spans="1:14" ht="12.75">
      <c r="A32">
        <f t="shared" si="10"/>
        <v>1978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11.400000000000002</v>
      </c>
      <c r="K32" s="26">
        <f t="shared" si="7"/>
        <v>1.8599999999999999</v>
      </c>
      <c r="L32" s="29">
        <f t="shared" si="3"/>
        <v>13.260000000000002</v>
      </c>
      <c r="M32" s="29">
        <f t="shared" si="8"/>
        <v>11.400000000000002</v>
      </c>
      <c r="N32" s="29">
        <f t="shared" si="9"/>
        <v>1.8599999999999994</v>
      </c>
    </row>
    <row r="33" spans="1:14" ht="12.75">
      <c r="A33">
        <f t="shared" si="10"/>
        <v>1979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11.400000000000002</v>
      </c>
      <c r="K33" s="26">
        <f t="shared" si="7"/>
        <v>1.8599999999999999</v>
      </c>
      <c r="L33" s="29">
        <f t="shared" si="3"/>
        <v>13.260000000000002</v>
      </c>
      <c r="M33" s="29">
        <f t="shared" si="8"/>
        <v>11.400000000000002</v>
      </c>
      <c r="N33" s="29">
        <f t="shared" si="9"/>
        <v>1.8599999999999994</v>
      </c>
    </row>
    <row r="34" spans="1:14" ht="12.75">
      <c r="A34">
        <f t="shared" si="10"/>
        <v>1980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11.400000000000002</v>
      </c>
      <c r="K34" s="26">
        <f t="shared" si="7"/>
        <v>1.8599999999999999</v>
      </c>
      <c r="L34" s="29">
        <f t="shared" si="3"/>
        <v>13.260000000000002</v>
      </c>
      <c r="M34" s="29">
        <f t="shared" si="8"/>
        <v>11.400000000000002</v>
      </c>
      <c r="N34" s="29">
        <f t="shared" si="9"/>
        <v>1.8599999999999994</v>
      </c>
    </row>
    <row r="35" spans="1:14" ht="12.75">
      <c r="A35">
        <f t="shared" si="10"/>
        <v>1981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11.400000000000002</v>
      </c>
      <c r="K35" s="26">
        <f t="shared" si="7"/>
        <v>1.8599999999999999</v>
      </c>
      <c r="L35" s="29">
        <f t="shared" si="3"/>
        <v>13.260000000000002</v>
      </c>
      <c r="M35" s="29">
        <f t="shared" si="8"/>
        <v>11.400000000000002</v>
      </c>
      <c r="N35" s="29">
        <f t="shared" si="9"/>
        <v>1.8599999999999994</v>
      </c>
    </row>
    <row r="36" spans="1:14" ht="12.75">
      <c r="A36">
        <f t="shared" si="10"/>
        <v>1982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11.400000000000002</v>
      </c>
      <c r="K36" s="26">
        <f t="shared" si="7"/>
        <v>1.8599999999999999</v>
      </c>
      <c r="L36" s="29">
        <f t="shared" si="3"/>
        <v>13.260000000000002</v>
      </c>
      <c r="M36" s="29">
        <f t="shared" si="8"/>
        <v>11.400000000000002</v>
      </c>
      <c r="N36" s="29">
        <f t="shared" si="9"/>
        <v>1.8599999999999994</v>
      </c>
    </row>
    <row r="37" spans="1:14" ht="12.75">
      <c r="A37">
        <f t="shared" si="10"/>
        <v>1983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11.400000000000002</v>
      </c>
      <c r="K37" s="26">
        <f t="shared" si="7"/>
        <v>1.8599999999999999</v>
      </c>
      <c r="L37" s="29">
        <f t="shared" si="3"/>
        <v>13.260000000000002</v>
      </c>
      <c r="M37" s="29">
        <f t="shared" si="8"/>
        <v>11.400000000000002</v>
      </c>
      <c r="N37" s="29">
        <f t="shared" si="9"/>
        <v>1.8599999999999994</v>
      </c>
    </row>
    <row r="38" spans="1:14" ht="12.75">
      <c r="A38">
        <f t="shared" si="10"/>
        <v>1984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11.400000000000002</v>
      </c>
      <c r="K38" s="26">
        <f t="shared" si="7"/>
        <v>1.8599999999999999</v>
      </c>
      <c r="L38" s="29">
        <f t="shared" si="3"/>
        <v>13.260000000000002</v>
      </c>
      <c r="M38" s="29">
        <f t="shared" si="8"/>
        <v>11.400000000000002</v>
      </c>
      <c r="N38" s="29">
        <f t="shared" si="9"/>
        <v>1.8599999999999994</v>
      </c>
    </row>
    <row r="39" spans="1:14" ht="12.75">
      <c r="A39">
        <f t="shared" si="10"/>
        <v>1985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11.400000000000002</v>
      </c>
      <c r="K39" s="26">
        <f t="shared" si="7"/>
        <v>1.8599999999999999</v>
      </c>
      <c r="L39" s="29">
        <f t="shared" si="3"/>
        <v>13.260000000000002</v>
      </c>
      <c r="M39" s="29">
        <f t="shared" si="8"/>
        <v>11.400000000000002</v>
      </c>
      <c r="N39" s="29">
        <f t="shared" si="9"/>
        <v>1.8599999999999994</v>
      </c>
    </row>
    <row r="40" spans="1:14" ht="12.75">
      <c r="A40">
        <f t="shared" si="10"/>
        <v>1986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11.400000000000002</v>
      </c>
      <c r="K40" s="26">
        <f t="shared" si="7"/>
        <v>1.8599999999999999</v>
      </c>
      <c r="L40" s="29">
        <f t="shared" si="3"/>
        <v>13.260000000000002</v>
      </c>
      <c r="M40" s="29">
        <f t="shared" si="8"/>
        <v>11.400000000000002</v>
      </c>
      <c r="N40" s="29">
        <f t="shared" si="9"/>
        <v>1.8599999999999994</v>
      </c>
    </row>
    <row r="41" spans="1:14" ht="12.75">
      <c r="A41">
        <f t="shared" si="10"/>
        <v>1987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11.400000000000002</v>
      </c>
      <c r="K41" s="26">
        <f t="shared" si="7"/>
        <v>1.8599999999999999</v>
      </c>
      <c r="L41" s="29">
        <f t="shared" si="3"/>
        <v>13.260000000000002</v>
      </c>
      <c r="M41" s="29">
        <f t="shared" si="8"/>
        <v>11.400000000000002</v>
      </c>
      <c r="N41" s="29">
        <f t="shared" si="9"/>
        <v>1.8599999999999994</v>
      </c>
    </row>
    <row r="42" spans="1:14" ht="12.75">
      <c r="A42">
        <f t="shared" si="10"/>
        <v>1988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11.400000000000002</v>
      </c>
      <c r="K42" s="26">
        <f t="shared" si="7"/>
        <v>1.8599999999999999</v>
      </c>
      <c r="L42" s="29">
        <f t="shared" si="3"/>
        <v>13.260000000000002</v>
      </c>
      <c r="M42" s="29">
        <f t="shared" si="8"/>
        <v>11.400000000000002</v>
      </c>
      <c r="N42" s="29">
        <f t="shared" si="9"/>
        <v>1.8599999999999994</v>
      </c>
    </row>
    <row r="43" spans="1:14" ht="12.75">
      <c r="A43">
        <f t="shared" si="10"/>
        <v>1989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11.400000000000002</v>
      </c>
      <c r="K43" s="26">
        <f t="shared" si="7"/>
        <v>1.8599999999999999</v>
      </c>
      <c r="L43" s="29">
        <f t="shared" si="3"/>
        <v>13.260000000000002</v>
      </c>
      <c r="M43" s="29">
        <f t="shared" si="8"/>
        <v>11.400000000000002</v>
      </c>
      <c r="N43" s="29">
        <f t="shared" si="9"/>
        <v>1.8599999999999994</v>
      </c>
    </row>
    <row r="44" spans="1:14" ht="12.75">
      <c r="A44">
        <f t="shared" si="10"/>
        <v>1990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11.400000000000002</v>
      </c>
      <c r="K44" s="26">
        <f t="shared" si="7"/>
        <v>1.8599999999999999</v>
      </c>
      <c r="L44" s="29">
        <f t="shared" si="3"/>
        <v>13.260000000000002</v>
      </c>
      <c r="M44" s="29">
        <f t="shared" si="8"/>
        <v>11.400000000000002</v>
      </c>
      <c r="N44" s="29">
        <f t="shared" si="9"/>
        <v>1.8599999999999994</v>
      </c>
    </row>
    <row r="45" spans="1:14" ht="12.75">
      <c r="A45">
        <f t="shared" si="10"/>
        <v>1991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11.400000000000002</v>
      </c>
      <c r="K45" s="26">
        <f t="shared" si="7"/>
        <v>1.8599999999999999</v>
      </c>
      <c r="L45" s="29">
        <f t="shared" si="3"/>
        <v>13.260000000000002</v>
      </c>
      <c r="M45" s="29">
        <f t="shared" si="8"/>
        <v>11.400000000000002</v>
      </c>
      <c r="N45" s="29">
        <f t="shared" si="9"/>
        <v>1.8599999999999994</v>
      </c>
    </row>
    <row r="46" spans="1:14" ht="12.75">
      <c r="A46">
        <f t="shared" si="10"/>
        <v>1992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11.400000000000002</v>
      </c>
      <c r="K46" s="26">
        <f t="shared" si="7"/>
        <v>1.8599999999999999</v>
      </c>
      <c r="L46" s="29">
        <f t="shared" si="3"/>
        <v>13.260000000000002</v>
      </c>
      <c r="M46" s="29">
        <f t="shared" si="8"/>
        <v>11.400000000000002</v>
      </c>
      <c r="N46" s="29">
        <f t="shared" si="9"/>
        <v>1.8599999999999994</v>
      </c>
    </row>
    <row r="47" spans="1:14" ht="12.75">
      <c r="A47">
        <f t="shared" si="10"/>
        <v>1993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11.400000000000002</v>
      </c>
      <c r="K47" s="26">
        <f t="shared" si="7"/>
        <v>1.8599999999999999</v>
      </c>
      <c r="L47" s="29">
        <f t="shared" si="3"/>
        <v>13.260000000000002</v>
      </c>
      <c r="M47" s="29">
        <f t="shared" si="8"/>
        <v>11.400000000000002</v>
      </c>
      <c r="N47" s="29">
        <f t="shared" si="9"/>
        <v>1.8599999999999994</v>
      </c>
    </row>
    <row r="48" spans="1:14" ht="12.75">
      <c r="A48">
        <f t="shared" si="10"/>
        <v>1994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11.400000000000002</v>
      </c>
      <c r="K48" s="26">
        <f t="shared" si="7"/>
        <v>1.8599999999999999</v>
      </c>
      <c r="L48" s="29">
        <f t="shared" si="3"/>
        <v>13.260000000000002</v>
      </c>
      <c r="M48" s="29">
        <f t="shared" si="8"/>
        <v>11.400000000000002</v>
      </c>
      <c r="N48" s="29">
        <f t="shared" si="9"/>
        <v>1.8599999999999994</v>
      </c>
    </row>
    <row r="49" spans="1:14" ht="12.75">
      <c r="A49">
        <f t="shared" si="10"/>
        <v>1995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11.400000000000002</v>
      </c>
      <c r="K49" s="26">
        <f t="shared" si="7"/>
        <v>1.8599999999999999</v>
      </c>
      <c r="L49" s="29">
        <f t="shared" si="3"/>
        <v>13.260000000000002</v>
      </c>
      <c r="M49" s="29">
        <f t="shared" si="8"/>
        <v>11.400000000000002</v>
      </c>
      <c r="N49" s="29">
        <f t="shared" si="9"/>
        <v>1.8599999999999994</v>
      </c>
    </row>
    <row r="50" spans="1:14" ht="12.75">
      <c r="A50">
        <f t="shared" si="10"/>
        <v>1996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11.400000000000002</v>
      </c>
      <c r="K50" s="26">
        <f t="shared" si="7"/>
        <v>1.8599999999999999</v>
      </c>
      <c r="L50" s="29">
        <f t="shared" si="3"/>
        <v>13.260000000000002</v>
      </c>
      <c r="M50" s="29">
        <f t="shared" si="8"/>
        <v>11.400000000000002</v>
      </c>
      <c r="N50" s="29">
        <f t="shared" si="9"/>
        <v>1.8599999999999994</v>
      </c>
    </row>
    <row r="51" spans="1:14" ht="12.75">
      <c r="A51">
        <f t="shared" si="10"/>
        <v>1997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11.400000000000002</v>
      </c>
      <c r="K51" s="26">
        <f t="shared" si="7"/>
        <v>1.8599999999999999</v>
      </c>
      <c r="L51" s="29">
        <f t="shared" si="3"/>
        <v>13.260000000000002</v>
      </c>
      <c r="M51" s="29">
        <f t="shared" si="8"/>
        <v>11.400000000000002</v>
      </c>
      <c r="N51" s="29">
        <f t="shared" si="9"/>
        <v>1.8599999999999994</v>
      </c>
    </row>
    <row r="52" spans="1:14" ht="12.75">
      <c r="A52">
        <f t="shared" si="10"/>
        <v>1998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11.400000000000002</v>
      </c>
      <c r="K52" s="26">
        <f t="shared" si="7"/>
        <v>1.8599999999999999</v>
      </c>
      <c r="L52" s="29">
        <f t="shared" si="3"/>
        <v>13.260000000000002</v>
      </c>
      <c r="M52" s="29">
        <f t="shared" si="8"/>
        <v>11.400000000000002</v>
      </c>
      <c r="N52" s="29">
        <f t="shared" si="9"/>
        <v>1.8599999999999994</v>
      </c>
    </row>
    <row r="53" spans="1:14" ht="12.75">
      <c r="A53">
        <f t="shared" si="10"/>
        <v>1999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11.400000000000002</v>
      </c>
      <c r="K53" s="26">
        <f t="shared" si="7"/>
        <v>1.8599999999999999</v>
      </c>
      <c r="L53" s="29">
        <f t="shared" si="3"/>
        <v>13.260000000000002</v>
      </c>
      <c r="M53" s="29">
        <f t="shared" si="8"/>
        <v>11.400000000000002</v>
      </c>
      <c r="N53" s="29">
        <f t="shared" si="9"/>
        <v>1.8599999999999994</v>
      </c>
    </row>
    <row r="54" spans="1:14" ht="12.75">
      <c r="A54">
        <f t="shared" si="10"/>
        <v>2000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11.400000000000002</v>
      </c>
      <c r="K54" s="26">
        <f t="shared" si="7"/>
        <v>1.8599999999999999</v>
      </c>
      <c r="L54" s="29">
        <f t="shared" si="3"/>
        <v>13.260000000000002</v>
      </c>
      <c r="M54" s="29">
        <f t="shared" si="8"/>
        <v>11.400000000000002</v>
      </c>
      <c r="N54" s="29">
        <f t="shared" si="9"/>
        <v>1.8599999999999994</v>
      </c>
    </row>
    <row r="55" spans="1:14" ht="12.75">
      <c r="A55">
        <f t="shared" si="10"/>
        <v>2001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11.400000000000002</v>
      </c>
      <c r="K55" s="26">
        <f t="shared" si="7"/>
        <v>1.8599999999999999</v>
      </c>
      <c r="L55" s="29">
        <f t="shared" si="3"/>
        <v>13.260000000000002</v>
      </c>
      <c r="M55" s="29">
        <f t="shared" si="8"/>
        <v>11.400000000000002</v>
      </c>
      <c r="N55" s="29">
        <f t="shared" si="9"/>
        <v>1.8599999999999994</v>
      </c>
    </row>
    <row r="56" spans="1:14" ht="12.75">
      <c r="A56">
        <f t="shared" si="10"/>
        <v>2002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11.400000000000002</v>
      </c>
      <c r="K56" s="26">
        <f t="shared" si="7"/>
        <v>1.8599999999999999</v>
      </c>
      <c r="L56" s="29">
        <f t="shared" si="3"/>
        <v>13.260000000000002</v>
      </c>
      <c r="M56" s="29">
        <f t="shared" si="8"/>
        <v>11.400000000000002</v>
      </c>
      <c r="N56" s="29">
        <f t="shared" si="9"/>
        <v>1.8599999999999994</v>
      </c>
    </row>
    <row r="57" spans="1:14" ht="12.75">
      <c r="A57">
        <f t="shared" si="10"/>
        <v>2003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11.400000000000002</v>
      </c>
      <c r="K57" s="26">
        <f t="shared" si="7"/>
        <v>1.8599999999999999</v>
      </c>
      <c r="L57" s="29">
        <f t="shared" si="3"/>
        <v>13.260000000000002</v>
      </c>
      <c r="M57" s="29">
        <f t="shared" si="8"/>
        <v>11.400000000000002</v>
      </c>
      <c r="N57" s="29">
        <f t="shared" si="9"/>
        <v>1.8599999999999994</v>
      </c>
    </row>
    <row r="58" spans="1:14" ht="12.75">
      <c r="A58">
        <f t="shared" si="10"/>
        <v>2004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11.400000000000002</v>
      </c>
      <c r="K58" s="26">
        <f t="shared" si="7"/>
        <v>1.8599999999999999</v>
      </c>
      <c r="L58" s="29">
        <f t="shared" si="3"/>
        <v>13.260000000000002</v>
      </c>
      <c r="M58" s="29">
        <f t="shared" si="8"/>
        <v>11.400000000000002</v>
      </c>
      <c r="N58" s="29">
        <f t="shared" si="9"/>
        <v>1.8599999999999994</v>
      </c>
    </row>
    <row r="59" spans="1:14" ht="12.75">
      <c r="A59">
        <f t="shared" si="10"/>
        <v>2005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11.400000000000002</v>
      </c>
      <c r="K59" s="26">
        <f t="shared" si="7"/>
        <v>1.8599999999999999</v>
      </c>
      <c r="L59" s="29">
        <f t="shared" si="3"/>
        <v>13.260000000000002</v>
      </c>
      <c r="M59" s="29">
        <f t="shared" si="8"/>
        <v>11.400000000000002</v>
      </c>
      <c r="N59" s="29">
        <f t="shared" si="9"/>
        <v>1.8599999999999994</v>
      </c>
    </row>
    <row r="60" spans="1:14" ht="12.75">
      <c r="A60">
        <f t="shared" si="10"/>
        <v>2006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11.400000000000002</v>
      </c>
      <c r="K60" s="26">
        <f t="shared" si="7"/>
        <v>1.8599999999999999</v>
      </c>
      <c r="L60" s="29">
        <f t="shared" si="3"/>
        <v>13.260000000000002</v>
      </c>
      <c r="M60" s="29">
        <f t="shared" si="8"/>
        <v>11.400000000000002</v>
      </c>
      <c r="N60" s="29">
        <f t="shared" si="9"/>
        <v>1.8599999999999994</v>
      </c>
    </row>
    <row r="61" spans="1:14" ht="12.75">
      <c r="A61">
        <f t="shared" si="10"/>
        <v>2007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11.400000000000002</v>
      </c>
      <c r="K61" s="26">
        <f t="shared" si="7"/>
        <v>1.8599999999999999</v>
      </c>
      <c r="L61" s="29">
        <f t="shared" si="3"/>
        <v>13.260000000000002</v>
      </c>
      <c r="M61" s="29">
        <f t="shared" si="8"/>
        <v>11.400000000000002</v>
      </c>
      <c r="N61" s="29">
        <f t="shared" si="9"/>
        <v>1.8599999999999994</v>
      </c>
    </row>
    <row r="62" spans="1:14" ht="12.75">
      <c r="A62">
        <f t="shared" si="10"/>
        <v>2008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11.400000000000002</v>
      </c>
      <c r="K62" s="26">
        <f t="shared" si="7"/>
        <v>1.8599999999999999</v>
      </c>
      <c r="L62" s="29">
        <f t="shared" si="3"/>
        <v>13.260000000000002</v>
      </c>
      <c r="M62" s="29">
        <f t="shared" si="8"/>
        <v>11.400000000000002</v>
      </c>
      <c r="N62" s="29">
        <f t="shared" si="9"/>
        <v>1.8599999999999994</v>
      </c>
    </row>
    <row r="63" spans="1:14" ht="12.75">
      <c r="A63">
        <f t="shared" si="10"/>
        <v>2009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11.400000000000002</v>
      </c>
      <c r="K63" s="26">
        <f t="shared" si="7"/>
        <v>1.8599999999999999</v>
      </c>
      <c r="L63" s="29">
        <f t="shared" si="3"/>
        <v>13.260000000000002</v>
      </c>
      <c r="M63" s="29">
        <f t="shared" si="8"/>
        <v>11.400000000000002</v>
      </c>
      <c r="N63" s="29">
        <f t="shared" si="9"/>
        <v>1.8599999999999994</v>
      </c>
    </row>
    <row r="64" spans="1:14" ht="12.75">
      <c r="A64">
        <f t="shared" si="10"/>
        <v>2010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11.400000000000002</v>
      </c>
      <c r="K64" s="26">
        <f t="shared" si="7"/>
        <v>1.8599999999999999</v>
      </c>
      <c r="L64" s="29">
        <f t="shared" si="3"/>
        <v>13.260000000000002</v>
      </c>
      <c r="M64" s="29">
        <f t="shared" si="8"/>
        <v>11.400000000000002</v>
      </c>
      <c r="N64" s="29">
        <f t="shared" si="9"/>
        <v>1.8599999999999994</v>
      </c>
    </row>
    <row r="65" spans="1:14" ht="12.75">
      <c r="A65">
        <f t="shared" si="10"/>
        <v>2011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11.400000000000002</v>
      </c>
      <c r="K65" s="26">
        <f t="shared" si="7"/>
        <v>1.8599999999999999</v>
      </c>
      <c r="L65" s="29">
        <f t="shared" si="3"/>
        <v>13.260000000000002</v>
      </c>
      <c r="M65" s="29">
        <f t="shared" si="8"/>
        <v>11.400000000000002</v>
      </c>
      <c r="N65" s="29">
        <f t="shared" si="9"/>
        <v>1.8599999999999994</v>
      </c>
    </row>
    <row r="66" spans="1:14" ht="12.75">
      <c r="A66">
        <f t="shared" si="10"/>
        <v>2012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11.400000000000002</v>
      </c>
      <c r="K66" s="26">
        <f t="shared" si="7"/>
        <v>1.8599999999999999</v>
      </c>
      <c r="L66" s="29">
        <f t="shared" si="3"/>
        <v>13.260000000000002</v>
      </c>
      <c r="M66" s="29">
        <f t="shared" si="8"/>
        <v>11.400000000000002</v>
      </c>
      <c r="N66" s="29">
        <f t="shared" si="9"/>
        <v>1.8599999999999994</v>
      </c>
    </row>
    <row r="67" spans="1:14" ht="12.75">
      <c r="A67">
        <f t="shared" si="10"/>
        <v>2013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11.400000000000002</v>
      </c>
      <c r="K67" s="26">
        <f t="shared" si="7"/>
        <v>1.8599999999999999</v>
      </c>
      <c r="L67" s="29">
        <f t="shared" si="3"/>
        <v>13.260000000000002</v>
      </c>
      <c r="M67" s="29">
        <f t="shared" si="8"/>
        <v>11.400000000000002</v>
      </c>
      <c r="N67" s="29">
        <f t="shared" si="9"/>
        <v>1.8599999999999994</v>
      </c>
    </row>
    <row r="68" spans="1:14" ht="12.75">
      <c r="A68">
        <f t="shared" si="10"/>
        <v>2014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11.400000000000002</v>
      </c>
      <c r="K68" s="26">
        <f t="shared" si="7"/>
        <v>1.8599999999999999</v>
      </c>
      <c r="L68" s="29">
        <f t="shared" si="3"/>
        <v>13.260000000000002</v>
      </c>
      <c r="M68" s="29">
        <f t="shared" si="8"/>
        <v>11.400000000000002</v>
      </c>
      <c r="N68" s="29">
        <f t="shared" si="9"/>
        <v>1.8599999999999994</v>
      </c>
    </row>
    <row r="69" spans="1:14" ht="12.75">
      <c r="A69">
        <f t="shared" si="10"/>
        <v>2015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11.400000000000002</v>
      </c>
      <c r="K69" s="26">
        <f t="shared" si="7"/>
        <v>1.8599999999999999</v>
      </c>
      <c r="L69" s="29">
        <f t="shared" si="3"/>
        <v>13.260000000000002</v>
      </c>
      <c r="M69" s="29">
        <f t="shared" si="8"/>
        <v>11.400000000000002</v>
      </c>
      <c r="N69" s="29">
        <f t="shared" si="9"/>
        <v>1.8599999999999994</v>
      </c>
    </row>
    <row r="70" spans="1:14" ht="12.75">
      <c r="A70">
        <f t="shared" si="10"/>
        <v>2016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11.400000000000002</v>
      </c>
      <c r="K70" s="26">
        <f t="shared" si="7"/>
        <v>1.8599999999999999</v>
      </c>
      <c r="L70" s="29">
        <f t="shared" si="3"/>
        <v>13.260000000000002</v>
      </c>
      <c r="M70" s="29">
        <f t="shared" si="8"/>
        <v>11.400000000000002</v>
      </c>
      <c r="N70" s="29">
        <f t="shared" si="9"/>
        <v>1.8599999999999994</v>
      </c>
    </row>
    <row r="71" spans="1:14" ht="12.75">
      <c r="A71">
        <f t="shared" si="10"/>
        <v>2017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11.400000000000002</v>
      </c>
      <c r="K71" s="26">
        <f t="shared" si="7"/>
        <v>1.8599999999999999</v>
      </c>
      <c r="L71" s="29">
        <f t="shared" si="3"/>
        <v>13.260000000000002</v>
      </c>
      <c r="M71" s="29">
        <f t="shared" si="8"/>
        <v>11.400000000000002</v>
      </c>
      <c r="N71" s="29">
        <f t="shared" si="9"/>
        <v>1.8599999999999994</v>
      </c>
    </row>
    <row r="72" spans="1:14" ht="12.75">
      <c r="A72">
        <f t="shared" si="10"/>
        <v>2018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11.400000000000002</v>
      </c>
      <c r="K72" s="26">
        <f t="shared" si="7"/>
        <v>1.8599999999999999</v>
      </c>
      <c r="L72" s="29">
        <f t="shared" si="3"/>
        <v>13.260000000000002</v>
      </c>
      <c r="M72" s="29">
        <f t="shared" si="8"/>
        <v>11.400000000000002</v>
      </c>
      <c r="N72" s="29">
        <f t="shared" si="9"/>
        <v>1.8599999999999994</v>
      </c>
    </row>
    <row r="73" spans="1:14" ht="12.75">
      <c r="A73">
        <f t="shared" si="10"/>
        <v>2019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11.400000000000002</v>
      </c>
      <c r="K73" s="26">
        <f t="shared" si="7"/>
        <v>1.8599999999999999</v>
      </c>
      <c r="L73" s="29">
        <f t="shared" si="3"/>
        <v>13.260000000000002</v>
      </c>
      <c r="M73" s="29">
        <f t="shared" si="8"/>
        <v>11.400000000000002</v>
      </c>
      <c r="N73" s="29">
        <f t="shared" si="9"/>
        <v>1.8599999999999994</v>
      </c>
    </row>
    <row r="74" spans="1:14" ht="12.75">
      <c r="A74">
        <f t="shared" si="10"/>
        <v>2020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2021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2022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2023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2024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2025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2026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2027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2028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2029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2030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2031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2032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2033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2034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2035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2036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2037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2038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2039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2040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2041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2042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2043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2044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2045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2046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2047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2048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2049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2050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2051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2052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2053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2054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2055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2056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2057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2058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2059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2060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2061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2062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2063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2064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2065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2066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2067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535.7999999999996</v>
      </c>
      <c r="K121" s="50">
        <f>SUM(K27:K120)</f>
        <v>87.41999999999999</v>
      </c>
      <c r="L121" s="50">
        <f>SUM(L27:L120)</f>
        <v>623.2199999999997</v>
      </c>
      <c r="M121" s="50">
        <f>SUM(M27:M120)</f>
        <v>535.7999999999996</v>
      </c>
      <c r="N121" s="50">
        <f>SUM(N27:N120)</f>
        <v>87.41999999999997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64" r:id="rId1"/>
  <headerFooter alignWithMargins="0">
    <oddFooter>&amp;L&amp;F
&amp;D&amp;C&amp;P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62</v>
      </c>
    </row>
    <row r="6" spans="1:3" ht="12.75">
      <c r="A6" s="14" t="s">
        <v>47</v>
      </c>
      <c r="C6" s="44" t="s">
        <v>61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933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2001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2029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-2.8923</v>
      </c>
    </row>
    <row r="14" spans="1:8" ht="12.75">
      <c r="A14" s="2" t="s">
        <v>0</v>
      </c>
      <c r="C14" s="12">
        <f>C13-C12</f>
        <v>28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1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27</v>
      </c>
      <c r="E16" s="24" t="s">
        <v>79</v>
      </c>
      <c r="H16" s="28">
        <f>IF(K13&lt;0,-(K13),0)</f>
        <v>2.8923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2.8923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1.752649350911509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2.8923</v>
      </c>
      <c r="H20" s="29">
        <f>SUM(H12:H18)</f>
        <v>2.8923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2002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17.727000000000004</v>
      </c>
      <c r="K27" s="26">
        <f>IF(A27&lt;=$C$13,$C$8*$C$10,0)</f>
        <v>2.8923</v>
      </c>
      <c r="L27" s="29">
        <f aca="true" t="shared" si="3" ref="L27:L90">SUM(IF(A27&lt;2003,K27+J27,K27+J27+G27))</f>
        <v>20.619300000000003</v>
      </c>
      <c r="M27" s="29">
        <f>E27+G27+J27</f>
        <v>17.727000000000004</v>
      </c>
      <c r="N27" s="29">
        <f>L27-M27</f>
        <v>2.8922999999999988</v>
      </c>
    </row>
    <row r="28" spans="1:14" ht="12.75">
      <c r="A28">
        <f>A27+1</f>
        <v>2003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17.727000000000004</v>
      </c>
      <c r="K28" s="26">
        <f aca="true" t="shared" si="7" ref="K28:K91">IF(A28&lt;=$C$13,$C$8*$C$10,0)</f>
        <v>2.8923</v>
      </c>
      <c r="L28" s="29">
        <f t="shared" si="3"/>
        <v>20.619300000000003</v>
      </c>
      <c r="M28" s="29">
        <f aca="true" t="shared" si="8" ref="M28:M91">E28+G28+J28</f>
        <v>17.727000000000004</v>
      </c>
      <c r="N28" s="29">
        <f aca="true" t="shared" si="9" ref="N28:N91">L28-M28</f>
        <v>2.8922999999999988</v>
      </c>
    </row>
    <row r="29" spans="1:14" ht="12.75">
      <c r="A29">
        <f aca="true" t="shared" si="10" ref="A29:A94">A28+1</f>
        <v>2004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17.727000000000004</v>
      </c>
      <c r="K29" s="26">
        <f t="shared" si="7"/>
        <v>2.8923</v>
      </c>
      <c r="L29" s="29">
        <f t="shared" si="3"/>
        <v>20.619300000000003</v>
      </c>
      <c r="M29" s="29">
        <f t="shared" si="8"/>
        <v>17.727000000000004</v>
      </c>
      <c r="N29" s="29">
        <f t="shared" si="9"/>
        <v>2.8922999999999988</v>
      </c>
    </row>
    <row r="30" spans="1:14" ht="12.75">
      <c r="A30">
        <f t="shared" si="10"/>
        <v>2005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17.727000000000004</v>
      </c>
      <c r="K30" s="26">
        <f t="shared" si="7"/>
        <v>2.8923</v>
      </c>
      <c r="L30" s="29">
        <f t="shared" si="3"/>
        <v>20.619300000000003</v>
      </c>
      <c r="M30" s="29">
        <f t="shared" si="8"/>
        <v>17.727000000000004</v>
      </c>
      <c r="N30" s="29">
        <f t="shared" si="9"/>
        <v>2.8922999999999988</v>
      </c>
    </row>
    <row r="31" spans="1:14" ht="12.75">
      <c r="A31">
        <f t="shared" si="10"/>
        <v>2006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17.727000000000004</v>
      </c>
      <c r="K31" s="26">
        <f t="shared" si="7"/>
        <v>2.8923</v>
      </c>
      <c r="L31" s="29">
        <f t="shared" si="3"/>
        <v>20.619300000000003</v>
      </c>
      <c r="M31" s="29">
        <f t="shared" si="8"/>
        <v>17.727000000000004</v>
      </c>
      <c r="N31" s="29">
        <f t="shared" si="9"/>
        <v>2.8922999999999988</v>
      </c>
    </row>
    <row r="32" spans="1:14" ht="12.75">
      <c r="A32">
        <f t="shared" si="10"/>
        <v>2007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17.727000000000004</v>
      </c>
      <c r="K32" s="26">
        <f t="shared" si="7"/>
        <v>2.8923</v>
      </c>
      <c r="L32" s="29">
        <f t="shared" si="3"/>
        <v>20.619300000000003</v>
      </c>
      <c r="M32" s="29">
        <f t="shared" si="8"/>
        <v>17.727000000000004</v>
      </c>
      <c r="N32" s="29">
        <f t="shared" si="9"/>
        <v>2.8922999999999988</v>
      </c>
    </row>
    <row r="33" spans="1:14" ht="12.75">
      <c r="A33">
        <f t="shared" si="10"/>
        <v>2008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17.727000000000004</v>
      </c>
      <c r="K33" s="26">
        <f t="shared" si="7"/>
        <v>2.8923</v>
      </c>
      <c r="L33" s="29">
        <f t="shared" si="3"/>
        <v>20.619300000000003</v>
      </c>
      <c r="M33" s="29">
        <f t="shared" si="8"/>
        <v>17.727000000000004</v>
      </c>
      <c r="N33" s="29">
        <f t="shared" si="9"/>
        <v>2.8922999999999988</v>
      </c>
    </row>
    <row r="34" spans="1:14" ht="12.75">
      <c r="A34">
        <f t="shared" si="10"/>
        <v>2009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17.727000000000004</v>
      </c>
      <c r="K34" s="26">
        <f t="shared" si="7"/>
        <v>2.8923</v>
      </c>
      <c r="L34" s="29">
        <f t="shared" si="3"/>
        <v>20.619300000000003</v>
      </c>
      <c r="M34" s="29">
        <f t="shared" si="8"/>
        <v>17.727000000000004</v>
      </c>
      <c r="N34" s="29">
        <f t="shared" si="9"/>
        <v>2.8922999999999988</v>
      </c>
    </row>
    <row r="35" spans="1:14" ht="12.75">
      <c r="A35">
        <f t="shared" si="10"/>
        <v>2010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17.727000000000004</v>
      </c>
      <c r="K35" s="26">
        <f t="shared" si="7"/>
        <v>2.8923</v>
      </c>
      <c r="L35" s="29">
        <f t="shared" si="3"/>
        <v>20.619300000000003</v>
      </c>
      <c r="M35" s="29">
        <f t="shared" si="8"/>
        <v>17.727000000000004</v>
      </c>
      <c r="N35" s="29">
        <f t="shared" si="9"/>
        <v>2.8922999999999988</v>
      </c>
    </row>
    <row r="36" spans="1:14" ht="12.75">
      <c r="A36">
        <f t="shared" si="10"/>
        <v>2011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17.727000000000004</v>
      </c>
      <c r="K36" s="26">
        <f t="shared" si="7"/>
        <v>2.8923</v>
      </c>
      <c r="L36" s="29">
        <f t="shared" si="3"/>
        <v>20.619300000000003</v>
      </c>
      <c r="M36" s="29">
        <f t="shared" si="8"/>
        <v>17.727000000000004</v>
      </c>
      <c r="N36" s="29">
        <f t="shared" si="9"/>
        <v>2.8922999999999988</v>
      </c>
    </row>
    <row r="37" spans="1:14" ht="12.75">
      <c r="A37">
        <f t="shared" si="10"/>
        <v>2012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17.727000000000004</v>
      </c>
      <c r="K37" s="26">
        <f t="shared" si="7"/>
        <v>2.8923</v>
      </c>
      <c r="L37" s="29">
        <f t="shared" si="3"/>
        <v>20.619300000000003</v>
      </c>
      <c r="M37" s="29">
        <f t="shared" si="8"/>
        <v>17.727000000000004</v>
      </c>
      <c r="N37" s="29">
        <f t="shared" si="9"/>
        <v>2.8922999999999988</v>
      </c>
    </row>
    <row r="38" spans="1:14" ht="12.75">
      <c r="A38">
        <f t="shared" si="10"/>
        <v>2013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17.727000000000004</v>
      </c>
      <c r="K38" s="26">
        <f t="shared" si="7"/>
        <v>2.8923</v>
      </c>
      <c r="L38" s="29">
        <f t="shared" si="3"/>
        <v>20.619300000000003</v>
      </c>
      <c r="M38" s="29">
        <f t="shared" si="8"/>
        <v>17.727000000000004</v>
      </c>
      <c r="N38" s="29">
        <f t="shared" si="9"/>
        <v>2.8922999999999988</v>
      </c>
    </row>
    <row r="39" spans="1:14" ht="12.75">
      <c r="A39">
        <f t="shared" si="10"/>
        <v>2014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17.727000000000004</v>
      </c>
      <c r="K39" s="26">
        <f t="shared" si="7"/>
        <v>2.8923</v>
      </c>
      <c r="L39" s="29">
        <f t="shared" si="3"/>
        <v>20.619300000000003</v>
      </c>
      <c r="M39" s="29">
        <f t="shared" si="8"/>
        <v>17.727000000000004</v>
      </c>
      <c r="N39" s="29">
        <f t="shared" si="9"/>
        <v>2.8922999999999988</v>
      </c>
    </row>
    <row r="40" spans="1:14" ht="12.75">
      <c r="A40">
        <f t="shared" si="10"/>
        <v>2015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17.727000000000004</v>
      </c>
      <c r="K40" s="26">
        <f t="shared" si="7"/>
        <v>2.8923</v>
      </c>
      <c r="L40" s="29">
        <f t="shared" si="3"/>
        <v>20.619300000000003</v>
      </c>
      <c r="M40" s="29">
        <f t="shared" si="8"/>
        <v>17.727000000000004</v>
      </c>
      <c r="N40" s="29">
        <f t="shared" si="9"/>
        <v>2.8922999999999988</v>
      </c>
    </row>
    <row r="41" spans="1:14" ht="12.75">
      <c r="A41">
        <f t="shared" si="10"/>
        <v>2016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17.727000000000004</v>
      </c>
      <c r="K41" s="26">
        <f t="shared" si="7"/>
        <v>2.8923</v>
      </c>
      <c r="L41" s="29">
        <f t="shared" si="3"/>
        <v>20.619300000000003</v>
      </c>
      <c r="M41" s="29">
        <f t="shared" si="8"/>
        <v>17.727000000000004</v>
      </c>
      <c r="N41" s="29">
        <f t="shared" si="9"/>
        <v>2.8922999999999988</v>
      </c>
    </row>
    <row r="42" spans="1:14" ht="12.75">
      <c r="A42">
        <f t="shared" si="10"/>
        <v>2017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17.727000000000004</v>
      </c>
      <c r="K42" s="26">
        <f t="shared" si="7"/>
        <v>2.8923</v>
      </c>
      <c r="L42" s="29">
        <f t="shared" si="3"/>
        <v>20.619300000000003</v>
      </c>
      <c r="M42" s="29">
        <f t="shared" si="8"/>
        <v>17.727000000000004</v>
      </c>
      <c r="N42" s="29">
        <f t="shared" si="9"/>
        <v>2.8922999999999988</v>
      </c>
    </row>
    <row r="43" spans="1:14" ht="12.75">
      <c r="A43">
        <f t="shared" si="10"/>
        <v>2018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17.727000000000004</v>
      </c>
      <c r="K43" s="26">
        <f t="shared" si="7"/>
        <v>2.8923</v>
      </c>
      <c r="L43" s="29">
        <f t="shared" si="3"/>
        <v>20.619300000000003</v>
      </c>
      <c r="M43" s="29">
        <f t="shared" si="8"/>
        <v>17.727000000000004</v>
      </c>
      <c r="N43" s="29">
        <f t="shared" si="9"/>
        <v>2.8922999999999988</v>
      </c>
    </row>
    <row r="44" spans="1:14" ht="12.75">
      <c r="A44">
        <f t="shared" si="10"/>
        <v>2019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17.727000000000004</v>
      </c>
      <c r="K44" s="26">
        <f t="shared" si="7"/>
        <v>2.8923</v>
      </c>
      <c r="L44" s="29">
        <f t="shared" si="3"/>
        <v>20.619300000000003</v>
      </c>
      <c r="M44" s="29">
        <f t="shared" si="8"/>
        <v>17.727000000000004</v>
      </c>
      <c r="N44" s="29">
        <f t="shared" si="9"/>
        <v>2.8922999999999988</v>
      </c>
    </row>
    <row r="45" spans="1:14" ht="12.75">
      <c r="A45">
        <f t="shared" si="10"/>
        <v>2020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17.727000000000004</v>
      </c>
      <c r="K45" s="26">
        <f t="shared" si="7"/>
        <v>2.8923</v>
      </c>
      <c r="L45" s="29">
        <f t="shared" si="3"/>
        <v>20.619300000000003</v>
      </c>
      <c r="M45" s="29">
        <f t="shared" si="8"/>
        <v>17.727000000000004</v>
      </c>
      <c r="N45" s="29">
        <f t="shared" si="9"/>
        <v>2.8922999999999988</v>
      </c>
    </row>
    <row r="46" spans="1:14" ht="12.75">
      <c r="A46">
        <f t="shared" si="10"/>
        <v>2021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17.727000000000004</v>
      </c>
      <c r="K46" s="26">
        <f t="shared" si="7"/>
        <v>2.8923</v>
      </c>
      <c r="L46" s="29">
        <f t="shared" si="3"/>
        <v>20.619300000000003</v>
      </c>
      <c r="M46" s="29">
        <f t="shared" si="8"/>
        <v>17.727000000000004</v>
      </c>
      <c r="N46" s="29">
        <f t="shared" si="9"/>
        <v>2.8922999999999988</v>
      </c>
    </row>
    <row r="47" spans="1:14" ht="12.75">
      <c r="A47">
        <f t="shared" si="10"/>
        <v>2022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17.727000000000004</v>
      </c>
      <c r="K47" s="26">
        <f t="shared" si="7"/>
        <v>2.8923</v>
      </c>
      <c r="L47" s="29">
        <f t="shared" si="3"/>
        <v>20.619300000000003</v>
      </c>
      <c r="M47" s="29">
        <f t="shared" si="8"/>
        <v>17.727000000000004</v>
      </c>
      <c r="N47" s="29">
        <f t="shared" si="9"/>
        <v>2.8922999999999988</v>
      </c>
    </row>
    <row r="48" spans="1:14" ht="12.75">
      <c r="A48">
        <f t="shared" si="10"/>
        <v>2023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17.727000000000004</v>
      </c>
      <c r="K48" s="26">
        <f t="shared" si="7"/>
        <v>2.8923</v>
      </c>
      <c r="L48" s="29">
        <f t="shared" si="3"/>
        <v>20.619300000000003</v>
      </c>
      <c r="M48" s="29">
        <f t="shared" si="8"/>
        <v>17.727000000000004</v>
      </c>
      <c r="N48" s="29">
        <f t="shared" si="9"/>
        <v>2.8922999999999988</v>
      </c>
    </row>
    <row r="49" spans="1:14" ht="12.75">
      <c r="A49">
        <f t="shared" si="10"/>
        <v>2024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17.727000000000004</v>
      </c>
      <c r="K49" s="26">
        <f t="shared" si="7"/>
        <v>2.8923</v>
      </c>
      <c r="L49" s="29">
        <f t="shared" si="3"/>
        <v>20.619300000000003</v>
      </c>
      <c r="M49" s="29">
        <f t="shared" si="8"/>
        <v>17.727000000000004</v>
      </c>
      <c r="N49" s="29">
        <f t="shared" si="9"/>
        <v>2.8922999999999988</v>
      </c>
    </row>
    <row r="50" spans="1:14" ht="12.75">
      <c r="A50">
        <f t="shared" si="10"/>
        <v>2025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17.727000000000004</v>
      </c>
      <c r="K50" s="26">
        <f t="shared" si="7"/>
        <v>2.8923</v>
      </c>
      <c r="L50" s="29">
        <f t="shared" si="3"/>
        <v>20.619300000000003</v>
      </c>
      <c r="M50" s="29">
        <f t="shared" si="8"/>
        <v>17.727000000000004</v>
      </c>
      <c r="N50" s="29">
        <f t="shared" si="9"/>
        <v>2.8922999999999988</v>
      </c>
    </row>
    <row r="51" spans="1:14" ht="12.75">
      <c r="A51">
        <f t="shared" si="10"/>
        <v>2026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17.727000000000004</v>
      </c>
      <c r="K51" s="26">
        <f t="shared" si="7"/>
        <v>2.8923</v>
      </c>
      <c r="L51" s="29">
        <f t="shared" si="3"/>
        <v>20.619300000000003</v>
      </c>
      <c r="M51" s="29">
        <f t="shared" si="8"/>
        <v>17.727000000000004</v>
      </c>
      <c r="N51" s="29">
        <f t="shared" si="9"/>
        <v>2.8922999999999988</v>
      </c>
    </row>
    <row r="52" spans="1:14" ht="12.75">
      <c r="A52">
        <f t="shared" si="10"/>
        <v>2027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17.727000000000004</v>
      </c>
      <c r="K52" s="26">
        <f t="shared" si="7"/>
        <v>2.8923</v>
      </c>
      <c r="L52" s="29">
        <f t="shared" si="3"/>
        <v>20.619300000000003</v>
      </c>
      <c r="M52" s="29">
        <f t="shared" si="8"/>
        <v>17.727000000000004</v>
      </c>
      <c r="N52" s="29">
        <f t="shared" si="9"/>
        <v>2.8922999999999988</v>
      </c>
    </row>
    <row r="53" spans="1:14" ht="12.75">
      <c r="A53">
        <f t="shared" si="10"/>
        <v>2028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17.727000000000004</v>
      </c>
      <c r="K53" s="26">
        <f t="shared" si="7"/>
        <v>2.8923</v>
      </c>
      <c r="L53" s="29">
        <f t="shared" si="3"/>
        <v>20.619300000000003</v>
      </c>
      <c r="M53" s="29">
        <f t="shared" si="8"/>
        <v>17.727000000000004</v>
      </c>
      <c r="N53" s="29">
        <f t="shared" si="9"/>
        <v>2.8922999999999988</v>
      </c>
    </row>
    <row r="54" spans="1:14" ht="12.75">
      <c r="A54">
        <f t="shared" si="10"/>
        <v>2029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17.727000000000004</v>
      </c>
      <c r="K54" s="26">
        <f t="shared" si="7"/>
        <v>2.8923</v>
      </c>
      <c r="L54" s="29">
        <f t="shared" si="3"/>
        <v>20.619300000000003</v>
      </c>
      <c r="M54" s="29">
        <f t="shared" si="8"/>
        <v>17.727000000000004</v>
      </c>
      <c r="N54" s="29">
        <f t="shared" si="9"/>
        <v>2.8922999999999988</v>
      </c>
    </row>
    <row r="55" spans="1:14" ht="12.75">
      <c r="A55">
        <f t="shared" si="10"/>
        <v>2030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0</v>
      </c>
      <c r="K55" s="26">
        <f t="shared" si="7"/>
        <v>0</v>
      </c>
      <c r="L55" s="29">
        <f t="shared" si="3"/>
        <v>0</v>
      </c>
      <c r="M55" s="29">
        <f t="shared" si="8"/>
        <v>0</v>
      </c>
      <c r="N55" s="29">
        <f t="shared" si="9"/>
        <v>0</v>
      </c>
    </row>
    <row r="56" spans="1:14" ht="12.75">
      <c r="A56">
        <f t="shared" si="10"/>
        <v>2031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</v>
      </c>
      <c r="N56" s="29">
        <f t="shared" si="9"/>
        <v>0</v>
      </c>
    </row>
    <row r="57" spans="1:14" ht="12.75">
      <c r="A57">
        <f t="shared" si="10"/>
        <v>2032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2033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2034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2035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2036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2037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2038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2039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2040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2041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2042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2043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2044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2045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2046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2047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2048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2049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2050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2051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2052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2053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2054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2055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2056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2057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2058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2059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2060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2061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2062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2063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2064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2065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2066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2067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2068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2069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2070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2071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2072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2073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2074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2075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2076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2077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2078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2079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2080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2081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2082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2083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2084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2085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2086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2087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2088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2089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2090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2091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2092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2093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2094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2095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2096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496.35599999999977</v>
      </c>
      <c r="K121" s="50">
        <f>SUM(K27:K120)</f>
        <v>80.98440000000001</v>
      </c>
      <c r="L121" s="50">
        <f>SUM(L27:L120)</f>
        <v>577.3404</v>
      </c>
      <c r="M121" s="50">
        <f>SUM(M27:M120)</f>
        <v>496.35599999999977</v>
      </c>
      <c r="N121" s="50">
        <f>SUM(N27:N120)</f>
        <v>80.9844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25" right="0.24" top="0.5" bottom="0.5" header="0.5" footer="0.25"/>
  <pageSetup fitToHeight="2" fitToWidth="1" horizontalDpi="600" verticalDpi="600" orientation="landscape" scale="64" r:id="rId1"/>
  <headerFooter alignWithMargins="0">
    <oddFooter>&amp;L&amp;F
&amp;D&amp;C&amp;P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B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63</v>
      </c>
    </row>
    <row r="6" spans="1:3" ht="12.75">
      <c r="A6" s="14" t="s">
        <v>47</v>
      </c>
      <c r="C6" s="44">
        <v>142246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575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1999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v>2028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-5.3475</v>
      </c>
    </row>
    <row r="14" spans="1:8" ht="12.75">
      <c r="A14" s="2" t="s">
        <v>0</v>
      </c>
      <c r="C14" s="12">
        <f>C13-C12</f>
        <v>29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3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26</v>
      </c>
      <c r="E16" s="24" t="s">
        <v>79</v>
      </c>
      <c r="H16" s="28">
        <f>IF(K13&lt;0,-(K13),0)</f>
        <v>5.3475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5.3475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1.716600735466708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5.3475</v>
      </c>
      <c r="H20" s="29">
        <f>SUM(H12:H18)</f>
        <v>5.3475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2000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10.925000000000002</v>
      </c>
      <c r="K27" s="26">
        <f>IF(A27&lt;=$C$13,$C$8*$C$10,0)</f>
        <v>1.7825</v>
      </c>
      <c r="L27" s="29">
        <f aca="true" t="shared" si="3" ref="L27:L90">SUM(IF(A27&lt;2003,K27+J27,K27+J27+G27))</f>
        <v>12.707500000000003</v>
      </c>
      <c r="M27" s="29">
        <f>E27+G27+J27</f>
        <v>10.925000000000002</v>
      </c>
      <c r="N27" s="29">
        <f>L27-M27</f>
        <v>1.7825000000000006</v>
      </c>
    </row>
    <row r="28" spans="1:14" ht="12.75">
      <c r="A28">
        <f>A27+1</f>
        <v>2001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10.925000000000002</v>
      </c>
      <c r="K28" s="26">
        <f aca="true" t="shared" si="7" ref="K28:K91">IF(A28&lt;=$C$13,$C$8*$C$10,0)</f>
        <v>1.7825</v>
      </c>
      <c r="L28" s="29">
        <f t="shared" si="3"/>
        <v>12.707500000000003</v>
      </c>
      <c r="M28" s="29">
        <f aca="true" t="shared" si="8" ref="M28:M91">E28+G28+J28</f>
        <v>10.925000000000002</v>
      </c>
      <c r="N28" s="29">
        <f aca="true" t="shared" si="9" ref="N28:N91">L28-M28</f>
        <v>1.7825000000000006</v>
      </c>
    </row>
    <row r="29" spans="1:14" ht="12.75">
      <c r="A29">
        <f aca="true" t="shared" si="10" ref="A29:A94">A28+1</f>
        <v>2002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10.925000000000002</v>
      </c>
      <c r="K29" s="26">
        <f t="shared" si="7"/>
        <v>1.7825</v>
      </c>
      <c r="L29" s="29">
        <f t="shared" si="3"/>
        <v>12.707500000000003</v>
      </c>
      <c r="M29" s="29">
        <f t="shared" si="8"/>
        <v>10.925000000000002</v>
      </c>
      <c r="N29" s="29">
        <f t="shared" si="9"/>
        <v>1.7825000000000006</v>
      </c>
    </row>
    <row r="30" spans="1:14" ht="12.75">
      <c r="A30">
        <f t="shared" si="10"/>
        <v>2003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10.925000000000002</v>
      </c>
      <c r="K30" s="26">
        <f t="shared" si="7"/>
        <v>1.7825</v>
      </c>
      <c r="L30" s="29">
        <f t="shared" si="3"/>
        <v>12.707500000000003</v>
      </c>
      <c r="M30" s="29">
        <f t="shared" si="8"/>
        <v>10.925000000000002</v>
      </c>
      <c r="N30" s="29">
        <f t="shared" si="9"/>
        <v>1.7825000000000006</v>
      </c>
    </row>
    <row r="31" spans="1:14" ht="12.75">
      <c r="A31">
        <f t="shared" si="10"/>
        <v>2004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10.925000000000002</v>
      </c>
      <c r="K31" s="26">
        <f t="shared" si="7"/>
        <v>1.7825</v>
      </c>
      <c r="L31" s="29">
        <f t="shared" si="3"/>
        <v>12.707500000000003</v>
      </c>
      <c r="M31" s="29">
        <f t="shared" si="8"/>
        <v>10.925000000000002</v>
      </c>
      <c r="N31" s="29">
        <f t="shared" si="9"/>
        <v>1.7825000000000006</v>
      </c>
    </row>
    <row r="32" spans="1:14" ht="12.75">
      <c r="A32">
        <f t="shared" si="10"/>
        <v>2005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10.925000000000002</v>
      </c>
      <c r="K32" s="26">
        <f t="shared" si="7"/>
        <v>1.7825</v>
      </c>
      <c r="L32" s="29">
        <f t="shared" si="3"/>
        <v>12.707500000000003</v>
      </c>
      <c r="M32" s="29">
        <f t="shared" si="8"/>
        <v>10.925000000000002</v>
      </c>
      <c r="N32" s="29">
        <f t="shared" si="9"/>
        <v>1.7825000000000006</v>
      </c>
    </row>
    <row r="33" spans="1:14" ht="12.75">
      <c r="A33">
        <f t="shared" si="10"/>
        <v>2006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10.925000000000002</v>
      </c>
      <c r="K33" s="26">
        <f t="shared" si="7"/>
        <v>1.7825</v>
      </c>
      <c r="L33" s="29">
        <f t="shared" si="3"/>
        <v>12.707500000000003</v>
      </c>
      <c r="M33" s="29">
        <f t="shared" si="8"/>
        <v>10.925000000000002</v>
      </c>
      <c r="N33" s="29">
        <f t="shared" si="9"/>
        <v>1.7825000000000006</v>
      </c>
    </row>
    <row r="34" spans="1:14" ht="12.75">
      <c r="A34">
        <f t="shared" si="10"/>
        <v>2007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10.925000000000002</v>
      </c>
      <c r="K34" s="26">
        <f t="shared" si="7"/>
        <v>1.7825</v>
      </c>
      <c r="L34" s="29">
        <f t="shared" si="3"/>
        <v>12.707500000000003</v>
      </c>
      <c r="M34" s="29">
        <f t="shared" si="8"/>
        <v>10.925000000000002</v>
      </c>
      <c r="N34" s="29">
        <f t="shared" si="9"/>
        <v>1.7825000000000006</v>
      </c>
    </row>
    <row r="35" spans="1:14" ht="12.75">
      <c r="A35">
        <f t="shared" si="10"/>
        <v>2008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10.925000000000002</v>
      </c>
      <c r="K35" s="26">
        <f t="shared" si="7"/>
        <v>1.7825</v>
      </c>
      <c r="L35" s="29">
        <f t="shared" si="3"/>
        <v>12.707500000000003</v>
      </c>
      <c r="M35" s="29">
        <f t="shared" si="8"/>
        <v>10.925000000000002</v>
      </c>
      <c r="N35" s="29">
        <f t="shared" si="9"/>
        <v>1.7825000000000006</v>
      </c>
    </row>
    <row r="36" spans="1:14" ht="12.75">
      <c r="A36">
        <f t="shared" si="10"/>
        <v>2009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10.925000000000002</v>
      </c>
      <c r="K36" s="26">
        <f t="shared" si="7"/>
        <v>1.7825</v>
      </c>
      <c r="L36" s="29">
        <f t="shared" si="3"/>
        <v>12.707500000000003</v>
      </c>
      <c r="M36" s="29">
        <f t="shared" si="8"/>
        <v>10.925000000000002</v>
      </c>
      <c r="N36" s="29">
        <f t="shared" si="9"/>
        <v>1.7825000000000006</v>
      </c>
    </row>
    <row r="37" spans="1:14" ht="12.75">
      <c r="A37">
        <f t="shared" si="10"/>
        <v>2010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10.925000000000002</v>
      </c>
      <c r="K37" s="26">
        <f t="shared" si="7"/>
        <v>1.7825</v>
      </c>
      <c r="L37" s="29">
        <f t="shared" si="3"/>
        <v>12.707500000000003</v>
      </c>
      <c r="M37" s="29">
        <f t="shared" si="8"/>
        <v>10.925000000000002</v>
      </c>
      <c r="N37" s="29">
        <f t="shared" si="9"/>
        <v>1.7825000000000006</v>
      </c>
    </row>
    <row r="38" spans="1:14" ht="12.75">
      <c r="A38">
        <f t="shared" si="10"/>
        <v>2011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10.925000000000002</v>
      </c>
      <c r="K38" s="26">
        <f t="shared" si="7"/>
        <v>1.7825</v>
      </c>
      <c r="L38" s="29">
        <f t="shared" si="3"/>
        <v>12.707500000000003</v>
      </c>
      <c r="M38" s="29">
        <f t="shared" si="8"/>
        <v>10.925000000000002</v>
      </c>
      <c r="N38" s="29">
        <f t="shared" si="9"/>
        <v>1.7825000000000006</v>
      </c>
    </row>
    <row r="39" spans="1:14" ht="12.75">
      <c r="A39">
        <f t="shared" si="10"/>
        <v>2012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10.925000000000002</v>
      </c>
      <c r="K39" s="26">
        <f t="shared" si="7"/>
        <v>1.7825</v>
      </c>
      <c r="L39" s="29">
        <f t="shared" si="3"/>
        <v>12.707500000000003</v>
      </c>
      <c r="M39" s="29">
        <f t="shared" si="8"/>
        <v>10.925000000000002</v>
      </c>
      <c r="N39" s="29">
        <f t="shared" si="9"/>
        <v>1.7825000000000006</v>
      </c>
    </row>
    <row r="40" spans="1:14" ht="12.75">
      <c r="A40">
        <f t="shared" si="10"/>
        <v>2013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10.925000000000002</v>
      </c>
      <c r="K40" s="26">
        <f t="shared" si="7"/>
        <v>1.7825</v>
      </c>
      <c r="L40" s="29">
        <f t="shared" si="3"/>
        <v>12.707500000000003</v>
      </c>
      <c r="M40" s="29">
        <f t="shared" si="8"/>
        <v>10.925000000000002</v>
      </c>
      <c r="N40" s="29">
        <f t="shared" si="9"/>
        <v>1.7825000000000006</v>
      </c>
    </row>
    <row r="41" spans="1:14" ht="12.75">
      <c r="A41">
        <f t="shared" si="10"/>
        <v>2014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10.925000000000002</v>
      </c>
      <c r="K41" s="26">
        <f t="shared" si="7"/>
        <v>1.7825</v>
      </c>
      <c r="L41" s="29">
        <f t="shared" si="3"/>
        <v>12.707500000000003</v>
      </c>
      <c r="M41" s="29">
        <f t="shared" si="8"/>
        <v>10.925000000000002</v>
      </c>
      <c r="N41" s="29">
        <f t="shared" si="9"/>
        <v>1.7825000000000006</v>
      </c>
    </row>
    <row r="42" spans="1:14" ht="12.75">
      <c r="A42">
        <f t="shared" si="10"/>
        <v>2015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10.925000000000002</v>
      </c>
      <c r="K42" s="26">
        <f t="shared" si="7"/>
        <v>1.7825</v>
      </c>
      <c r="L42" s="29">
        <f t="shared" si="3"/>
        <v>12.707500000000003</v>
      </c>
      <c r="M42" s="29">
        <f t="shared" si="8"/>
        <v>10.925000000000002</v>
      </c>
      <c r="N42" s="29">
        <f t="shared" si="9"/>
        <v>1.7825000000000006</v>
      </c>
    </row>
    <row r="43" spans="1:14" ht="12.75">
      <c r="A43">
        <f t="shared" si="10"/>
        <v>2016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10.925000000000002</v>
      </c>
      <c r="K43" s="26">
        <f t="shared" si="7"/>
        <v>1.7825</v>
      </c>
      <c r="L43" s="29">
        <f t="shared" si="3"/>
        <v>12.707500000000003</v>
      </c>
      <c r="M43" s="29">
        <f t="shared" si="8"/>
        <v>10.925000000000002</v>
      </c>
      <c r="N43" s="29">
        <f t="shared" si="9"/>
        <v>1.7825000000000006</v>
      </c>
    </row>
    <row r="44" spans="1:14" ht="12.75">
      <c r="A44">
        <f t="shared" si="10"/>
        <v>2017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10.925000000000002</v>
      </c>
      <c r="K44" s="26">
        <f t="shared" si="7"/>
        <v>1.7825</v>
      </c>
      <c r="L44" s="29">
        <f t="shared" si="3"/>
        <v>12.707500000000003</v>
      </c>
      <c r="M44" s="29">
        <f t="shared" si="8"/>
        <v>10.925000000000002</v>
      </c>
      <c r="N44" s="29">
        <f t="shared" si="9"/>
        <v>1.7825000000000006</v>
      </c>
    </row>
    <row r="45" spans="1:14" ht="12.75">
      <c r="A45">
        <f t="shared" si="10"/>
        <v>2018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10.925000000000002</v>
      </c>
      <c r="K45" s="26">
        <f t="shared" si="7"/>
        <v>1.7825</v>
      </c>
      <c r="L45" s="29">
        <f t="shared" si="3"/>
        <v>12.707500000000003</v>
      </c>
      <c r="M45" s="29">
        <f t="shared" si="8"/>
        <v>10.925000000000002</v>
      </c>
      <c r="N45" s="29">
        <f t="shared" si="9"/>
        <v>1.7825000000000006</v>
      </c>
    </row>
    <row r="46" spans="1:14" ht="12.75">
      <c r="A46">
        <f t="shared" si="10"/>
        <v>2019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10.925000000000002</v>
      </c>
      <c r="K46" s="26">
        <f t="shared" si="7"/>
        <v>1.7825</v>
      </c>
      <c r="L46" s="29">
        <f t="shared" si="3"/>
        <v>12.707500000000003</v>
      </c>
      <c r="M46" s="29">
        <f t="shared" si="8"/>
        <v>10.925000000000002</v>
      </c>
      <c r="N46" s="29">
        <f t="shared" si="9"/>
        <v>1.7825000000000006</v>
      </c>
    </row>
    <row r="47" spans="1:14" ht="12.75">
      <c r="A47">
        <f t="shared" si="10"/>
        <v>2020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10.925000000000002</v>
      </c>
      <c r="K47" s="26">
        <f t="shared" si="7"/>
        <v>1.7825</v>
      </c>
      <c r="L47" s="29">
        <f t="shared" si="3"/>
        <v>12.707500000000003</v>
      </c>
      <c r="M47" s="29">
        <f t="shared" si="8"/>
        <v>10.925000000000002</v>
      </c>
      <c r="N47" s="29">
        <f t="shared" si="9"/>
        <v>1.7825000000000006</v>
      </c>
    </row>
    <row r="48" spans="1:14" ht="12.75">
      <c r="A48">
        <f t="shared" si="10"/>
        <v>2021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10.925000000000002</v>
      </c>
      <c r="K48" s="26">
        <f t="shared" si="7"/>
        <v>1.7825</v>
      </c>
      <c r="L48" s="29">
        <f t="shared" si="3"/>
        <v>12.707500000000003</v>
      </c>
      <c r="M48" s="29">
        <f t="shared" si="8"/>
        <v>10.925000000000002</v>
      </c>
      <c r="N48" s="29">
        <f t="shared" si="9"/>
        <v>1.7825000000000006</v>
      </c>
    </row>
    <row r="49" spans="1:14" ht="12.75">
      <c r="A49">
        <f t="shared" si="10"/>
        <v>2022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10.925000000000002</v>
      </c>
      <c r="K49" s="26">
        <f t="shared" si="7"/>
        <v>1.7825</v>
      </c>
      <c r="L49" s="29">
        <f t="shared" si="3"/>
        <v>12.707500000000003</v>
      </c>
      <c r="M49" s="29">
        <f t="shared" si="8"/>
        <v>10.925000000000002</v>
      </c>
      <c r="N49" s="29">
        <f t="shared" si="9"/>
        <v>1.7825000000000006</v>
      </c>
    </row>
    <row r="50" spans="1:14" ht="12.75">
      <c r="A50">
        <f t="shared" si="10"/>
        <v>2023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10.925000000000002</v>
      </c>
      <c r="K50" s="26">
        <f t="shared" si="7"/>
        <v>1.7825</v>
      </c>
      <c r="L50" s="29">
        <f t="shared" si="3"/>
        <v>12.707500000000003</v>
      </c>
      <c r="M50" s="29">
        <f t="shared" si="8"/>
        <v>10.925000000000002</v>
      </c>
      <c r="N50" s="29">
        <f t="shared" si="9"/>
        <v>1.7825000000000006</v>
      </c>
    </row>
    <row r="51" spans="1:14" ht="12.75">
      <c r="A51">
        <f t="shared" si="10"/>
        <v>2024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10.925000000000002</v>
      </c>
      <c r="K51" s="26">
        <f t="shared" si="7"/>
        <v>1.7825</v>
      </c>
      <c r="L51" s="29">
        <f t="shared" si="3"/>
        <v>12.707500000000003</v>
      </c>
      <c r="M51" s="29">
        <f t="shared" si="8"/>
        <v>10.925000000000002</v>
      </c>
      <c r="N51" s="29">
        <f t="shared" si="9"/>
        <v>1.7825000000000006</v>
      </c>
    </row>
    <row r="52" spans="1:14" ht="12.75">
      <c r="A52">
        <f t="shared" si="10"/>
        <v>2025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10.925000000000002</v>
      </c>
      <c r="K52" s="26">
        <f t="shared" si="7"/>
        <v>1.7825</v>
      </c>
      <c r="L52" s="29">
        <f t="shared" si="3"/>
        <v>12.707500000000003</v>
      </c>
      <c r="M52" s="29">
        <f t="shared" si="8"/>
        <v>10.925000000000002</v>
      </c>
      <c r="N52" s="29">
        <f t="shared" si="9"/>
        <v>1.7825000000000006</v>
      </c>
    </row>
    <row r="53" spans="1:14" ht="12.75">
      <c r="A53">
        <f t="shared" si="10"/>
        <v>2026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10.925000000000002</v>
      </c>
      <c r="K53" s="26">
        <f t="shared" si="7"/>
        <v>1.7825</v>
      </c>
      <c r="L53" s="29">
        <f t="shared" si="3"/>
        <v>12.707500000000003</v>
      </c>
      <c r="M53" s="29">
        <f t="shared" si="8"/>
        <v>10.925000000000002</v>
      </c>
      <c r="N53" s="29">
        <f t="shared" si="9"/>
        <v>1.7825000000000006</v>
      </c>
    </row>
    <row r="54" spans="1:14" ht="12.75">
      <c r="A54">
        <f t="shared" si="10"/>
        <v>2027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10.925000000000002</v>
      </c>
      <c r="K54" s="26">
        <f t="shared" si="7"/>
        <v>1.7825</v>
      </c>
      <c r="L54" s="29">
        <f t="shared" si="3"/>
        <v>12.707500000000003</v>
      </c>
      <c r="M54" s="29">
        <f t="shared" si="8"/>
        <v>10.925000000000002</v>
      </c>
      <c r="N54" s="29">
        <f t="shared" si="9"/>
        <v>1.7825000000000006</v>
      </c>
    </row>
    <row r="55" spans="1:14" ht="12.75">
      <c r="A55">
        <f t="shared" si="10"/>
        <v>2028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10.925000000000002</v>
      </c>
      <c r="K55" s="26">
        <f t="shared" si="7"/>
        <v>1.7825</v>
      </c>
      <c r="L55" s="29">
        <f t="shared" si="3"/>
        <v>12.707500000000003</v>
      </c>
      <c r="M55" s="29">
        <f t="shared" si="8"/>
        <v>10.925000000000002</v>
      </c>
      <c r="N55" s="29">
        <f t="shared" si="9"/>
        <v>1.7825000000000006</v>
      </c>
    </row>
    <row r="56" spans="1:14" ht="12.75">
      <c r="A56">
        <f t="shared" si="10"/>
        <v>2029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0</v>
      </c>
      <c r="K56" s="26">
        <f t="shared" si="7"/>
        <v>0</v>
      </c>
      <c r="L56" s="29">
        <f t="shared" si="3"/>
        <v>0</v>
      </c>
      <c r="M56" s="29">
        <f t="shared" si="8"/>
        <v>0</v>
      </c>
      <c r="N56" s="29">
        <f t="shared" si="9"/>
        <v>0</v>
      </c>
    </row>
    <row r="57" spans="1:14" ht="12.75">
      <c r="A57">
        <f t="shared" si="10"/>
        <v>2030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2031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2032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2033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2034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2035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2036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2037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2038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2039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2040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2041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2042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2043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2044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2045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2046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2047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2048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2049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2050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2051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2052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2053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2054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2055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2056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2057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2058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2059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2060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2061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2062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2063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2064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2065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2066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2067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2068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2069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2070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2071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2072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2073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2074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2075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2076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2077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2078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2079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2080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2081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2082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2083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2084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2085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2086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2087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2088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2089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2090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2091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2092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2093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2094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316.82500000000016</v>
      </c>
      <c r="K121" s="50">
        <f>SUM(K27:K120)</f>
        <v>51.69249999999998</v>
      </c>
      <c r="L121" s="50">
        <f>SUM(L27:L120)</f>
        <v>368.5175</v>
      </c>
      <c r="M121" s="50">
        <f>SUM(M27:M120)</f>
        <v>316.82500000000016</v>
      </c>
      <c r="N121" s="50">
        <f>SUM(N27:N120)</f>
        <v>51.69249999999998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75" right="0.75" top="1" bottom="1" header="0.5" footer="0.5"/>
  <pageSetup fitToHeight="2" fitToWidth="1" horizontalDpi="600" verticalDpi="6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J17" sqref="J17"/>
    </sheetView>
  </sheetViews>
  <sheetFormatPr defaultColWidth="9.140625" defaultRowHeight="12.75"/>
  <cols>
    <col min="2" max="2" width="10.8515625" style="0" customWidth="1"/>
    <col min="3" max="3" width="12.8515625" style="0" customWidth="1"/>
    <col min="4" max="4" width="16.28125" style="0" customWidth="1"/>
    <col min="5" max="5" width="10.8515625" style="0" customWidth="1"/>
    <col min="6" max="6" width="16.28125" style="0" customWidth="1"/>
    <col min="7" max="7" width="12.57421875" style="0" customWidth="1"/>
    <col min="8" max="8" width="16.8515625" style="0" customWidth="1"/>
    <col min="9" max="9" width="4.140625" style="0" customWidth="1"/>
    <col min="10" max="10" width="14.57421875" style="0" customWidth="1"/>
    <col min="11" max="13" width="13.140625" style="0" customWidth="1"/>
    <col min="14" max="14" width="16.7109375" style="0" customWidth="1"/>
  </cols>
  <sheetData>
    <row r="1" spans="1:14" s="33" customFormat="1" ht="15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3" customFormat="1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3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3" ht="12.75">
      <c r="A4" s="2" t="s">
        <v>34</v>
      </c>
      <c r="C4" t="s">
        <v>50</v>
      </c>
    </row>
    <row r="5" spans="1:3" ht="12.75">
      <c r="A5" s="15" t="s">
        <v>17</v>
      </c>
      <c r="C5" s="44" t="s">
        <v>64</v>
      </c>
    </row>
    <row r="6" spans="1:3" ht="12.75">
      <c r="A6" s="14" t="s">
        <v>47</v>
      </c>
      <c r="C6" s="44">
        <v>142247</v>
      </c>
    </row>
    <row r="7" spans="12:14" ht="12.75">
      <c r="L7" s="9"/>
      <c r="M7" s="9"/>
      <c r="N7" s="9"/>
    </row>
    <row r="8" spans="1:14" ht="12.75">
      <c r="A8" s="15" t="s">
        <v>18</v>
      </c>
      <c r="C8" s="48">
        <v>572</v>
      </c>
      <c r="E8" s="2" t="s">
        <v>19</v>
      </c>
      <c r="L8" s="9"/>
      <c r="M8" s="9"/>
      <c r="N8" s="9"/>
    </row>
    <row r="9" spans="1:11" ht="12.75">
      <c r="A9" s="14" t="s">
        <v>37</v>
      </c>
      <c r="C9" s="47">
        <v>0.0221</v>
      </c>
      <c r="E9" s="2"/>
      <c r="G9" s="61" t="s">
        <v>46</v>
      </c>
      <c r="H9" s="61"/>
      <c r="K9" s="60" t="s">
        <v>74</v>
      </c>
    </row>
    <row r="10" spans="1:5" ht="12.75">
      <c r="A10" s="14" t="s">
        <v>40</v>
      </c>
      <c r="C10" s="47">
        <v>0.0031</v>
      </c>
      <c r="E10" s="2"/>
    </row>
    <row r="11" spans="1:8" ht="12.75">
      <c r="A11" s="15" t="s">
        <v>38</v>
      </c>
      <c r="C11" s="21">
        <f>C9-C10</f>
        <v>0.019000000000000003</v>
      </c>
      <c r="G11" s="30" t="s">
        <v>2</v>
      </c>
      <c r="H11" s="30" t="s">
        <v>1</v>
      </c>
    </row>
    <row r="12" spans="1:7" ht="12.75">
      <c r="A12" s="15" t="s">
        <v>6</v>
      </c>
      <c r="C12" s="10">
        <v>1999</v>
      </c>
      <c r="E12" t="s">
        <v>75</v>
      </c>
      <c r="G12" s="28">
        <f>$C$22</f>
        <v>0</v>
      </c>
    </row>
    <row r="13" spans="1:11" ht="12.75">
      <c r="A13" s="2" t="s">
        <v>5</v>
      </c>
      <c r="C13" s="10">
        <f>C12+30</f>
        <v>2029</v>
      </c>
      <c r="E13" s="35" t="s">
        <v>76</v>
      </c>
      <c r="G13" s="28">
        <f>IF(K13&gt;0,K13,0)</f>
        <v>0</v>
      </c>
      <c r="H13" s="28"/>
      <c r="K13" s="26">
        <f>SUMIF($A$27:$A$88,"&lt;2003",$E$27:$E$88)+SUMIF($A$27:$A$88,"&lt;2003",$G$27:$G$88)-G17</f>
        <v>-5.319599999999999</v>
      </c>
    </row>
    <row r="14" spans="1:8" ht="12.75">
      <c r="A14" s="2" t="s">
        <v>0</v>
      </c>
      <c r="C14" s="12">
        <f>C13-C12</f>
        <v>30</v>
      </c>
      <c r="E14" t="s">
        <v>77</v>
      </c>
      <c r="H14" s="28">
        <f>G13</f>
        <v>0</v>
      </c>
    </row>
    <row r="15" spans="1:7" ht="12.75">
      <c r="A15" s="15" t="s">
        <v>4</v>
      </c>
      <c r="C15" s="16">
        <f>IF(2002-C12&gt;$C$14,$C$14,2002-C12)</f>
        <v>3</v>
      </c>
      <c r="E15" t="s">
        <v>78</v>
      </c>
      <c r="G15" s="28">
        <f>IF(K13&gt;0,K13,0)</f>
        <v>0</v>
      </c>
    </row>
    <row r="16" spans="1:8" ht="12.75">
      <c r="A16" s="14" t="s">
        <v>11</v>
      </c>
      <c r="C16" s="16">
        <f>C14-C15</f>
        <v>27</v>
      </c>
      <c r="E16" s="24" t="s">
        <v>79</v>
      </c>
      <c r="H16" s="28">
        <f>IF(K13&lt;0,-(K13),0)</f>
        <v>5.319599999999999</v>
      </c>
    </row>
    <row r="17" spans="1:8" ht="12.75">
      <c r="A17" s="13" t="s">
        <v>8</v>
      </c>
      <c r="C17" s="11">
        <f>'[1]Sheet1'!$E$6</f>
        <v>0.0661</v>
      </c>
      <c r="E17" s="24" t="s">
        <v>80</v>
      </c>
      <c r="G17" s="28">
        <f>SUMIF($A$27:$A$88,"&lt;2003",$K$27:$K$88)</f>
        <v>5.319599999999999</v>
      </c>
      <c r="H17" s="28">
        <f>SUMIF(A26:A87,"&lt;2003",G26:G87)</f>
        <v>0</v>
      </c>
    </row>
    <row r="18" spans="1:8" ht="12.75">
      <c r="A18" t="s">
        <v>7</v>
      </c>
      <c r="C18" s="11">
        <f>'[1]Sheet1'!$E$7</f>
        <v>0.021</v>
      </c>
      <c r="E18" s="24" t="s">
        <v>81</v>
      </c>
      <c r="H18" s="28">
        <f>SUMIF($A$27:$A$88,"&lt;2003",$E$27:$E$88)+$C$22</f>
        <v>0</v>
      </c>
    </row>
    <row r="19" spans="1:8" ht="12.75">
      <c r="A19" t="s">
        <v>12</v>
      </c>
      <c r="C19" s="18">
        <f>(1+C18)^C16</f>
        <v>1.752649350911509</v>
      </c>
      <c r="F19" s="2"/>
      <c r="G19" s="31"/>
      <c r="H19" s="31"/>
    </row>
    <row r="20" spans="1:10" ht="12.75">
      <c r="A20" t="s">
        <v>9</v>
      </c>
      <c r="C20" s="17">
        <v>0</v>
      </c>
      <c r="F20" s="2"/>
      <c r="G20" s="28">
        <f>SUM(G12:G18)</f>
        <v>5.319599999999999</v>
      </c>
      <c r="H20" s="29">
        <f>SUM(H12:H18)</f>
        <v>5.319599999999999</v>
      </c>
      <c r="J20" s="1"/>
    </row>
    <row r="21" spans="1:10" ht="12.75">
      <c r="A21" s="13" t="s">
        <v>10</v>
      </c>
      <c r="C21" s="16">
        <f>C20*C19</f>
        <v>0</v>
      </c>
      <c r="J21" s="1"/>
    </row>
    <row r="22" spans="1:11" ht="12.75">
      <c r="A22" s="13" t="s">
        <v>33</v>
      </c>
      <c r="C22" s="25">
        <f>-PV(C17,C14,,C21)</f>
        <v>0</v>
      </c>
      <c r="E22" s="31"/>
      <c r="F22" s="31" t="s">
        <v>43</v>
      </c>
      <c r="G22" s="31"/>
      <c r="J22" s="71" t="s">
        <v>44</v>
      </c>
      <c r="K22" s="71"/>
    </row>
    <row r="23" spans="8:14" ht="12.75">
      <c r="H23" s="7"/>
      <c r="I23" s="7"/>
      <c r="J23" s="6"/>
      <c r="K23" s="5"/>
      <c r="L23" s="3" t="s">
        <v>41</v>
      </c>
      <c r="M23" s="3" t="s">
        <v>41</v>
      </c>
      <c r="N23" s="3" t="s">
        <v>44</v>
      </c>
    </row>
    <row r="24" spans="4:14" ht="12.75">
      <c r="D24" s="3" t="s">
        <v>14</v>
      </c>
      <c r="E24" s="4" t="s">
        <v>22</v>
      </c>
      <c r="F24" s="3" t="s">
        <v>14</v>
      </c>
      <c r="G24" s="4" t="s">
        <v>22</v>
      </c>
      <c r="H24" s="32" t="s">
        <v>23</v>
      </c>
      <c r="I24" s="3"/>
      <c r="J24" s="3" t="s">
        <v>21</v>
      </c>
      <c r="K24" s="3" t="s">
        <v>39</v>
      </c>
      <c r="L24" s="3" t="s">
        <v>42</v>
      </c>
      <c r="M24" s="3" t="s">
        <v>43</v>
      </c>
      <c r="N24" s="3" t="s">
        <v>45</v>
      </c>
    </row>
    <row r="25" spans="1:14" ht="12.75">
      <c r="A25" s="2" t="s">
        <v>3</v>
      </c>
      <c r="C25" s="4" t="s">
        <v>15</v>
      </c>
      <c r="D25" s="19">
        <v>37257</v>
      </c>
      <c r="E25" s="4" t="s">
        <v>13</v>
      </c>
      <c r="F25" s="19">
        <v>37621</v>
      </c>
      <c r="G25" s="2" t="s">
        <v>21</v>
      </c>
      <c r="H25" s="3" t="s">
        <v>24</v>
      </c>
      <c r="I25" s="3"/>
      <c r="J25" s="20"/>
      <c r="K25" s="3"/>
      <c r="L25" s="3"/>
      <c r="M25" s="3"/>
      <c r="N25" s="3"/>
    </row>
    <row r="26" spans="8:14" ht="12.75">
      <c r="H26" s="8"/>
      <c r="I26" s="8"/>
      <c r="J26" s="8"/>
      <c r="K26" s="8"/>
      <c r="L26" s="8"/>
      <c r="N26" s="8"/>
    </row>
    <row r="27" spans="1:14" ht="12.75">
      <c r="A27">
        <f>C12+1</f>
        <v>2000</v>
      </c>
      <c r="C27">
        <v>1</v>
      </c>
      <c r="D27" s="28">
        <f>C22</f>
        <v>0</v>
      </c>
      <c r="E27" s="26">
        <f aca="true" t="shared" si="0" ref="E27:E90">D27*$C$17</f>
        <v>0</v>
      </c>
      <c r="F27" s="26">
        <f>D27+E27</f>
        <v>0</v>
      </c>
      <c r="G27" s="26">
        <f aca="true" t="shared" si="1" ref="G27:G58">IF(A27&lt;=$C$13,$C$22*$C$11,0)</f>
        <v>0</v>
      </c>
      <c r="H27" s="26">
        <f aca="true" t="shared" si="2" ref="H27:H70">IF(A27&gt;=2003,G27+E27,0)</f>
        <v>0</v>
      </c>
      <c r="I27" s="1"/>
      <c r="J27" s="26">
        <f>IF(A27&lt;=$C$13,$C$8*$C$11,0)</f>
        <v>10.868000000000002</v>
      </c>
      <c r="K27" s="26">
        <f>IF(A27&lt;=$C$13,$C$8*$C$10,0)</f>
        <v>1.7731999999999999</v>
      </c>
      <c r="L27" s="29">
        <f aca="true" t="shared" si="3" ref="L27:L90">SUM(IF(A27&lt;2003,K27+J27,K27+J27+G27))</f>
        <v>12.641200000000001</v>
      </c>
      <c r="M27" s="29">
        <f>E27+G27+J27</f>
        <v>10.868000000000002</v>
      </c>
      <c r="N27" s="29">
        <f>L27-M27</f>
        <v>1.7731999999999992</v>
      </c>
    </row>
    <row r="28" spans="1:14" ht="12.75">
      <c r="A28">
        <f>A27+1</f>
        <v>2001</v>
      </c>
      <c r="C28">
        <v>2</v>
      </c>
      <c r="D28" s="28">
        <f aca="true" t="shared" si="4" ref="D28:D59">IF(A28&lt;=$C$13,D27*(1+$C$17),0)</f>
        <v>0</v>
      </c>
      <c r="E28" s="26">
        <f t="shared" si="0"/>
        <v>0</v>
      </c>
      <c r="F28" s="26">
        <f aca="true" t="shared" si="5" ref="F28:F91">D28+E28</f>
        <v>0</v>
      </c>
      <c r="G28" s="26">
        <f t="shared" si="1"/>
        <v>0</v>
      </c>
      <c r="H28" s="26">
        <f t="shared" si="2"/>
        <v>0</v>
      </c>
      <c r="I28" s="1"/>
      <c r="J28" s="26">
        <f aca="true" t="shared" si="6" ref="J28:J91">IF(A28&lt;=$C$13,$C$8*$C$11,0)</f>
        <v>10.868000000000002</v>
      </c>
      <c r="K28" s="26">
        <f aca="true" t="shared" si="7" ref="K28:K91">IF(A28&lt;=$C$13,$C$8*$C$10,0)</f>
        <v>1.7731999999999999</v>
      </c>
      <c r="L28" s="29">
        <f t="shared" si="3"/>
        <v>12.641200000000001</v>
      </c>
      <c r="M28" s="29">
        <f aca="true" t="shared" si="8" ref="M28:M91">E28+G28+J28</f>
        <v>10.868000000000002</v>
      </c>
      <c r="N28" s="29">
        <f aca="true" t="shared" si="9" ref="N28:N91">L28-M28</f>
        <v>1.7731999999999992</v>
      </c>
    </row>
    <row r="29" spans="1:14" ht="12.75">
      <c r="A29">
        <f aca="true" t="shared" si="10" ref="A29:A94">A28+1</f>
        <v>2002</v>
      </c>
      <c r="C29">
        <v>3</v>
      </c>
      <c r="D29" s="28">
        <f t="shared" si="4"/>
        <v>0</v>
      </c>
      <c r="E29" s="26">
        <f t="shared" si="0"/>
        <v>0</v>
      </c>
      <c r="F29" s="26">
        <f t="shared" si="5"/>
        <v>0</v>
      </c>
      <c r="G29" s="26">
        <f t="shared" si="1"/>
        <v>0</v>
      </c>
      <c r="H29" s="26">
        <f t="shared" si="2"/>
        <v>0</v>
      </c>
      <c r="I29" s="1"/>
      <c r="J29" s="26">
        <f t="shared" si="6"/>
        <v>10.868000000000002</v>
      </c>
      <c r="K29" s="26">
        <f t="shared" si="7"/>
        <v>1.7731999999999999</v>
      </c>
      <c r="L29" s="29">
        <f t="shared" si="3"/>
        <v>12.641200000000001</v>
      </c>
      <c r="M29" s="29">
        <f t="shared" si="8"/>
        <v>10.868000000000002</v>
      </c>
      <c r="N29" s="29">
        <f t="shared" si="9"/>
        <v>1.7731999999999992</v>
      </c>
    </row>
    <row r="30" spans="1:14" ht="12.75">
      <c r="A30">
        <f t="shared" si="10"/>
        <v>2003</v>
      </c>
      <c r="C30">
        <v>4</v>
      </c>
      <c r="D30" s="28">
        <f t="shared" si="4"/>
        <v>0</v>
      </c>
      <c r="E30" s="26">
        <f t="shared" si="0"/>
        <v>0</v>
      </c>
      <c r="F30" s="26">
        <f t="shared" si="5"/>
        <v>0</v>
      </c>
      <c r="G30" s="26">
        <f t="shared" si="1"/>
        <v>0</v>
      </c>
      <c r="H30" s="26">
        <f t="shared" si="2"/>
        <v>0</v>
      </c>
      <c r="I30" s="1"/>
      <c r="J30" s="26">
        <f t="shared" si="6"/>
        <v>10.868000000000002</v>
      </c>
      <c r="K30" s="26">
        <f t="shared" si="7"/>
        <v>1.7731999999999999</v>
      </c>
      <c r="L30" s="29">
        <f t="shared" si="3"/>
        <v>12.641200000000001</v>
      </c>
      <c r="M30" s="29">
        <f t="shared" si="8"/>
        <v>10.868000000000002</v>
      </c>
      <c r="N30" s="29">
        <f t="shared" si="9"/>
        <v>1.7731999999999992</v>
      </c>
    </row>
    <row r="31" spans="1:14" ht="12.75">
      <c r="A31">
        <f t="shared" si="10"/>
        <v>2004</v>
      </c>
      <c r="C31">
        <v>5</v>
      </c>
      <c r="D31" s="28">
        <f t="shared" si="4"/>
        <v>0</v>
      </c>
      <c r="E31" s="26">
        <f t="shared" si="0"/>
        <v>0</v>
      </c>
      <c r="F31" s="26">
        <f t="shared" si="5"/>
        <v>0</v>
      </c>
      <c r="G31" s="26">
        <f t="shared" si="1"/>
        <v>0</v>
      </c>
      <c r="H31" s="26">
        <f t="shared" si="2"/>
        <v>0</v>
      </c>
      <c r="I31" s="1"/>
      <c r="J31" s="26">
        <f t="shared" si="6"/>
        <v>10.868000000000002</v>
      </c>
      <c r="K31" s="26">
        <f t="shared" si="7"/>
        <v>1.7731999999999999</v>
      </c>
      <c r="L31" s="29">
        <f t="shared" si="3"/>
        <v>12.641200000000001</v>
      </c>
      <c r="M31" s="29">
        <f t="shared" si="8"/>
        <v>10.868000000000002</v>
      </c>
      <c r="N31" s="29">
        <f t="shared" si="9"/>
        <v>1.7731999999999992</v>
      </c>
    </row>
    <row r="32" spans="1:14" ht="12.75">
      <c r="A32">
        <f t="shared" si="10"/>
        <v>2005</v>
      </c>
      <c r="C32">
        <v>6</v>
      </c>
      <c r="D32" s="28">
        <f t="shared" si="4"/>
        <v>0</v>
      </c>
      <c r="E32" s="26">
        <f t="shared" si="0"/>
        <v>0</v>
      </c>
      <c r="F32" s="26">
        <f t="shared" si="5"/>
        <v>0</v>
      </c>
      <c r="G32" s="26">
        <f t="shared" si="1"/>
        <v>0</v>
      </c>
      <c r="H32" s="26">
        <f t="shared" si="2"/>
        <v>0</v>
      </c>
      <c r="I32" s="1"/>
      <c r="J32" s="26">
        <f t="shared" si="6"/>
        <v>10.868000000000002</v>
      </c>
      <c r="K32" s="26">
        <f t="shared" si="7"/>
        <v>1.7731999999999999</v>
      </c>
      <c r="L32" s="29">
        <f t="shared" si="3"/>
        <v>12.641200000000001</v>
      </c>
      <c r="M32" s="29">
        <f t="shared" si="8"/>
        <v>10.868000000000002</v>
      </c>
      <c r="N32" s="29">
        <f t="shared" si="9"/>
        <v>1.7731999999999992</v>
      </c>
    </row>
    <row r="33" spans="1:14" ht="12.75">
      <c r="A33">
        <f t="shared" si="10"/>
        <v>2006</v>
      </c>
      <c r="C33">
        <v>7</v>
      </c>
      <c r="D33" s="28">
        <f t="shared" si="4"/>
        <v>0</v>
      </c>
      <c r="E33" s="26">
        <f t="shared" si="0"/>
        <v>0</v>
      </c>
      <c r="F33" s="26">
        <f t="shared" si="5"/>
        <v>0</v>
      </c>
      <c r="G33" s="26">
        <f t="shared" si="1"/>
        <v>0</v>
      </c>
      <c r="H33" s="26">
        <f t="shared" si="2"/>
        <v>0</v>
      </c>
      <c r="I33" s="1"/>
      <c r="J33" s="26">
        <f t="shared" si="6"/>
        <v>10.868000000000002</v>
      </c>
      <c r="K33" s="26">
        <f t="shared" si="7"/>
        <v>1.7731999999999999</v>
      </c>
      <c r="L33" s="29">
        <f t="shared" si="3"/>
        <v>12.641200000000001</v>
      </c>
      <c r="M33" s="29">
        <f t="shared" si="8"/>
        <v>10.868000000000002</v>
      </c>
      <c r="N33" s="29">
        <f t="shared" si="9"/>
        <v>1.7731999999999992</v>
      </c>
    </row>
    <row r="34" spans="1:14" ht="12.75">
      <c r="A34">
        <f t="shared" si="10"/>
        <v>2007</v>
      </c>
      <c r="C34">
        <v>8</v>
      </c>
      <c r="D34" s="28">
        <f t="shared" si="4"/>
        <v>0</v>
      </c>
      <c r="E34" s="26">
        <f t="shared" si="0"/>
        <v>0</v>
      </c>
      <c r="F34" s="26">
        <f t="shared" si="5"/>
        <v>0</v>
      </c>
      <c r="G34" s="26">
        <f t="shared" si="1"/>
        <v>0</v>
      </c>
      <c r="H34" s="26">
        <f t="shared" si="2"/>
        <v>0</v>
      </c>
      <c r="I34" s="1"/>
      <c r="J34" s="26">
        <f t="shared" si="6"/>
        <v>10.868000000000002</v>
      </c>
      <c r="K34" s="26">
        <f t="shared" si="7"/>
        <v>1.7731999999999999</v>
      </c>
      <c r="L34" s="29">
        <f t="shared" si="3"/>
        <v>12.641200000000001</v>
      </c>
      <c r="M34" s="29">
        <f t="shared" si="8"/>
        <v>10.868000000000002</v>
      </c>
      <c r="N34" s="29">
        <f t="shared" si="9"/>
        <v>1.7731999999999992</v>
      </c>
    </row>
    <row r="35" spans="1:14" ht="12.75">
      <c r="A35">
        <f t="shared" si="10"/>
        <v>2008</v>
      </c>
      <c r="C35">
        <v>9</v>
      </c>
      <c r="D35" s="28">
        <f t="shared" si="4"/>
        <v>0</v>
      </c>
      <c r="E35" s="26">
        <f t="shared" si="0"/>
        <v>0</v>
      </c>
      <c r="F35" s="26">
        <f t="shared" si="5"/>
        <v>0</v>
      </c>
      <c r="G35" s="26">
        <f t="shared" si="1"/>
        <v>0</v>
      </c>
      <c r="H35" s="26">
        <f t="shared" si="2"/>
        <v>0</v>
      </c>
      <c r="I35" s="1"/>
      <c r="J35" s="26">
        <f t="shared" si="6"/>
        <v>10.868000000000002</v>
      </c>
      <c r="K35" s="26">
        <f t="shared" si="7"/>
        <v>1.7731999999999999</v>
      </c>
      <c r="L35" s="29">
        <f t="shared" si="3"/>
        <v>12.641200000000001</v>
      </c>
      <c r="M35" s="29">
        <f t="shared" si="8"/>
        <v>10.868000000000002</v>
      </c>
      <c r="N35" s="29">
        <f t="shared" si="9"/>
        <v>1.7731999999999992</v>
      </c>
    </row>
    <row r="36" spans="1:14" ht="12.75">
      <c r="A36">
        <f t="shared" si="10"/>
        <v>2009</v>
      </c>
      <c r="C36">
        <v>10</v>
      </c>
      <c r="D36" s="28">
        <f t="shared" si="4"/>
        <v>0</v>
      </c>
      <c r="E36" s="26">
        <f t="shared" si="0"/>
        <v>0</v>
      </c>
      <c r="F36" s="26">
        <f t="shared" si="5"/>
        <v>0</v>
      </c>
      <c r="G36" s="26">
        <f t="shared" si="1"/>
        <v>0</v>
      </c>
      <c r="H36" s="26">
        <f t="shared" si="2"/>
        <v>0</v>
      </c>
      <c r="I36" s="1"/>
      <c r="J36" s="26">
        <f t="shared" si="6"/>
        <v>10.868000000000002</v>
      </c>
      <c r="K36" s="26">
        <f t="shared" si="7"/>
        <v>1.7731999999999999</v>
      </c>
      <c r="L36" s="29">
        <f t="shared" si="3"/>
        <v>12.641200000000001</v>
      </c>
      <c r="M36" s="29">
        <f t="shared" si="8"/>
        <v>10.868000000000002</v>
      </c>
      <c r="N36" s="29">
        <f t="shared" si="9"/>
        <v>1.7731999999999992</v>
      </c>
    </row>
    <row r="37" spans="1:14" ht="12.75">
      <c r="A37">
        <f t="shared" si="10"/>
        <v>2010</v>
      </c>
      <c r="C37">
        <v>11</v>
      </c>
      <c r="D37" s="28">
        <f t="shared" si="4"/>
        <v>0</v>
      </c>
      <c r="E37" s="26">
        <f t="shared" si="0"/>
        <v>0</v>
      </c>
      <c r="F37" s="26">
        <f t="shared" si="5"/>
        <v>0</v>
      </c>
      <c r="G37" s="26">
        <f t="shared" si="1"/>
        <v>0</v>
      </c>
      <c r="H37" s="26">
        <f t="shared" si="2"/>
        <v>0</v>
      </c>
      <c r="I37" s="1"/>
      <c r="J37" s="26">
        <f t="shared" si="6"/>
        <v>10.868000000000002</v>
      </c>
      <c r="K37" s="26">
        <f t="shared" si="7"/>
        <v>1.7731999999999999</v>
      </c>
      <c r="L37" s="29">
        <f t="shared" si="3"/>
        <v>12.641200000000001</v>
      </c>
      <c r="M37" s="29">
        <f t="shared" si="8"/>
        <v>10.868000000000002</v>
      </c>
      <c r="N37" s="29">
        <f t="shared" si="9"/>
        <v>1.7731999999999992</v>
      </c>
    </row>
    <row r="38" spans="1:14" ht="12.75">
      <c r="A38">
        <f t="shared" si="10"/>
        <v>2011</v>
      </c>
      <c r="C38">
        <v>12</v>
      </c>
      <c r="D38" s="28">
        <f t="shared" si="4"/>
        <v>0</v>
      </c>
      <c r="E38" s="26">
        <f t="shared" si="0"/>
        <v>0</v>
      </c>
      <c r="F38" s="26">
        <f t="shared" si="5"/>
        <v>0</v>
      </c>
      <c r="G38" s="26">
        <f t="shared" si="1"/>
        <v>0</v>
      </c>
      <c r="H38" s="26">
        <f t="shared" si="2"/>
        <v>0</v>
      </c>
      <c r="I38" s="1"/>
      <c r="J38" s="26">
        <f t="shared" si="6"/>
        <v>10.868000000000002</v>
      </c>
      <c r="K38" s="26">
        <f t="shared" si="7"/>
        <v>1.7731999999999999</v>
      </c>
      <c r="L38" s="29">
        <f t="shared" si="3"/>
        <v>12.641200000000001</v>
      </c>
      <c r="M38" s="29">
        <f t="shared" si="8"/>
        <v>10.868000000000002</v>
      </c>
      <c r="N38" s="29">
        <f t="shared" si="9"/>
        <v>1.7731999999999992</v>
      </c>
    </row>
    <row r="39" spans="1:14" ht="12.75">
      <c r="A39">
        <f t="shared" si="10"/>
        <v>2012</v>
      </c>
      <c r="C39">
        <v>13</v>
      </c>
      <c r="D39" s="28">
        <f t="shared" si="4"/>
        <v>0</v>
      </c>
      <c r="E39" s="26">
        <f t="shared" si="0"/>
        <v>0</v>
      </c>
      <c r="F39" s="26">
        <f t="shared" si="5"/>
        <v>0</v>
      </c>
      <c r="G39" s="26">
        <f t="shared" si="1"/>
        <v>0</v>
      </c>
      <c r="H39" s="26">
        <f t="shared" si="2"/>
        <v>0</v>
      </c>
      <c r="I39" s="1"/>
      <c r="J39" s="26">
        <f t="shared" si="6"/>
        <v>10.868000000000002</v>
      </c>
      <c r="K39" s="26">
        <f t="shared" si="7"/>
        <v>1.7731999999999999</v>
      </c>
      <c r="L39" s="29">
        <f t="shared" si="3"/>
        <v>12.641200000000001</v>
      </c>
      <c r="M39" s="29">
        <f t="shared" si="8"/>
        <v>10.868000000000002</v>
      </c>
      <c r="N39" s="29">
        <f t="shared" si="9"/>
        <v>1.7731999999999992</v>
      </c>
    </row>
    <row r="40" spans="1:14" ht="12.75">
      <c r="A40">
        <f t="shared" si="10"/>
        <v>2013</v>
      </c>
      <c r="B40" s="45"/>
      <c r="C40">
        <v>14</v>
      </c>
      <c r="D40" s="28">
        <f t="shared" si="4"/>
        <v>0</v>
      </c>
      <c r="E40" s="26">
        <f t="shared" si="0"/>
        <v>0</v>
      </c>
      <c r="F40" s="26">
        <f t="shared" si="5"/>
        <v>0</v>
      </c>
      <c r="G40" s="26">
        <f t="shared" si="1"/>
        <v>0</v>
      </c>
      <c r="H40" s="26">
        <f t="shared" si="2"/>
        <v>0</v>
      </c>
      <c r="I40" s="1"/>
      <c r="J40" s="26">
        <f t="shared" si="6"/>
        <v>10.868000000000002</v>
      </c>
      <c r="K40" s="26">
        <f t="shared" si="7"/>
        <v>1.7731999999999999</v>
      </c>
      <c r="L40" s="29">
        <f t="shared" si="3"/>
        <v>12.641200000000001</v>
      </c>
      <c r="M40" s="29">
        <f t="shared" si="8"/>
        <v>10.868000000000002</v>
      </c>
      <c r="N40" s="29">
        <f t="shared" si="9"/>
        <v>1.7731999999999992</v>
      </c>
    </row>
    <row r="41" spans="1:14" ht="12.75">
      <c r="A41">
        <f t="shared" si="10"/>
        <v>2014</v>
      </c>
      <c r="B41" s="45"/>
      <c r="C41">
        <v>15</v>
      </c>
      <c r="D41" s="28">
        <f t="shared" si="4"/>
        <v>0</v>
      </c>
      <c r="E41" s="26">
        <f t="shared" si="0"/>
        <v>0</v>
      </c>
      <c r="F41" s="26">
        <f t="shared" si="5"/>
        <v>0</v>
      </c>
      <c r="G41" s="26">
        <f t="shared" si="1"/>
        <v>0</v>
      </c>
      <c r="H41" s="26">
        <f t="shared" si="2"/>
        <v>0</v>
      </c>
      <c r="I41" s="1"/>
      <c r="J41" s="26">
        <f t="shared" si="6"/>
        <v>10.868000000000002</v>
      </c>
      <c r="K41" s="26">
        <f t="shared" si="7"/>
        <v>1.7731999999999999</v>
      </c>
      <c r="L41" s="29">
        <f t="shared" si="3"/>
        <v>12.641200000000001</v>
      </c>
      <c r="M41" s="29">
        <f t="shared" si="8"/>
        <v>10.868000000000002</v>
      </c>
      <c r="N41" s="29">
        <f t="shared" si="9"/>
        <v>1.7731999999999992</v>
      </c>
    </row>
    <row r="42" spans="1:14" ht="12.75">
      <c r="A42">
        <f t="shared" si="10"/>
        <v>2015</v>
      </c>
      <c r="C42">
        <v>16</v>
      </c>
      <c r="D42" s="28">
        <f t="shared" si="4"/>
        <v>0</v>
      </c>
      <c r="E42" s="26">
        <f t="shared" si="0"/>
        <v>0</v>
      </c>
      <c r="F42" s="26">
        <f t="shared" si="5"/>
        <v>0</v>
      </c>
      <c r="G42" s="26">
        <f t="shared" si="1"/>
        <v>0</v>
      </c>
      <c r="H42" s="26">
        <f t="shared" si="2"/>
        <v>0</v>
      </c>
      <c r="I42" s="1"/>
      <c r="J42" s="26">
        <f t="shared" si="6"/>
        <v>10.868000000000002</v>
      </c>
      <c r="K42" s="26">
        <f t="shared" si="7"/>
        <v>1.7731999999999999</v>
      </c>
      <c r="L42" s="29">
        <f t="shared" si="3"/>
        <v>12.641200000000001</v>
      </c>
      <c r="M42" s="29">
        <f t="shared" si="8"/>
        <v>10.868000000000002</v>
      </c>
      <c r="N42" s="29">
        <f t="shared" si="9"/>
        <v>1.7731999999999992</v>
      </c>
    </row>
    <row r="43" spans="1:14" ht="12.75">
      <c r="A43">
        <f t="shared" si="10"/>
        <v>2016</v>
      </c>
      <c r="C43">
        <v>17</v>
      </c>
      <c r="D43" s="28">
        <f t="shared" si="4"/>
        <v>0</v>
      </c>
      <c r="E43" s="26">
        <f t="shared" si="0"/>
        <v>0</v>
      </c>
      <c r="F43" s="26">
        <f t="shared" si="5"/>
        <v>0</v>
      </c>
      <c r="G43" s="26">
        <f t="shared" si="1"/>
        <v>0</v>
      </c>
      <c r="H43" s="26">
        <f t="shared" si="2"/>
        <v>0</v>
      </c>
      <c r="I43" s="1"/>
      <c r="J43" s="26">
        <f t="shared" si="6"/>
        <v>10.868000000000002</v>
      </c>
      <c r="K43" s="26">
        <f t="shared" si="7"/>
        <v>1.7731999999999999</v>
      </c>
      <c r="L43" s="29">
        <f t="shared" si="3"/>
        <v>12.641200000000001</v>
      </c>
      <c r="M43" s="29">
        <f t="shared" si="8"/>
        <v>10.868000000000002</v>
      </c>
      <c r="N43" s="29">
        <f t="shared" si="9"/>
        <v>1.7731999999999992</v>
      </c>
    </row>
    <row r="44" spans="1:14" ht="12.75">
      <c r="A44">
        <f t="shared" si="10"/>
        <v>2017</v>
      </c>
      <c r="C44">
        <v>18</v>
      </c>
      <c r="D44" s="28">
        <f t="shared" si="4"/>
        <v>0</v>
      </c>
      <c r="E44" s="26">
        <f t="shared" si="0"/>
        <v>0</v>
      </c>
      <c r="F44" s="26">
        <f t="shared" si="5"/>
        <v>0</v>
      </c>
      <c r="G44" s="26">
        <f t="shared" si="1"/>
        <v>0</v>
      </c>
      <c r="H44" s="26">
        <f t="shared" si="2"/>
        <v>0</v>
      </c>
      <c r="I44" s="1"/>
      <c r="J44" s="26">
        <f t="shared" si="6"/>
        <v>10.868000000000002</v>
      </c>
      <c r="K44" s="26">
        <f t="shared" si="7"/>
        <v>1.7731999999999999</v>
      </c>
      <c r="L44" s="29">
        <f t="shared" si="3"/>
        <v>12.641200000000001</v>
      </c>
      <c r="M44" s="29">
        <f t="shared" si="8"/>
        <v>10.868000000000002</v>
      </c>
      <c r="N44" s="29">
        <f t="shared" si="9"/>
        <v>1.7731999999999992</v>
      </c>
    </row>
    <row r="45" spans="1:14" ht="12.75">
      <c r="A45">
        <f t="shared" si="10"/>
        <v>2018</v>
      </c>
      <c r="C45">
        <v>19</v>
      </c>
      <c r="D45" s="28">
        <f t="shared" si="4"/>
        <v>0</v>
      </c>
      <c r="E45" s="26">
        <f t="shared" si="0"/>
        <v>0</v>
      </c>
      <c r="F45" s="26">
        <f t="shared" si="5"/>
        <v>0</v>
      </c>
      <c r="G45" s="26">
        <f t="shared" si="1"/>
        <v>0</v>
      </c>
      <c r="H45" s="26">
        <f t="shared" si="2"/>
        <v>0</v>
      </c>
      <c r="I45" s="1"/>
      <c r="J45" s="26">
        <f t="shared" si="6"/>
        <v>10.868000000000002</v>
      </c>
      <c r="K45" s="26">
        <f t="shared" si="7"/>
        <v>1.7731999999999999</v>
      </c>
      <c r="L45" s="29">
        <f t="shared" si="3"/>
        <v>12.641200000000001</v>
      </c>
      <c r="M45" s="29">
        <f t="shared" si="8"/>
        <v>10.868000000000002</v>
      </c>
      <c r="N45" s="29">
        <f t="shared" si="9"/>
        <v>1.7731999999999992</v>
      </c>
    </row>
    <row r="46" spans="1:14" ht="12.75">
      <c r="A46">
        <f t="shared" si="10"/>
        <v>2019</v>
      </c>
      <c r="C46">
        <v>20</v>
      </c>
      <c r="D46" s="28">
        <f t="shared" si="4"/>
        <v>0</v>
      </c>
      <c r="E46" s="26">
        <f t="shared" si="0"/>
        <v>0</v>
      </c>
      <c r="F46" s="26">
        <f t="shared" si="5"/>
        <v>0</v>
      </c>
      <c r="G46" s="26">
        <f t="shared" si="1"/>
        <v>0</v>
      </c>
      <c r="H46" s="26">
        <f t="shared" si="2"/>
        <v>0</v>
      </c>
      <c r="I46" s="1"/>
      <c r="J46" s="26">
        <f t="shared" si="6"/>
        <v>10.868000000000002</v>
      </c>
      <c r="K46" s="26">
        <f t="shared" si="7"/>
        <v>1.7731999999999999</v>
      </c>
      <c r="L46" s="29">
        <f t="shared" si="3"/>
        <v>12.641200000000001</v>
      </c>
      <c r="M46" s="29">
        <f t="shared" si="8"/>
        <v>10.868000000000002</v>
      </c>
      <c r="N46" s="29">
        <f t="shared" si="9"/>
        <v>1.7731999999999992</v>
      </c>
    </row>
    <row r="47" spans="1:14" ht="12.75">
      <c r="A47">
        <f t="shared" si="10"/>
        <v>2020</v>
      </c>
      <c r="C47">
        <v>21</v>
      </c>
      <c r="D47" s="28">
        <f t="shared" si="4"/>
        <v>0</v>
      </c>
      <c r="E47" s="26">
        <f t="shared" si="0"/>
        <v>0</v>
      </c>
      <c r="F47" s="26">
        <f t="shared" si="5"/>
        <v>0</v>
      </c>
      <c r="G47" s="26">
        <f t="shared" si="1"/>
        <v>0</v>
      </c>
      <c r="H47" s="26">
        <f t="shared" si="2"/>
        <v>0</v>
      </c>
      <c r="I47" s="1"/>
      <c r="J47" s="26">
        <f t="shared" si="6"/>
        <v>10.868000000000002</v>
      </c>
      <c r="K47" s="26">
        <f t="shared" si="7"/>
        <v>1.7731999999999999</v>
      </c>
      <c r="L47" s="29">
        <f t="shared" si="3"/>
        <v>12.641200000000001</v>
      </c>
      <c r="M47" s="29">
        <f t="shared" si="8"/>
        <v>10.868000000000002</v>
      </c>
      <c r="N47" s="29">
        <f t="shared" si="9"/>
        <v>1.7731999999999992</v>
      </c>
    </row>
    <row r="48" spans="1:14" ht="12.75">
      <c r="A48">
        <f t="shared" si="10"/>
        <v>2021</v>
      </c>
      <c r="C48">
        <v>22</v>
      </c>
      <c r="D48" s="28">
        <f t="shared" si="4"/>
        <v>0</v>
      </c>
      <c r="E48" s="26">
        <f t="shared" si="0"/>
        <v>0</v>
      </c>
      <c r="F48" s="26">
        <f t="shared" si="5"/>
        <v>0</v>
      </c>
      <c r="G48" s="26">
        <f t="shared" si="1"/>
        <v>0</v>
      </c>
      <c r="H48" s="26">
        <f t="shared" si="2"/>
        <v>0</v>
      </c>
      <c r="I48" s="1"/>
      <c r="J48" s="26">
        <f t="shared" si="6"/>
        <v>10.868000000000002</v>
      </c>
      <c r="K48" s="26">
        <f t="shared" si="7"/>
        <v>1.7731999999999999</v>
      </c>
      <c r="L48" s="29">
        <f t="shared" si="3"/>
        <v>12.641200000000001</v>
      </c>
      <c r="M48" s="29">
        <f t="shared" si="8"/>
        <v>10.868000000000002</v>
      </c>
      <c r="N48" s="29">
        <f t="shared" si="9"/>
        <v>1.7731999999999992</v>
      </c>
    </row>
    <row r="49" spans="1:14" ht="12.75">
      <c r="A49">
        <f t="shared" si="10"/>
        <v>2022</v>
      </c>
      <c r="C49">
        <v>23</v>
      </c>
      <c r="D49" s="28">
        <f t="shared" si="4"/>
        <v>0</v>
      </c>
      <c r="E49" s="26">
        <f t="shared" si="0"/>
        <v>0</v>
      </c>
      <c r="F49" s="26">
        <f t="shared" si="5"/>
        <v>0</v>
      </c>
      <c r="G49" s="26">
        <f t="shared" si="1"/>
        <v>0</v>
      </c>
      <c r="H49" s="26">
        <f t="shared" si="2"/>
        <v>0</v>
      </c>
      <c r="I49" s="1"/>
      <c r="J49" s="26">
        <f t="shared" si="6"/>
        <v>10.868000000000002</v>
      </c>
      <c r="K49" s="26">
        <f t="shared" si="7"/>
        <v>1.7731999999999999</v>
      </c>
      <c r="L49" s="29">
        <f t="shared" si="3"/>
        <v>12.641200000000001</v>
      </c>
      <c r="M49" s="29">
        <f t="shared" si="8"/>
        <v>10.868000000000002</v>
      </c>
      <c r="N49" s="29">
        <f t="shared" si="9"/>
        <v>1.7731999999999992</v>
      </c>
    </row>
    <row r="50" spans="1:14" ht="12.75">
      <c r="A50">
        <f t="shared" si="10"/>
        <v>2023</v>
      </c>
      <c r="C50">
        <v>24</v>
      </c>
      <c r="D50" s="28">
        <f t="shared" si="4"/>
        <v>0</v>
      </c>
      <c r="E50" s="26">
        <f t="shared" si="0"/>
        <v>0</v>
      </c>
      <c r="F50" s="26">
        <f t="shared" si="5"/>
        <v>0</v>
      </c>
      <c r="G50" s="26">
        <f t="shared" si="1"/>
        <v>0</v>
      </c>
      <c r="H50" s="26">
        <f t="shared" si="2"/>
        <v>0</v>
      </c>
      <c r="I50" s="1"/>
      <c r="J50" s="26">
        <f t="shared" si="6"/>
        <v>10.868000000000002</v>
      </c>
      <c r="K50" s="26">
        <f t="shared" si="7"/>
        <v>1.7731999999999999</v>
      </c>
      <c r="L50" s="29">
        <f t="shared" si="3"/>
        <v>12.641200000000001</v>
      </c>
      <c r="M50" s="29">
        <f t="shared" si="8"/>
        <v>10.868000000000002</v>
      </c>
      <c r="N50" s="29">
        <f t="shared" si="9"/>
        <v>1.7731999999999992</v>
      </c>
    </row>
    <row r="51" spans="1:14" ht="12.75">
      <c r="A51">
        <f t="shared" si="10"/>
        <v>2024</v>
      </c>
      <c r="C51">
        <v>25</v>
      </c>
      <c r="D51" s="28">
        <f t="shared" si="4"/>
        <v>0</v>
      </c>
      <c r="E51" s="26">
        <f t="shared" si="0"/>
        <v>0</v>
      </c>
      <c r="F51" s="26">
        <f t="shared" si="5"/>
        <v>0</v>
      </c>
      <c r="G51" s="26">
        <f t="shared" si="1"/>
        <v>0</v>
      </c>
      <c r="H51" s="26">
        <f t="shared" si="2"/>
        <v>0</v>
      </c>
      <c r="I51" s="1"/>
      <c r="J51" s="26">
        <f t="shared" si="6"/>
        <v>10.868000000000002</v>
      </c>
      <c r="K51" s="26">
        <f t="shared" si="7"/>
        <v>1.7731999999999999</v>
      </c>
      <c r="L51" s="29">
        <f t="shared" si="3"/>
        <v>12.641200000000001</v>
      </c>
      <c r="M51" s="29">
        <f t="shared" si="8"/>
        <v>10.868000000000002</v>
      </c>
      <c r="N51" s="29">
        <f t="shared" si="9"/>
        <v>1.7731999999999992</v>
      </c>
    </row>
    <row r="52" spans="1:14" ht="12.75">
      <c r="A52">
        <f t="shared" si="10"/>
        <v>2025</v>
      </c>
      <c r="C52">
        <v>26</v>
      </c>
      <c r="D52" s="28">
        <f t="shared" si="4"/>
        <v>0</v>
      </c>
      <c r="E52" s="26">
        <f t="shared" si="0"/>
        <v>0</v>
      </c>
      <c r="F52" s="26">
        <f t="shared" si="5"/>
        <v>0</v>
      </c>
      <c r="G52" s="26">
        <f t="shared" si="1"/>
        <v>0</v>
      </c>
      <c r="H52" s="26">
        <f t="shared" si="2"/>
        <v>0</v>
      </c>
      <c r="I52" s="1"/>
      <c r="J52" s="26">
        <f t="shared" si="6"/>
        <v>10.868000000000002</v>
      </c>
      <c r="K52" s="26">
        <f t="shared" si="7"/>
        <v>1.7731999999999999</v>
      </c>
      <c r="L52" s="29">
        <f t="shared" si="3"/>
        <v>12.641200000000001</v>
      </c>
      <c r="M52" s="29">
        <f t="shared" si="8"/>
        <v>10.868000000000002</v>
      </c>
      <c r="N52" s="29">
        <f t="shared" si="9"/>
        <v>1.7731999999999992</v>
      </c>
    </row>
    <row r="53" spans="1:14" ht="12.75">
      <c r="A53">
        <f t="shared" si="10"/>
        <v>2026</v>
      </c>
      <c r="C53">
        <v>27</v>
      </c>
      <c r="D53" s="28">
        <f t="shared" si="4"/>
        <v>0</v>
      </c>
      <c r="E53" s="26">
        <f t="shared" si="0"/>
        <v>0</v>
      </c>
      <c r="F53" s="26">
        <f t="shared" si="5"/>
        <v>0</v>
      </c>
      <c r="G53" s="26">
        <f t="shared" si="1"/>
        <v>0</v>
      </c>
      <c r="H53" s="26">
        <f t="shared" si="2"/>
        <v>0</v>
      </c>
      <c r="I53" s="1"/>
      <c r="J53" s="26">
        <f t="shared" si="6"/>
        <v>10.868000000000002</v>
      </c>
      <c r="K53" s="26">
        <f t="shared" si="7"/>
        <v>1.7731999999999999</v>
      </c>
      <c r="L53" s="29">
        <f t="shared" si="3"/>
        <v>12.641200000000001</v>
      </c>
      <c r="M53" s="29">
        <f t="shared" si="8"/>
        <v>10.868000000000002</v>
      </c>
      <c r="N53" s="29">
        <f t="shared" si="9"/>
        <v>1.7731999999999992</v>
      </c>
    </row>
    <row r="54" spans="1:14" ht="12.75">
      <c r="A54">
        <f t="shared" si="10"/>
        <v>2027</v>
      </c>
      <c r="C54">
        <v>28</v>
      </c>
      <c r="D54" s="28">
        <f t="shared" si="4"/>
        <v>0</v>
      </c>
      <c r="E54" s="26">
        <f t="shared" si="0"/>
        <v>0</v>
      </c>
      <c r="F54" s="26">
        <f t="shared" si="5"/>
        <v>0</v>
      </c>
      <c r="G54" s="26">
        <f t="shared" si="1"/>
        <v>0</v>
      </c>
      <c r="H54" s="26">
        <f t="shared" si="2"/>
        <v>0</v>
      </c>
      <c r="I54" s="1"/>
      <c r="J54" s="26">
        <f t="shared" si="6"/>
        <v>10.868000000000002</v>
      </c>
      <c r="K54" s="26">
        <f t="shared" si="7"/>
        <v>1.7731999999999999</v>
      </c>
      <c r="L54" s="29">
        <f t="shared" si="3"/>
        <v>12.641200000000001</v>
      </c>
      <c r="M54" s="29">
        <f t="shared" si="8"/>
        <v>10.868000000000002</v>
      </c>
      <c r="N54" s="29">
        <f t="shared" si="9"/>
        <v>1.7731999999999992</v>
      </c>
    </row>
    <row r="55" spans="1:14" ht="12.75">
      <c r="A55">
        <f t="shared" si="10"/>
        <v>2028</v>
      </c>
      <c r="C55">
        <v>29</v>
      </c>
      <c r="D55" s="28">
        <f t="shared" si="4"/>
        <v>0</v>
      </c>
      <c r="E55" s="26">
        <f t="shared" si="0"/>
        <v>0</v>
      </c>
      <c r="F55" s="26">
        <f t="shared" si="5"/>
        <v>0</v>
      </c>
      <c r="G55" s="26">
        <f t="shared" si="1"/>
        <v>0</v>
      </c>
      <c r="H55" s="26">
        <f t="shared" si="2"/>
        <v>0</v>
      </c>
      <c r="I55" s="1"/>
      <c r="J55" s="26">
        <f t="shared" si="6"/>
        <v>10.868000000000002</v>
      </c>
      <c r="K55" s="26">
        <f t="shared" si="7"/>
        <v>1.7731999999999999</v>
      </c>
      <c r="L55" s="29">
        <f t="shared" si="3"/>
        <v>12.641200000000001</v>
      </c>
      <c r="M55" s="29">
        <f t="shared" si="8"/>
        <v>10.868000000000002</v>
      </c>
      <c r="N55" s="29">
        <f t="shared" si="9"/>
        <v>1.7731999999999992</v>
      </c>
    </row>
    <row r="56" spans="1:14" ht="12.75">
      <c r="A56">
        <f t="shared" si="10"/>
        <v>2029</v>
      </c>
      <c r="C56">
        <v>30</v>
      </c>
      <c r="D56" s="28">
        <f t="shared" si="4"/>
        <v>0</v>
      </c>
      <c r="E56" s="26">
        <f t="shared" si="0"/>
        <v>0</v>
      </c>
      <c r="F56" s="26">
        <f t="shared" si="5"/>
        <v>0</v>
      </c>
      <c r="G56" s="26">
        <f t="shared" si="1"/>
        <v>0</v>
      </c>
      <c r="H56" s="26">
        <f t="shared" si="2"/>
        <v>0</v>
      </c>
      <c r="I56" s="1"/>
      <c r="J56" s="26">
        <f t="shared" si="6"/>
        <v>10.868000000000002</v>
      </c>
      <c r="K56" s="26">
        <f t="shared" si="7"/>
        <v>1.7731999999999999</v>
      </c>
      <c r="L56" s="29">
        <f t="shared" si="3"/>
        <v>12.641200000000001</v>
      </c>
      <c r="M56" s="29">
        <f t="shared" si="8"/>
        <v>10.868000000000002</v>
      </c>
      <c r="N56" s="29">
        <f t="shared" si="9"/>
        <v>1.7731999999999992</v>
      </c>
    </row>
    <row r="57" spans="1:14" ht="12.75">
      <c r="A57">
        <f t="shared" si="10"/>
        <v>2030</v>
      </c>
      <c r="C57">
        <v>31</v>
      </c>
      <c r="D57" s="28">
        <f t="shared" si="4"/>
        <v>0</v>
      </c>
      <c r="E57" s="26">
        <f t="shared" si="0"/>
        <v>0</v>
      </c>
      <c r="F57" s="26">
        <f t="shared" si="5"/>
        <v>0</v>
      </c>
      <c r="G57" s="26">
        <f t="shared" si="1"/>
        <v>0</v>
      </c>
      <c r="H57" s="26">
        <f t="shared" si="2"/>
        <v>0</v>
      </c>
      <c r="I57" s="1"/>
      <c r="J57" s="26">
        <f t="shared" si="6"/>
        <v>0</v>
      </c>
      <c r="K57" s="26">
        <f t="shared" si="7"/>
        <v>0</v>
      </c>
      <c r="L57" s="29">
        <f t="shared" si="3"/>
        <v>0</v>
      </c>
      <c r="M57" s="29">
        <f t="shared" si="8"/>
        <v>0</v>
      </c>
      <c r="N57" s="29">
        <f t="shared" si="9"/>
        <v>0</v>
      </c>
    </row>
    <row r="58" spans="1:14" ht="12.75">
      <c r="A58">
        <f t="shared" si="10"/>
        <v>2031</v>
      </c>
      <c r="C58">
        <v>32</v>
      </c>
      <c r="D58" s="28">
        <f t="shared" si="4"/>
        <v>0</v>
      </c>
      <c r="E58" s="26">
        <f t="shared" si="0"/>
        <v>0</v>
      </c>
      <c r="F58" s="26">
        <f t="shared" si="5"/>
        <v>0</v>
      </c>
      <c r="G58" s="26">
        <f t="shared" si="1"/>
        <v>0</v>
      </c>
      <c r="H58" s="26">
        <f t="shared" si="2"/>
        <v>0</v>
      </c>
      <c r="I58" s="1"/>
      <c r="J58" s="26">
        <f t="shared" si="6"/>
        <v>0</v>
      </c>
      <c r="K58" s="26">
        <f t="shared" si="7"/>
        <v>0</v>
      </c>
      <c r="L58" s="29">
        <f t="shared" si="3"/>
        <v>0</v>
      </c>
      <c r="M58" s="29">
        <f t="shared" si="8"/>
        <v>0</v>
      </c>
      <c r="N58" s="29">
        <f t="shared" si="9"/>
        <v>0</v>
      </c>
    </row>
    <row r="59" spans="1:14" ht="12.75">
      <c r="A59">
        <f t="shared" si="10"/>
        <v>2032</v>
      </c>
      <c r="C59">
        <v>33</v>
      </c>
      <c r="D59" s="28">
        <f t="shared" si="4"/>
        <v>0</v>
      </c>
      <c r="E59" s="26">
        <f t="shared" si="0"/>
        <v>0</v>
      </c>
      <c r="F59" s="26">
        <f t="shared" si="5"/>
        <v>0</v>
      </c>
      <c r="G59" s="26">
        <f aca="true" t="shared" si="11" ref="G59:G90">IF(A59&lt;=$C$13,$C$22*$C$11,0)</f>
        <v>0</v>
      </c>
      <c r="H59" s="26">
        <f t="shared" si="2"/>
        <v>0</v>
      </c>
      <c r="I59" s="1"/>
      <c r="J59" s="26">
        <f t="shared" si="6"/>
        <v>0</v>
      </c>
      <c r="K59" s="26">
        <f t="shared" si="7"/>
        <v>0</v>
      </c>
      <c r="L59" s="29">
        <f t="shared" si="3"/>
        <v>0</v>
      </c>
      <c r="M59" s="29">
        <f t="shared" si="8"/>
        <v>0</v>
      </c>
      <c r="N59" s="29">
        <f t="shared" si="9"/>
        <v>0</v>
      </c>
    </row>
    <row r="60" spans="1:14" ht="12.75">
      <c r="A60">
        <f t="shared" si="10"/>
        <v>2033</v>
      </c>
      <c r="C60">
        <v>34</v>
      </c>
      <c r="D60" s="28">
        <f aca="true" t="shared" si="12" ref="D60:D91">IF(A60&lt;=$C$13,D59*(1+$C$17),0)</f>
        <v>0</v>
      </c>
      <c r="E60" s="26">
        <f t="shared" si="0"/>
        <v>0</v>
      </c>
      <c r="F60" s="26">
        <f t="shared" si="5"/>
        <v>0</v>
      </c>
      <c r="G60" s="26">
        <f t="shared" si="11"/>
        <v>0</v>
      </c>
      <c r="H60" s="26">
        <f t="shared" si="2"/>
        <v>0</v>
      </c>
      <c r="I60" s="1"/>
      <c r="J60" s="26">
        <f t="shared" si="6"/>
        <v>0</v>
      </c>
      <c r="K60" s="26">
        <f t="shared" si="7"/>
        <v>0</v>
      </c>
      <c r="L60" s="29">
        <f t="shared" si="3"/>
        <v>0</v>
      </c>
      <c r="M60" s="29">
        <f t="shared" si="8"/>
        <v>0</v>
      </c>
      <c r="N60" s="29">
        <f t="shared" si="9"/>
        <v>0</v>
      </c>
    </row>
    <row r="61" spans="1:14" ht="12.75">
      <c r="A61">
        <f t="shared" si="10"/>
        <v>2034</v>
      </c>
      <c r="C61">
        <v>35</v>
      </c>
      <c r="D61" s="28">
        <f t="shared" si="12"/>
        <v>0</v>
      </c>
      <c r="E61" s="26">
        <f t="shared" si="0"/>
        <v>0</v>
      </c>
      <c r="F61" s="26">
        <f t="shared" si="5"/>
        <v>0</v>
      </c>
      <c r="G61" s="26">
        <f t="shared" si="11"/>
        <v>0</v>
      </c>
      <c r="H61" s="26">
        <f t="shared" si="2"/>
        <v>0</v>
      </c>
      <c r="I61" s="1"/>
      <c r="J61" s="26">
        <f t="shared" si="6"/>
        <v>0</v>
      </c>
      <c r="K61" s="26">
        <f t="shared" si="7"/>
        <v>0</v>
      </c>
      <c r="L61" s="29">
        <f t="shared" si="3"/>
        <v>0</v>
      </c>
      <c r="M61" s="29">
        <f t="shared" si="8"/>
        <v>0</v>
      </c>
      <c r="N61" s="29">
        <f t="shared" si="9"/>
        <v>0</v>
      </c>
    </row>
    <row r="62" spans="1:14" ht="12.75">
      <c r="A62">
        <f t="shared" si="10"/>
        <v>2035</v>
      </c>
      <c r="C62">
        <v>36</v>
      </c>
      <c r="D62" s="28">
        <f t="shared" si="12"/>
        <v>0</v>
      </c>
      <c r="E62" s="26">
        <f t="shared" si="0"/>
        <v>0</v>
      </c>
      <c r="F62" s="26">
        <f t="shared" si="5"/>
        <v>0</v>
      </c>
      <c r="G62" s="26">
        <f t="shared" si="11"/>
        <v>0</v>
      </c>
      <c r="H62" s="26">
        <f t="shared" si="2"/>
        <v>0</v>
      </c>
      <c r="I62" s="1"/>
      <c r="J62" s="26">
        <f t="shared" si="6"/>
        <v>0</v>
      </c>
      <c r="K62" s="26">
        <f t="shared" si="7"/>
        <v>0</v>
      </c>
      <c r="L62" s="29">
        <f t="shared" si="3"/>
        <v>0</v>
      </c>
      <c r="M62" s="29">
        <f t="shared" si="8"/>
        <v>0</v>
      </c>
      <c r="N62" s="29">
        <f t="shared" si="9"/>
        <v>0</v>
      </c>
    </row>
    <row r="63" spans="1:14" ht="12.75">
      <c r="A63">
        <f t="shared" si="10"/>
        <v>2036</v>
      </c>
      <c r="C63">
        <v>37</v>
      </c>
      <c r="D63" s="28">
        <f t="shared" si="12"/>
        <v>0</v>
      </c>
      <c r="E63" s="26">
        <f t="shared" si="0"/>
        <v>0</v>
      </c>
      <c r="F63" s="26">
        <f t="shared" si="5"/>
        <v>0</v>
      </c>
      <c r="G63" s="26">
        <f t="shared" si="11"/>
        <v>0</v>
      </c>
      <c r="H63" s="26">
        <f t="shared" si="2"/>
        <v>0</v>
      </c>
      <c r="I63" s="1"/>
      <c r="J63" s="26">
        <f t="shared" si="6"/>
        <v>0</v>
      </c>
      <c r="K63" s="26">
        <f t="shared" si="7"/>
        <v>0</v>
      </c>
      <c r="L63" s="29">
        <f t="shared" si="3"/>
        <v>0</v>
      </c>
      <c r="M63" s="29">
        <f t="shared" si="8"/>
        <v>0</v>
      </c>
      <c r="N63" s="29">
        <f t="shared" si="9"/>
        <v>0</v>
      </c>
    </row>
    <row r="64" spans="1:14" ht="12.75">
      <c r="A64">
        <f t="shared" si="10"/>
        <v>2037</v>
      </c>
      <c r="C64">
        <v>38</v>
      </c>
      <c r="D64" s="28">
        <f t="shared" si="12"/>
        <v>0</v>
      </c>
      <c r="E64" s="26">
        <f t="shared" si="0"/>
        <v>0</v>
      </c>
      <c r="F64" s="26">
        <f t="shared" si="5"/>
        <v>0</v>
      </c>
      <c r="G64" s="26">
        <f t="shared" si="11"/>
        <v>0</v>
      </c>
      <c r="H64" s="26">
        <f t="shared" si="2"/>
        <v>0</v>
      </c>
      <c r="I64" s="1"/>
      <c r="J64" s="26">
        <f t="shared" si="6"/>
        <v>0</v>
      </c>
      <c r="K64" s="26">
        <f t="shared" si="7"/>
        <v>0</v>
      </c>
      <c r="L64" s="29">
        <f t="shared" si="3"/>
        <v>0</v>
      </c>
      <c r="M64" s="29">
        <f t="shared" si="8"/>
        <v>0</v>
      </c>
      <c r="N64" s="29">
        <f t="shared" si="9"/>
        <v>0</v>
      </c>
    </row>
    <row r="65" spans="1:14" ht="12.75">
      <c r="A65">
        <f t="shared" si="10"/>
        <v>2038</v>
      </c>
      <c r="C65">
        <v>39</v>
      </c>
      <c r="D65" s="28">
        <f t="shared" si="12"/>
        <v>0</v>
      </c>
      <c r="E65" s="26">
        <f t="shared" si="0"/>
        <v>0</v>
      </c>
      <c r="F65" s="26">
        <f t="shared" si="5"/>
        <v>0</v>
      </c>
      <c r="G65" s="26">
        <f t="shared" si="11"/>
        <v>0</v>
      </c>
      <c r="H65" s="26">
        <f t="shared" si="2"/>
        <v>0</v>
      </c>
      <c r="I65" s="1"/>
      <c r="J65" s="26">
        <f t="shared" si="6"/>
        <v>0</v>
      </c>
      <c r="K65" s="26">
        <f t="shared" si="7"/>
        <v>0</v>
      </c>
      <c r="L65" s="29">
        <f t="shared" si="3"/>
        <v>0</v>
      </c>
      <c r="M65" s="29">
        <f t="shared" si="8"/>
        <v>0</v>
      </c>
      <c r="N65" s="29">
        <f t="shared" si="9"/>
        <v>0</v>
      </c>
    </row>
    <row r="66" spans="1:14" ht="12.75">
      <c r="A66">
        <f t="shared" si="10"/>
        <v>2039</v>
      </c>
      <c r="C66">
        <v>40</v>
      </c>
      <c r="D66" s="28">
        <f t="shared" si="12"/>
        <v>0</v>
      </c>
      <c r="E66" s="26">
        <f t="shared" si="0"/>
        <v>0</v>
      </c>
      <c r="F66" s="26">
        <f t="shared" si="5"/>
        <v>0</v>
      </c>
      <c r="G66" s="26">
        <f t="shared" si="11"/>
        <v>0</v>
      </c>
      <c r="H66" s="26">
        <f t="shared" si="2"/>
        <v>0</v>
      </c>
      <c r="I66" s="1"/>
      <c r="J66" s="26">
        <f t="shared" si="6"/>
        <v>0</v>
      </c>
      <c r="K66" s="26">
        <f t="shared" si="7"/>
        <v>0</v>
      </c>
      <c r="L66" s="29">
        <f t="shared" si="3"/>
        <v>0</v>
      </c>
      <c r="M66" s="29">
        <f t="shared" si="8"/>
        <v>0</v>
      </c>
      <c r="N66" s="29">
        <f t="shared" si="9"/>
        <v>0</v>
      </c>
    </row>
    <row r="67" spans="1:14" ht="12.75">
      <c r="A67">
        <f t="shared" si="10"/>
        <v>2040</v>
      </c>
      <c r="C67">
        <v>41</v>
      </c>
      <c r="D67" s="51">
        <f t="shared" si="12"/>
        <v>0</v>
      </c>
      <c r="E67" s="26">
        <f t="shared" si="0"/>
        <v>0</v>
      </c>
      <c r="F67" s="26">
        <f t="shared" si="5"/>
        <v>0</v>
      </c>
      <c r="G67" s="26">
        <f t="shared" si="11"/>
        <v>0</v>
      </c>
      <c r="H67" s="26">
        <f t="shared" si="2"/>
        <v>0</v>
      </c>
      <c r="I67" s="1"/>
      <c r="J67" s="26">
        <f t="shared" si="6"/>
        <v>0</v>
      </c>
      <c r="K67" s="26">
        <f t="shared" si="7"/>
        <v>0</v>
      </c>
      <c r="L67" s="29">
        <f t="shared" si="3"/>
        <v>0</v>
      </c>
      <c r="M67" s="29">
        <f t="shared" si="8"/>
        <v>0</v>
      </c>
      <c r="N67" s="29">
        <f t="shared" si="9"/>
        <v>0</v>
      </c>
    </row>
    <row r="68" spans="1:14" ht="12.75">
      <c r="A68">
        <f t="shared" si="10"/>
        <v>2041</v>
      </c>
      <c r="C68">
        <v>42</v>
      </c>
      <c r="D68" s="51">
        <f t="shared" si="12"/>
        <v>0</v>
      </c>
      <c r="E68" s="26">
        <f t="shared" si="0"/>
        <v>0</v>
      </c>
      <c r="F68" s="26">
        <f t="shared" si="5"/>
        <v>0</v>
      </c>
      <c r="G68" s="26">
        <f t="shared" si="11"/>
        <v>0</v>
      </c>
      <c r="H68" s="26">
        <f t="shared" si="2"/>
        <v>0</v>
      </c>
      <c r="I68" s="1"/>
      <c r="J68" s="26">
        <f t="shared" si="6"/>
        <v>0</v>
      </c>
      <c r="K68" s="26">
        <f t="shared" si="7"/>
        <v>0</v>
      </c>
      <c r="L68" s="29">
        <f t="shared" si="3"/>
        <v>0</v>
      </c>
      <c r="M68" s="29">
        <f t="shared" si="8"/>
        <v>0</v>
      </c>
      <c r="N68" s="29">
        <f t="shared" si="9"/>
        <v>0</v>
      </c>
    </row>
    <row r="69" spans="1:14" ht="12.75">
      <c r="A69">
        <f t="shared" si="10"/>
        <v>2042</v>
      </c>
      <c r="C69">
        <v>43</v>
      </c>
      <c r="D69" s="51">
        <f t="shared" si="12"/>
        <v>0</v>
      </c>
      <c r="E69" s="26">
        <f t="shared" si="0"/>
        <v>0</v>
      </c>
      <c r="F69" s="26">
        <f t="shared" si="5"/>
        <v>0</v>
      </c>
      <c r="G69" s="26">
        <f t="shared" si="11"/>
        <v>0</v>
      </c>
      <c r="H69" s="26">
        <f t="shared" si="2"/>
        <v>0</v>
      </c>
      <c r="I69" s="1"/>
      <c r="J69" s="26">
        <f t="shared" si="6"/>
        <v>0</v>
      </c>
      <c r="K69" s="26">
        <f t="shared" si="7"/>
        <v>0</v>
      </c>
      <c r="L69" s="29">
        <f t="shared" si="3"/>
        <v>0</v>
      </c>
      <c r="M69" s="29">
        <f t="shared" si="8"/>
        <v>0</v>
      </c>
      <c r="N69" s="29">
        <f t="shared" si="9"/>
        <v>0</v>
      </c>
    </row>
    <row r="70" spans="1:14" ht="12.75">
      <c r="A70">
        <f t="shared" si="10"/>
        <v>2043</v>
      </c>
      <c r="C70">
        <v>44</v>
      </c>
      <c r="D70" s="51">
        <f t="shared" si="12"/>
        <v>0</v>
      </c>
      <c r="E70" s="26">
        <f t="shared" si="0"/>
        <v>0</v>
      </c>
      <c r="F70" s="26">
        <f t="shared" si="5"/>
        <v>0</v>
      </c>
      <c r="G70" s="26">
        <f t="shared" si="11"/>
        <v>0</v>
      </c>
      <c r="H70" s="26">
        <f t="shared" si="2"/>
        <v>0</v>
      </c>
      <c r="I70" s="1"/>
      <c r="J70" s="26">
        <f t="shared" si="6"/>
        <v>0</v>
      </c>
      <c r="K70" s="26">
        <f t="shared" si="7"/>
        <v>0</v>
      </c>
      <c r="L70" s="29">
        <f t="shared" si="3"/>
        <v>0</v>
      </c>
      <c r="M70" s="29">
        <f t="shared" si="8"/>
        <v>0</v>
      </c>
      <c r="N70" s="29">
        <f t="shared" si="9"/>
        <v>0</v>
      </c>
    </row>
    <row r="71" spans="1:14" ht="12.75">
      <c r="A71">
        <f t="shared" si="10"/>
        <v>2044</v>
      </c>
      <c r="C71">
        <v>45</v>
      </c>
      <c r="D71" s="51">
        <f t="shared" si="12"/>
        <v>0</v>
      </c>
      <c r="E71" s="26">
        <f t="shared" si="0"/>
        <v>0</v>
      </c>
      <c r="F71" s="26">
        <f t="shared" si="5"/>
        <v>0</v>
      </c>
      <c r="G71" s="26">
        <f t="shared" si="11"/>
        <v>0</v>
      </c>
      <c r="H71" s="26">
        <f>IF(A71&gt;=2003,G71+E71,0)</f>
        <v>0</v>
      </c>
      <c r="I71" s="1"/>
      <c r="J71" s="26">
        <f t="shared" si="6"/>
        <v>0</v>
      </c>
      <c r="K71" s="26">
        <f t="shared" si="7"/>
        <v>0</v>
      </c>
      <c r="L71" s="29">
        <f t="shared" si="3"/>
        <v>0</v>
      </c>
      <c r="M71" s="29">
        <f t="shared" si="8"/>
        <v>0</v>
      </c>
      <c r="N71" s="29">
        <f t="shared" si="9"/>
        <v>0</v>
      </c>
    </row>
    <row r="72" spans="1:14" ht="12.75">
      <c r="A72">
        <f t="shared" si="10"/>
        <v>2045</v>
      </c>
      <c r="C72">
        <v>46</v>
      </c>
      <c r="D72" s="51">
        <f t="shared" si="12"/>
        <v>0</v>
      </c>
      <c r="E72" s="26">
        <f t="shared" si="0"/>
        <v>0</v>
      </c>
      <c r="F72" s="26">
        <f t="shared" si="5"/>
        <v>0</v>
      </c>
      <c r="G72" s="26">
        <f t="shared" si="11"/>
        <v>0</v>
      </c>
      <c r="H72" s="26">
        <f aca="true" t="shared" si="13" ref="H72:H120">IF(A72&gt;=2003,G72+E72,0)</f>
        <v>0</v>
      </c>
      <c r="I72" s="1"/>
      <c r="J72" s="26">
        <f t="shared" si="6"/>
        <v>0</v>
      </c>
      <c r="K72" s="26">
        <f t="shared" si="7"/>
        <v>0</v>
      </c>
      <c r="L72" s="29">
        <f t="shared" si="3"/>
        <v>0</v>
      </c>
      <c r="M72" s="29">
        <f t="shared" si="8"/>
        <v>0</v>
      </c>
      <c r="N72" s="29">
        <f t="shared" si="9"/>
        <v>0</v>
      </c>
    </row>
    <row r="73" spans="1:14" ht="12.75">
      <c r="A73">
        <f t="shared" si="10"/>
        <v>2046</v>
      </c>
      <c r="C73">
        <v>47</v>
      </c>
      <c r="D73" s="51">
        <f t="shared" si="12"/>
        <v>0</v>
      </c>
      <c r="E73" s="26">
        <f t="shared" si="0"/>
        <v>0</v>
      </c>
      <c r="F73" s="26">
        <f t="shared" si="5"/>
        <v>0</v>
      </c>
      <c r="G73" s="26">
        <f t="shared" si="11"/>
        <v>0</v>
      </c>
      <c r="H73" s="26">
        <f t="shared" si="13"/>
        <v>0</v>
      </c>
      <c r="I73" s="1"/>
      <c r="J73" s="26">
        <f t="shared" si="6"/>
        <v>0</v>
      </c>
      <c r="K73" s="26">
        <f t="shared" si="7"/>
        <v>0</v>
      </c>
      <c r="L73" s="29">
        <f t="shared" si="3"/>
        <v>0</v>
      </c>
      <c r="M73" s="29">
        <f t="shared" si="8"/>
        <v>0</v>
      </c>
      <c r="N73" s="29">
        <f t="shared" si="9"/>
        <v>0</v>
      </c>
    </row>
    <row r="74" spans="1:14" ht="12.75">
      <c r="A74">
        <f t="shared" si="10"/>
        <v>2047</v>
      </c>
      <c r="C74">
        <v>48</v>
      </c>
      <c r="D74" s="51">
        <f t="shared" si="12"/>
        <v>0</v>
      </c>
      <c r="E74" s="26">
        <f t="shared" si="0"/>
        <v>0</v>
      </c>
      <c r="F74" s="26">
        <f t="shared" si="5"/>
        <v>0</v>
      </c>
      <c r="G74" s="26">
        <f t="shared" si="11"/>
        <v>0</v>
      </c>
      <c r="H74" s="26">
        <f t="shared" si="13"/>
        <v>0</v>
      </c>
      <c r="I74" s="1"/>
      <c r="J74" s="26">
        <f t="shared" si="6"/>
        <v>0</v>
      </c>
      <c r="K74" s="26">
        <f t="shared" si="7"/>
        <v>0</v>
      </c>
      <c r="L74" s="29">
        <f t="shared" si="3"/>
        <v>0</v>
      </c>
      <c r="M74" s="29">
        <f t="shared" si="8"/>
        <v>0</v>
      </c>
      <c r="N74" s="29">
        <f t="shared" si="9"/>
        <v>0</v>
      </c>
    </row>
    <row r="75" spans="1:14" ht="12.75">
      <c r="A75">
        <f t="shared" si="10"/>
        <v>2048</v>
      </c>
      <c r="C75">
        <v>49</v>
      </c>
      <c r="D75" s="51">
        <f t="shared" si="12"/>
        <v>0</v>
      </c>
      <c r="E75" s="26">
        <f t="shared" si="0"/>
        <v>0</v>
      </c>
      <c r="F75" s="26">
        <f t="shared" si="5"/>
        <v>0</v>
      </c>
      <c r="G75" s="26">
        <f t="shared" si="11"/>
        <v>0</v>
      </c>
      <c r="H75" s="26">
        <f t="shared" si="13"/>
        <v>0</v>
      </c>
      <c r="I75" s="1"/>
      <c r="J75" s="26">
        <f t="shared" si="6"/>
        <v>0</v>
      </c>
      <c r="K75" s="26">
        <f t="shared" si="7"/>
        <v>0</v>
      </c>
      <c r="L75" s="29">
        <f t="shared" si="3"/>
        <v>0</v>
      </c>
      <c r="M75" s="29">
        <f t="shared" si="8"/>
        <v>0</v>
      </c>
      <c r="N75" s="29">
        <f t="shared" si="9"/>
        <v>0</v>
      </c>
    </row>
    <row r="76" spans="1:14" ht="12.75">
      <c r="A76">
        <f t="shared" si="10"/>
        <v>2049</v>
      </c>
      <c r="C76">
        <v>50</v>
      </c>
      <c r="D76" s="26">
        <f t="shared" si="12"/>
        <v>0</v>
      </c>
      <c r="E76" s="26">
        <f t="shared" si="0"/>
        <v>0</v>
      </c>
      <c r="F76" s="26">
        <f t="shared" si="5"/>
        <v>0</v>
      </c>
      <c r="G76" s="26">
        <f t="shared" si="11"/>
        <v>0</v>
      </c>
      <c r="H76" s="26">
        <f t="shared" si="13"/>
        <v>0</v>
      </c>
      <c r="I76" s="1"/>
      <c r="J76" s="26">
        <f t="shared" si="6"/>
        <v>0</v>
      </c>
      <c r="K76" s="26">
        <f t="shared" si="7"/>
        <v>0</v>
      </c>
      <c r="L76" s="29">
        <f t="shared" si="3"/>
        <v>0</v>
      </c>
      <c r="M76" s="29">
        <f t="shared" si="8"/>
        <v>0</v>
      </c>
      <c r="N76" s="29">
        <f t="shared" si="9"/>
        <v>0</v>
      </c>
    </row>
    <row r="77" spans="1:14" ht="12.75">
      <c r="A77">
        <f t="shared" si="10"/>
        <v>2050</v>
      </c>
      <c r="C77">
        <v>51</v>
      </c>
      <c r="D77" s="26">
        <f t="shared" si="12"/>
        <v>0</v>
      </c>
      <c r="E77" s="26">
        <f t="shared" si="0"/>
        <v>0</v>
      </c>
      <c r="F77" s="26">
        <f t="shared" si="5"/>
        <v>0</v>
      </c>
      <c r="G77" s="26">
        <f t="shared" si="11"/>
        <v>0</v>
      </c>
      <c r="H77" s="26">
        <f t="shared" si="13"/>
        <v>0</v>
      </c>
      <c r="I77" s="1"/>
      <c r="J77" s="26">
        <f t="shared" si="6"/>
        <v>0</v>
      </c>
      <c r="K77" s="26">
        <f t="shared" si="7"/>
        <v>0</v>
      </c>
      <c r="L77" s="29">
        <f t="shared" si="3"/>
        <v>0</v>
      </c>
      <c r="M77" s="29">
        <f t="shared" si="8"/>
        <v>0</v>
      </c>
      <c r="N77" s="29">
        <f t="shared" si="9"/>
        <v>0</v>
      </c>
    </row>
    <row r="78" spans="1:14" ht="12.75">
      <c r="A78">
        <f t="shared" si="10"/>
        <v>2051</v>
      </c>
      <c r="C78">
        <v>52</v>
      </c>
      <c r="D78" s="26">
        <f t="shared" si="12"/>
        <v>0</v>
      </c>
      <c r="E78" s="26">
        <f t="shared" si="0"/>
        <v>0</v>
      </c>
      <c r="F78" s="26">
        <f t="shared" si="5"/>
        <v>0</v>
      </c>
      <c r="G78" s="26">
        <f t="shared" si="11"/>
        <v>0</v>
      </c>
      <c r="H78" s="26">
        <f t="shared" si="13"/>
        <v>0</v>
      </c>
      <c r="I78" s="1"/>
      <c r="J78" s="26">
        <f t="shared" si="6"/>
        <v>0</v>
      </c>
      <c r="K78" s="26">
        <f t="shared" si="7"/>
        <v>0</v>
      </c>
      <c r="L78" s="29">
        <f t="shared" si="3"/>
        <v>0</v>
      </c>
      <c r="M78" s="29">
        <f t="shared" si="8"/>
        <v>0</v>
      </c>
      <c r="N78" s="29">
        <f t="shared" si="9"/>
        <v>0</v>
      </c>
    </row>
    <row r="79" spans="1:14" ht="12.75">
      <c r="A79">
        <f t="shared" si="10"/>
        <v>2052</v>
      </c>
      <c r="C79">
        <v>53</v>
      </c>
      <c r="D79" s="26">
        <f t="shared" si="12"/>
        <v>0</v>
      </c>
      <c r="E79" s="26">
        <f t="shared" si="0"/>
        <v>0</v>
      </c>
      <c r="F79" s="26">
        <f t="shared" si="5"/>
        <v>0</v>
      </c>
      <c r="G79" s="26">
        <f t="shared" si="11"/>
        <v>0</v>
      </c>
      <c r="H79" s="26">
        <f t="shared" si="13"/>
        <v>0</v>
      </c>
      <c r="I79" s="1"/>
      <c r="J79" s="26">
        <f t="shared" si="6"/>
        <v>0</v>
      </c>
      <c r="K79" s="26">
        <f t="shared" si="7"/>
        <v>0</v>
      </c>
      <c r="L79" s="29">
        <f t="shared" si="3"/>
        <v>0</v>
      </c>
      <c r="M79" s="29">
        <f t="shared" si="8"/>
        <v>0</v>
      </c>
      <c r="N79" s="29">
        <f t="shared" si="9"/>
        <v>0</v>
      </c>
    </row>
    <row r="80" spans="1:14" ht="12.75">
      <c r="A80">
        <f t="shared" si="10"/>
        <v>2053</v>
      </c>
      <c r="C80">
        <v>54</v>
      </c>
      <c r="D80" s="26">
        <f t="shared" si="12"/>
        <v>0</v>
      </c>
      <c r="E80" s="26">
        <f t="shared" si="0"/>
        <v>0</v>
      </c>
      <c r="F80" s="26">
        <f t="shared" si="5"/>
        <v>0</v>
      </c>
      <c r="G80" s="26">
        <f t="shared" si="11"/>
        <v>0</v>
      </c>
      <c r="H80" s="26">
        <f t="shared" si="13"/>
        <v>0</v>
      </c>
      <c r="I80" s="1"/>
      <c r="J80" s="26">
        <f t="shared" si="6"/>
        <v>0</v>
      </c>
      <c r="K80" s="26">
        <f t="shared" si="7"/>
        <v>0</v>
      </c>
      <c r="L80" s="29">
        <f t="shared" si="3"/>
        <v>0</v>
      </c>
      <c r="M80" s="29">
        <f t="shared" si="8"/>
        <v>0</v>
      </c>
      <c r="N80" s="29">
        <f t="shared" si="9"/>
        <v>0</v>
      </c>
    </row>
    <row r="81" spans="1:14" ht="12.75">
      <c r="A81">
        <f t="shared" si="10"/>
        <v>2054</v>
      </c>
      <c r="C81">
        <v>55</v>
      </c>
      <c r="D81" s="26">
        <f t="shared" si="12"/>
        <v>0</v>
      </c>
      <c r="E81" s="26">
        <f t="shared" si="0"/>
        <v>0</v>
      </c>
      <c r="F81" s="26">
        <f t="shared" si="5"/>
        <v>0</v>
      </c>
      <c r="G81" s="26">
        <f t="shared" si="11"/>
        <v>0</v>
      </c>
      <c r="H81" s="26">
        <f t="shared" si="13"/>
        <v>0</v>
      </c>
      <c r="I81" s="1"/>
      <c r="J81" s="26">
        <f t="shared" si="6"/>
        <v>0</v>
      </c>
      <c r="K81" s="26">
        <f t="shared" si="7"/>
        <v>0</v>
      </c>
      <c r="L81" s="29">
        <f t="shared" si="3"/>
        <v>0</v>
      </c>
      <c r="M81" s="29">
        <f t="shared" si="8"/>
        <v>0</v>
      </c>
      <c r="N81" s="29">
        <f t="shared" si="9"/>
        <v>0</v>
      </c>
    </row>
    <row r="82" spans="1:14" ht="12.75">
      <c r="A82">
        <f t="shared" si="10"/>
        <v>2055</v>
      </c>
      <c r="C82">
        <v>56</v>
      </c>
      <c r="D82" s="26">
        <f t="shared" si="12"/>
        <v>0</v>
      </c>
      <c r="E82" s="26">
        <f t="shared" si="0"/>
        <v>0</v>
      </c>
      <c r="F82" s="26">
        <f t="shared" si="5"/>
        <v>0</v>
      </c>
      <c r="G82" s="26">
        <f t="shared" si="11"/>
        <v>0</v>
      </c>
      <c r="H82" s="26">
        <f t="shared" si="13"/>
        <v>0</v>
      </c>
      <c r="I82" s="1"/>
      <c r="J82" s="26">
        <f t="shared" si="6"/>
        <v>0</v>
      </c>
      <c r="K82" s="26">
        <f t="shared" si="7"/>
        <v>0</v>
      </c>
      <c r="L82" s="29">
        <f t="shared" si="3"/>
        <v>0</v>
      </c>
      <c r="M82" s="29">
        <f t="shared" si="8"/>
        <v>0</v>
      </c>
      <c r="N82" s="29">
        <f t="shared" si="9"/>
        <v>0</v>
      </c>
    </row>
    <row r="83" spans="1:14" ht="12.75">
      <c r="A83">
        <f t="shared" si="10"/>
        <v>2056</v>
      </c>
      <c r="C83">
        <v>57</v>
      </c>
      <c r="D83" s="26">
        <f t="shared" si="12"/>
        <v>0</v>
      </c>
      <c r="E83" s="26">
        <f t="shared" si="0"/>
        <v>0</v>
      </c>
      <c r="F83" s="26">
        <f t="shared" si="5"/>
        <v>0</v>
      </c>
      <c r="G83" s="26">
        <f t="shared" si="11"/>
        <v>0</v>
      </c>
      <c r="H83" s="26">
        <f t="shared" si="13"/>
        <v>0</v>
      </c>
      <c r="I83" s="1"/>
      <c r="J83" s="26">
        <f t="shared" si="6"/>
        <v>0</v>
      </c>
      <c r="K83" s="26">
        <f t="shared" si="7"/>
        <v>0</v>
      </c>
      <c r="L83" s="29">
        <f t="shared" si="3"/>
        <v>0</v>
      </c>
      <c r="M83" s="29">
        <f t="shared" si="8"/>
        <v>0</v>
      </c>
      <c r="N83" s="29">
        <f t="shared" si="9"/>
        <v>0</v>
      </c>
    </row>
    <row r="84" spans="1:14" ht="12.75">
      <c r="A84">
        <f t="shared" si="10"/>
        <v>2057</v>
      </c>
      <c r="C84">
        <v>58</v>
      </c>
      <c r="D84" s="26">
        <f t="shared" si="12"/>
        <v>0</v>
      </c>
      <c r="E84" s="26">
        <f t="shared" si="0"/>
        <v>0</v>
      </c>
      <c r="F84" s="26">
        <f t="shared" si="5"/>
        <v>0</v>
      </c>
      <c r="G84" s="26">
        <f t="shared" si="11"/>
        <v>0</v>
      </c>
      <c r="H84" s="26">
        <f t="shared" si="13"/>
        <v>0</v>
      </c>
      <c r="I84" s="1"/>
      <c r="J84" s="26">
        <f t="shared" si="6"/>
        <v>0</v>
      </c>
      <c r="K84" s="26">
        <f t="shared" si="7"/>
        <v>0</v>
      </c>
      <c r="L84" s="29">
        <f t="shared" si="3"/>
        <v>0</v>
      </c>
      <c r="M84" s="29">
        <f t="shared" si="8"/>
        <v>0</v>
      </c>
      <c r="N84" s="29">
        <f t="shared" si="9"/>
        <v>0</v>
      </c>
    </row>
    <row r="85" spans="1:14" ht="12.75">
      <c r="A85">
        <f t="shared" si="10"/>
        <v>2058</v>
      </c>
      <c r="C85">
        <v>59</v>
      </c>
      <c r="D85" s="26">
        <f t="shared" si="12"/>
        <v>0</v>
      </c>
      <c r="E85" s="26">
        <f t="shared" si="0"/>
        <v>0</v>
      </c>
      <c r="F85" s="26">
        <f t="shared" si="5"/>
        <v>0</v>
      </c>
      <c r="G85" s="26">
        <f t="shared" si="11"/>
        <v>0</v>
      </c>
      <c r="H85" s="26">
        <f t="shared" si="13"/>
        <v>0</v>
      </c>
      <c r="I85" s="1"/>
      <c r="J85" s="26">
        <f t="shared" si="6"/>
        <v>0</v>
      </c>
      <c r="K85" s="26">
        <f t="shared" si="7"/>
        <v>0</v>
      </c>
      <c r="L85" s="29">
        <f t="shared" si="3"/>
        <v>0</v>
      </c>
      <c r="M85" s="29">
        <f t="shared" si="8"/>
        <v>0</v>
      </c>
      <c r="N85" s="29">
        <f t="shared" si="9"/>
        <v>0</v>
      </c>
    </row>
    <row r="86" spans="1:14" ht="12.75">
      <c r="A86">
        <f t="shared" si="10"/>
        <v>2059</v>
      </c>
      <c r="C86">
        <v>60</v>
      </c>
      <c r="D86" s="26">
        <f t="shared" si="12"/>
        <v>0</v>
      </c>
      <c r="E86" s="26">
        <f t="shared" si="0"/>
        <v>0</v>
      </c>
      <c r="F86" s="26">
        <f t="shared" si="5"/>
        <v>0</v>
      </c>
      <c r="G86" s="26">
        <f t="shared" si="11"/>
        <v>0</v>
      </c>
      <c r="H86" s="26">
        <f t="shared" si="13"/>
        <v>0</v>
      </c>
      <c r="I86" s="1"/>
      <c r="J86" s="26">
        <f t="shared" si="6"/>
        <v>0</v>
      </c>
      <c r="K86" s="26">
        <f t="shared" si="7"/>
        <v>0</v>
      </c>
      <c r="L86" s="29">
        <f t="shared" si="3"/>
        <v>0</v>
      </c>
      <c r="M86" s="29">
        <f t="shared" si="8"/>
        <v>0</v>
      </c>
      <c r="N86" s="29">
        <f t="shared" si="9"/>
        <v>0</v>
      </c>
    </row>
    <row r="87" spans="1:14" ht="12.75">
      <c r="A87">
        <f t="shared" si="10"/>
        <v>2060</v>
      </c>
      <c r="C87">
        <v>61</v>
      </c>
      <c r="D87" s="26">
        <f t="shared" si="12"/>
        <v>0</v>
      </c>
      <c r="E87" s="26">
        <f t="shared" si="0"/>
        <v>0</v>
      </c>
      <c r="F87" s="26">
        <f t="shared" si="5"/>
        <v>0</v>
      </c>
      <c r="G87" s="26">
        <f t="shared" si="11"/>
        <v>0</v>
      </c>
      <c r="H87" s="26">
        <f t="shared" si="13"/>
        <v>0</v>
      </c>
      <c r="I87" s="1"/>
      <c r="J87" s="26">
        <f t="shared" si="6"/>
        <v>0</v>
      </c>
      <c r="K87" s="26">
        <f t="shared" si="7"/>
        <v>0</v>
      </c>
      <c r="L87" s="29">
        <f t="shared" si="3"/>
        <v>0</v>
      </c>
      <c r="M87" s="29">
        <f t="shared" si="8"/>
        <v>0</v>
      </c>
      <c r="N87" s="29">
        <f t="shared" si="9"/>
        <v>0</v>
      </c>
    </row>
    <row r="88" spans="1:14" ht="12.75">
      <c r="A88">
        <f t="shared" si="10"/>
        <v>2061</v>
      </c>
      <c r="C88">
        <v>62</v>
      </c>
      <c r="D88" s="26">
        <f t="shared" si="12"/>
        <v>0</v>
      </c>
      <c r="E88" s="26">
        <f t="shared" si="0"/>
        <v>0</v>
      </c>
      <c r="F88" s="26">
        <f t="shared" si="5"/>
        <v>0</v>
      </c>
      <c r="G88" s="26">
        <f t="shared" si="11"/>
        <v>0</v>
      </c>
      <c r="H88" s="26">
        <f t="shared" si="13"/>
        <v>0</v>
      </c>
      <c r="I88" s="1"/>
      <c r="J88" s="26">
        <f t="shared" si="6"/>
        <v>0</v>
      </c>
      <c r="K88" s="26">
        <f t="shared" si="7"/>
        <v>0</v>
      </c>
      <c r="L88" s="29">
        <f t="shared" si="3"/>
        <v>0</v>
      </c>
      <c r="M88" s="29">
        <f t="shared" si="8"/>
        <v>0</v>
      </c>
      <c r="N88" s="29">
        <f t="shared" si="9"/>
        <v>0</v>
      </c>
    </row>
    <row r="89" spans="1:14" ht="12.75">
      <c r="A89">
        <f t="shared" si="10"/>
        <v>2062</v>
      </c>
      <c r="C89">
        <v>63</v>
      </c>
      <c r="D89" s="26">
        <f t="shared" si="12"/>
        <v>0</v>
      </c>
      <c r="E89" s="26">
        <f t="shared" si="0"/>
        <v>0</v>
      </c>
      <c r="F89" s="26">
        <f t="shared" si="5"/>
        <v>0</v>
      </c>
      <c r="G89" s="26">
        <f t="shared" si="11"/>
        <v>0</v>
      </c>
      <c r="H89" s="26">
        <f t="shared" si="13"/>
        <v>0</v>
      </c>
      <c r="I89" s="1"/>
      <c r="J89" s="26">
        <f t="shared" si="6"/>
        <v>0</v>
      </c>
      <c r="K89" s="26">
        <f t="shared" si="7"/>
        <v>0</v>
      </c>
      <c r="L89" s="29">
        <f t="shared" si="3"/>
        <v>0</v>
      </c>
      <c r="M89" s="29">
        <f t="shared" si="8"/>
        <v>0</v>
      </c>
      <c r="N89" s="29">
        <f t="shared" si="9"/>
        <v>0</v>
      </c>
    </row>
    <row r="90" spans="1:14" ht="12.75">
      <c r="A90">
        <f t="shared" si="10"/>
        <v>2063</v>
      </c>
      <c r="C90">
        <v>64</v>
      </c>
      <c r="D90" s="26">
        <f t="shared" si="12"/>
        <v>0</v>
      </c>
      <c r="E90" s="26">
        <f t="shared" si="0"/>
        <v>0</v>
      </c>
      <c r="F90" s="26">
        <f t="shared" si="5"/>
        <v>0</v>
      </c>
      <c r="G90" s="26">
        <f t="shared" si="11"/>
        <v>0</v>
      </c>
      <c r="H90" s="26">
        <f t="shared" si="13"/>
        <v>0</v>
      </c>
      <c r="I90" s="1"/>
      <c r="J90" s="26">
        <f t="shared" si="6"/>
        <v>0</v>
      </c>
      <c r="K90" s="26">
        <f t="shared" si="7"/>
        <v>0</v>
      </c>
      <c r="L90" s="29">
        <f t="shared" si="3"/>
        <v>0</v>
      </c>
      <c r="M90" s="29">
        <f t="shared" si="8"/>
        <v>0</v>
      </c>
      <c r="N90" s="29">
        <f t="shared" si="9"/>
        <v>0</v>
      </c>
    </row>
    <row r="91" spans="1:14" ht="12.75">
      <c r="A91">
        <f t="shared" si="10"/>
        <v>2064</v>
      </c>
      <c r="C91">
        <v>65</v>
      </c>
      <c r="D91" s="26">
        <f t="shared" si="12"/>
        <v>0</v>
      </c>
      <c r="E91" s="26">
        <f>D91*$C$17</f>
        <v>0</v>
      </c>
      <c r="F91" s="26">
        <f t="shared" si="5"/>
        <v>0</v>
      </c>
      <c r="G91" s="26">
        <f aca="true" t="shared" si="14" ref="G91:G120">IF(A91&lt;=$C$13,$C$22*$C$11,0)</f>
        <v>0</v>
      </c>
      <c r="H91" s="26">
        <f t="shared" si="13"/>
        <v>0</v>
      </c>
      <c r="I91" s="1"/>
      <c r="J91" s="26">
        <f t="shared" si="6"/>
        <v>0</v>
      </c>
      <c r="K91" s="26">
        <f t="shared" si="7"/>
        <v>0</v>
      </c>
      <c r="L91" s="29">
        <f>SUM(IF(A91&lt;2003,K91+J91,K91+J91+G91))</f>
        <v>0</v>
      </c>
      <c r="M91" s="29">
        <f t="shared" si="8"/>
        <v>0</v>
      </c>
      <c r="N91" s="29">
        <f t="shared" si="9"/>
        <v>0</v>
      </c>
    </row>
    <row r="92" spans="1:14" ht="12.75">
      <c r="A92">
        <f t="shared" si="10"/>
        <v>2065</v>
      </c>
      <c r="C92">
        <v>66</v>
      </c>
      <c r="D92" s="26">
        <f aca="true" t="shared" si="15" ref="D92:D120">IF(A92&lt;=$C$13,D91*(1+$C$17),0)</f>
        <v>0</v>
      </c>
      <c r="E92" s="26">
        <f>D92*$C$17</f>
        <v>0</v>
      </c>
      <c r="F92" s="26">
        <f>D92+E92</f>
        <v>0</v>
      </c>
      <c r="G92" s="26">
        <f t="shared" si="14"/>
        <v>0</v>
      </c>
      <c r="H92" s="26">
        <f t="shared" si="13"/>
        <v>0</v>
      </c>
      <c r="I92" s="1"/>
      <c r="J92" s="26">
        <f>IF(A92&lt;=$C$13,$C$8*$C$11,0)</f>
        <v>0</v>
      </c>
      <c r="K92" s="26">
        <f>IF(A92&lt;=$C$13,$C$8*$C$10,0)</f>
        <v>0</v>
      </c>
      <c r="L92" s="29">
        <f>SUM(IF(A92&lt;2003,K92+J92,K92+J92+G92))</f>
        <v>0</v>
      </c>
      <c r="M92" s="29">
        <f>E92+G92+J92</f>
        <v>0</v>
      </c>
      <c r="N92" s="29">
        <f>L92-M92</f>
        <v>0</v>
      </c>
    </row>
    <row r="93" spans="1:14" ht="12.75">
      <c r="A93">
        <f>A92+1</f>
        <v>2066</v>
      </c>
      <c r="C93">
        <v>67</v>
      </c>
      <c r="D93" s="26">
        <f t="shared" si="15"/>
        <v>0</v>
      </c>
      <c r="E93" s="26">
        <f>D93*$C$17</f>
        <v>0</v>
      </c>
      <c r="F93" s="26">
        <f>D93+E93</f>
        <v>0</v>
      </c>
      <c r="G93" s="26">
        <f t="shared" si="14"/>
        <v>0</v>
      </c>
      <c r="H93" s="26">
        <f t="shared" si="13"/>
        <v>0</v>
      </c>
      <c r="I93" s="1"/>
      <c r="J93" s="26">
        <f>IF(A93&lt;=$C$13,$C$8*$C$11,0)</f>
        <v>0</v>
      </c>
      <c r="K93" s="26">
        <f>IF(A93&lt;=$C$13,$C$8*$C$10,0)</f>
        <v>0</v>
      </c>
      <c r="L93" s="29">
        <f>SUM(IF(A93&lt;2003,K93+J93,K93+J93+G93))</f>
        <v>0</v>
      </c>
      <c r="M93" s="29">
        <f>E93+G93+J93</f>
        <v>0</v>
      </c>
      <c r="N93" s="29">
        <f>L93-M93</f>
        <v>0</v>
      </c>
    </row>
    <row r="94" spans="1:14" ht="12.75">
      <c r="A94">
        <f t="shared" si="10"/>
        <v>2067</v>
      </c>
      <c r="C94">
        <v>68</v>
      </c>
      <c r="D94" s="26">
        <f t="shared" si="15"/>
        <v>0</v>
      </c>
      <c r="E94" s="26">
        <f>D94*$C$17</f>
        <v>0</v>
      </c>
      <c r="F94" s="26">
        <f>D94+E94</f>
        <v>0</v>
      </c>
      <c r="G94" s="26">
        <f t="shared" si="14"/>
        <v>0</v>
      </c>
      <c r="H94" s="26">
        <f t="shared" si="13"/>
        <v>0</v>
      </c>
      <c r="I94" s="1"/>
      <c r="J94" s="26">
        <f>IF(A94&lt;=$C$13,$C$8*$C$11,0)</f>
        <v>0</v>
      </c>
      <c r="K94" s="26">
        <f>IF(A94&lt;=$C$13,$C$8*$C$10,0)</f>
        <v>0</v>
      </c>
      <c r="L94" s="29">
        <f>SUM(IF(A94&lt;2003,K94+J94,K94+J94+G94))</f>
        <v>0</v>
      </c>
      <c r="M94" s="29">
        <f>E94+G94+J94</f>
        <v>0</v>
      </c>
      <c r="N94" s="29">
        <f>L94-M94</f>
        <v>0</v>
      </c>
    </row>
    <row r="95" spans="1:14" ht="12.75">
      <c r="A95">
        <f aca="true" t="shared" si="16" ref="A95:A121">A94+1</f>
        <v>2068</v>
      </c>
      <c r="C95">
        <v>69</v>
      </c>
      <c r="D95" s="26">
        <f t="shared" si="15"/>
        <v>0</v>
      </c>
      <c r="E95" s="26">
        <f>D95*$C$17</f>
        <v>0</v>
      </c>
      <c r="F95" s="26">
        <f>D95+E95</f>
        <v>0</v>
      </c>
      <c r="G95" s="26">
        <f t="shared" si="14"/>
        <v>0</v>
      </c>
      <c r="H95" s="26">
        <f t="shared" si="13"/>
        <v>0</v>
      </c>
      <c r="I95" s="1"/>
      <c r="J95" s="26">
        <f>IF(A95&lt;=$C$13,$C$8*$C$11,0)</f>
        <v>0</v>
      </c>
      <c r="K95" s="26">
        <f>IF(A95&lt;=$C$13,$C$8*$C$10,0)</f>
        <v>0</v>
      </c>
      <c r="L95" s="29">
        <f>SUM(IF(A95&lt;2003,K95+J95,K95+J95+G95))</f>
        <v>0</v>
      </c>
      <c r="M95" s="29">
        <f>E95+G95+J95</f>
        <v>0</v>
      </c>
      <c r="N95" s="29">
        <f>L95-M95</f>
        <v>0</v>
      </c>
    </row>
    <row r="96" spans="1:14" ht="12.75">
      <c r="A96">
        <f t="shared" si="16"/>
        <v>2069</v>
      </c>
      <c r="C96">
        <v>70</v>
      </c>
      <c r="D96" s="26">
        <f t="shared" si="15"/>
        <v>0</v>
      </c>
      <c r="E96" s="26">
        <f aca="true" t="shared" si="17" ref="E96:E120">D96*$C$17</f>
        <v>0</v>
      </c>
      <c r="F96" s="26">
        <f aca="true" t="shared" si="18" ref="F96:F120">D96+E96</f>
        <v>0</v>
      </c>
      <c r="G96" s="26">
        <f t="shared" si="14"/>
        <v>0</v>
      </c>
      <c r="H96" s="26">
        <f t="shared" si="13"/>
        <v>0</v>
      </c>
      <c r="I96" s="1"/>
      <c r="J96" s="26">
        <f aca="true" t="shared" si="19" ref="J96:J120">IF(A96&lt;=$C$13,$C$8*$C$11,0)</f>
        <v>0</v>
      </c>
      <c r="K96" s="26">
        <f aca="true" t="shared" si="20" ref="K96:K120">IF(A96&lt;=$C$13,$C$8*$C$10,0)</f>
        <v>0</v>
      </c>
      <c r="L96" s="29">
        <f aca="true" t="shared" si="21" ref="L96:L120">SUM(IF(A96&lt;2003,K96+J96,K96+J96+G96))</f>
        <v>0</v>
      </c>
      <c r="M96" s="29">
        <f aca="true" t="shared" si="22" ref="M96:M120">E96+G96+J96</f>
        <v>0</v>
      </c>
      <c r="N96" s="29">
        <f aca="true" t="shared" si="23" ref="N96:N120">L96-M96</f>
        <v>0</v>
      </c>
    </row>
    <row r="97" spans="1:14" ht="12.75">
      <c r="A97">
        <f t="shared" si="16"/>
        <v>2070</v>
      </c>
      <c r="C97">
        <v>71</v>
      </c>
      <c r="D97" s="26">
        <f t="shared" si="15"/>
        <v>0</v>
      </c>
      <c r="E97" s="26">
        <f t="shared" si="17"/>
        <v>0</v>
      </c>
      <c r="F97" s="26">
        <f t="shared" si="18"/>
        <v>0</v>
      </c>
      <c r="G97" s="26">
        <f t="shared" si="14"/>
        <v>0</v>
      </c>
      <c r="H97" s="26">
        <f t="shared" si="13"/>
        <v>0</v>
      </c>
      <c r="I97" s="1"/>
      <c r="J97" s="26">
        <f t="shared" si="19"/>
        <v>0</v>
      </c>
      <c r="K97" s="26">
        <f t="shared" si="20"/>
        <v>0</v>
      </c>
      <c r="L97" s="29">
        <f t="shared" si="21"/>
        <v>0</v>
      </c>
      <c r="M97" s="29">
        <f t="shared" si="22"/>
        <v>0</v>
      </c>
      <c r="N97" s="29">
        <f t="shared" si="23"/>
        <v>0</v>
      </c>
    </row>
    <row r="98" spans="1:14" ht="12.75">
      <c r="A98">
        <f t="shared" si="16"/>
        <v>2071</v>
      </c>
      <c r="C98">
        <v>72</v>
      </c>
      <c r="D98" s="26">
        <f t="shared" si="15"/>
        <v>0</v>
      </c>
      <c r="E98" s="26">
        <f t="shared" si="17"/>
        <v>0</v>
      </c>
      <c r="F98" s="26">
        <f t="shared" si="18"/>
        <v>0</v>
      </c>
      <c r="G98" s="26">
        <f t="shared" si="14"/>
        <v>0</v>
      </c>
      <c r="H98" s="26">
        <f t="shared" si="13"/>
        <v>0</v>
      </c>
      <c r="I98" s="1"/>
      <c r="J98" s="26">
        <f t="shared" si="19"/>
        <v>0</v>
      </c>
      <c r="K98" s="26">
        <f t="shared" si="20"/>
        <v>0</v>
      </c>
      <c r="L98" s="29">
        <f t="shared" si="21"/>
        <v>0</v>
      </c>
      <c r="M98" s="29">
        <f t="shared" si="22"/>
        <v>0</v>
      </c>
      <c r="N98" s="29">
        <f t="shared" si="23"/>
        <v>0</v>
      </c>
    </row>
    <row r="99" spans="1:14" ht="12.75">
      <c r="A99">
        <f t="shared" si="16"/>
        <v>2072</v>
      </c>
      <c r="C99">
        <v>73</v>
      </c>
      <c r="D99" s="26">
        <f t="shared" si="15"/>
        <v>0</v>
      </c>
      <c r="E99" s="26">
        <f t="shared" si="17"/>
        <v>0</v>
      </c>
      <c r="F99" s="26">
        <f t="shared" si="18"/>
        <v>0</v>
      </c>
      <c r="G99" s="26">
        <f t="shared" si="14"/>
        <v>0</v>
      </c>
      <c r="H99" s="26">
        <f t="shared" si="13"/>
        <v>0</v>
      </c>
      <c r="I99" s="1"/>
      <c r="J99" s="26">
        <f t="shared" si="19"/>
        <v>0</v>
      </c>
      <c r="K99" s="26">
        <f t="shared" si="20"/>
        <v>0</v>
      </c>
      <c r="L99" s="29">
        <f t="shared" si="21"/>
        <v>0</v>
      </c>
      <c r="M99" s="29">
        <f t="shared" si="22"/>
        <v>0</v>
      </c>
      <c r="N99" s="29">
        <f t="shared" si="23"/>
        <v>0</v>
      </c>
    </row>
    <row r="100" spans="1:14" ht="12.75">
      <c r="A100">
        <f t="shared" si="16"/>
        <v>2073</v>
      </c>
      <c r="C100">
        <v>74</v>
      </c>
      <c r="D100" s="26">
        <f t="shared" si="15"/>
        <v>0</v>
      </c>
      <c r="E100" s="26">
        <f t="shared" si="17"/>
        <v>0</v>
      </c>
      <c r="F100" s="26">
        <f t="shared" si="18"/>
        <v>0</v>
      </c>
      <c r="G100" s="26">
        <f t="shared" si="14"/>
        <v>0</v>
      </c>
      <c r="H100" s="26">
        <f t="shared" si="13"/>
        <v>0</v>
      </c>
      <c r="I100" s="1"/>
      <c r="J100" s="26">
        <f t="shared" si="19"/>
        <v>0</v>
      </c>
      <c r="K100" s="26">
        <f t="shared" si="20"/>
        <v>0</v>
      </c>
      <c r="L100" s="29">
        <f t="shared" si="21"/>
        <v>0</v>
      </c>
      <c r="M100" s="29">
        <f t="shared" si="22"/>
        <v>0</v>
      </c>
      <c r="N100" s="29">
        <f t="shared" si="23"/>
        <v>0</v>
      </c>
    </row>
    <row r="101" spans="1:14" ht="12.75">
      <c r="A101">
        <f t="shared" si="16"/>
        <v>2074</v>
      </c>
      <c r="C101">
        <v>75</v>
      </c>
      <c r="D101" s="26">
        <f t="shared" si="15"/>
        <v>0</v>
      </c>
      <c r="E101" s="26">
        <f t="shared" si="17"/>
        <v>0</v>
      </c>
      <c r="F101" s="26">
        <f t="shared" si="18"/>
        <v>0</v>
      </c>
      <c r="G101" s="26">
        <f t="shared" si="14"/>
        <v>0</v>
      </c>
      <c r="H101" s="26">
        <f t="shared" si="13"/>
        <v>0</v>
      </c>
      <c r="I101" s="1"/>
      <c r="J101" s="26">
        <f t="shared" si="19"/>
        <v>0</v>
      </c>
      <c r="K101" s="26">
        <f t="shared" si="20"/>
        <v>0</v>
      </c>
      <c r="L101" s="29">
        <f t="shared" si="21"/>
        <v>0</v>
      </c>
      <c r="M101" s="29">
        <f t="shared" si="22"/>
        <v>0</v>
      </c>
      <c r="N101" s="29">
        <f t="shared" si="23"/>
        <v>0</v>
      </c>
    </row>
    <row r="102" spans="1:14" ht="12.75">
      <c r="A102">
        <f t="shared" si="16"/>
        <v>2075</v>
      </c>
      <c r="C102">
        <v>76</v>
      </c>
      <c r="D102" s="26">
        <f t="shared" si="15"/>
        <v>0</v>
      </c>
      <c r="E102" s="26">
        <f t="shared" si="17"/>
        <v>0</v>
      </c>
      <c r="F102" s="26">
        <f t="shared" si="18"/>
        <v>0</v>
      </c>
      <c r="G102" s="26">
        <f t="shared" si="14"/>
        <v>0</v>
      </c>
      <c r="H102" s="26">
        <f t="shared" si="13"/>
        <v>0</v>
      </c>
      <c r="I102" s="1"/>
      <c r="J102" s="26">
        <f t="shared" si="19"/>
        <v>0</v>
      </c>
      <c r="K102" s="26">
        <f t="shared" si="20"/>
        <v>0</v>
      </c>
      <c r="L102" s="29">
        <f t="shared" si="21"/>
        <v>0</v>
      </c>
      <c r="M102" s="29">
        <f t="shared" si="22"/>
        <v>0</v>
      </c>
      <c r="N102" s="29">
        <f t="shared" si="23"/>
        <v>0</v>
      </c>
    </row>
    <row r="103" spans="1:14" ht="12.75">
      <c r="A103">
        <f t="shared" si="16"/>
        <v>2076</v>
      </c>
      <c r="C103">
        <v>77</v>
      </c>
      <c r="D103" s="26">
        <f t="shared" si="15"/>
        <v>0</v>
      </c>
      <c r="E103" s="26">
        <f t="shared" si="17"/>
        <v>0</v>
      </c>
      <c r="F103" s="26">
        <f t="shared" si="18"/>
        <v>0</v>
      </c>
      <c r="G103" s="26">
        <f t="shared" si="14"/>
        <v>0</v>
      </c>
      <c r="H103" s="26">
        <f t="shared" si="13"/>
        <v>0</v>
      </c>
      <c r="I103" s="1"/>
      <c r="J103" s="26">
        <f t="shared" si="19"/>
        <v>0</v>
      </c>
      <c r="K103" s="26">
        <f t="shared" si="20"/>
        <v>0</v>
      </c>
      <c r="L103" s="29">
        <f t="shared" si="21"/>
        <v>0</v>
      </c>
      <c r="M103" s="29">
        <f t="shared" si="22"/>
        <v>0</v>
      </c>
      <c r="N103" s="29">
        <f t="shared" si="23"/>
        <v>0</v>
      </c>
    </row>
    <row r="104" spans="1:14" ht="12.75">
      <c r="A104">
        <f t="shared" si="16"/>
        <v>2077</v>
      </c>
      <c r="C104">
        <v>78</v>
      </c>
      <c r="D104" s="26">
        <f t="shared" si="15"/>
        <v>0</v>
      </c>
      <c r="E104" s="26">
        <f t="shared" si="17"/>
        <v>0</v>
      </c>
      <c r="F104" s="26">
        <f t="shared" si="18"/>
        <v>0</v>
      </c>
      <c r="G104" s="26">
        <f t="shared" si="14"/>
        <v>0</v>
      </c>
      <c r="H104" s="26">
        <f t="shared" si="13"/>
        <v>0</v>
      </c>
      <c r="I104" s="1"/>
      <c r="J104" s="26">
        <f t="shared" si="19"/>
        <v>0</v>
      </c>
      <c r="K104" s="26">
        <f t="shared" si="20"/>
        <v>0</v>
      </c>
      <c r="L104" s="29">
        <f t="shared" si="21"/>
        <v>0</v>
      </c>
      <c r="M104" s="29">
        <f t="shared" si="22"/>
        <v>0</v>
      </c>
      <c r="N104" s="29">
        <f t="shared" si="23"/>
        <v>0</v>
      </c>
    </row>
    <row r="105" spans="1:14" ht="12.75">
      <c r="A105">
        <f t="shared" si="16"/>
        <v>2078</v>
      </c>
      <c r="C105">
        <v>79</v>
      </c>
      <c r="D105" s="26">
        <f t="shared" si="15"/>
        <v>0</v>
      </c>
      <c r="E105" s="26">
        <f t="shared" si="17"/>
        <v>0</v>
      </c>
      <c r="F105" s="26">
        <f t="shared" si="18"/>
        <v>0</v>
      </c>
      <c r="G105" s="26">
        <f t="shared" si="14"/>
        <v>0</v>
      </c>
      <c r="H105" s="26">
        <f t="shared" si="13"/>
        <v>0</v>
      </c>
      <c r="I105" s="1"/>
      <c r="J105" s="26">
        <f t="shared" si="19"/>
        <v>0</v>
      </c>
      <c r="K105" s="26">
        <f t="shared" si="20"/>
        <v>0</v>
      </c>
      <c r="L105" s="29">
        <f t="shared" si="21"/>
        <v>0</v>
      </c>
      <c r="M105" s="29">
        <f t="shared" si="22"/>
        <v>0</v>
      </c>
      <c r="N105" s="29">
        <f t="shared" si="23"/>
        <v>0</v>
      </c>
    </row>
    <row r="106" spans="1:14" ht="12.75">
      <c r="A106">
        <f t="shared" si="16"/>
        <v>2079</v>
      </c>
      <c r="C106">
        <v>80</v>
      </c>
      <c r="D106" s="26">
        <f t="shared" si="15"/>
        <v>0</v>
      </c>
      <c r="E106" s="26">
        <f t="shared" si="17"/>
        <v>0</v>
      </c>
      <c r="F106" s="26">
        <f t="shared" si="18"/>
        <v>0</v>
      </c>
      <c r="G106" s="26">
        <f t="shared" si="14"/>
        <v>0</v>
      </c>
      <c r="H106" s="26">
        <f t="shared" si="13"/>
        <v>0</v>
      </c>
      <c r="I106" s="1"/>
      <c r="J106" s="26">
        <f t="shared" si="19"/>
        <v>0</v>
      </c>
      <c r="K106" s="26">
        <f t="shared" si="20"/>
        <v>0</v>
      </c>
      <c r="L106" s="29">
        <f t="shared" si="21"/>
        <v>0</v>
      </c>
      <c r="M106" s="29">
        <f t="shared" si="22"/>
        <v>0</v>
      </c>
      <c r="N106" s="29">
        <f t="shared" si="23"/>
        <v>0</v>
      </c>
    </row>
    <row r="107" spans="1:14" ht="12.75">
      <c r="A107">
        <f t="shared" si="16"/>
        <v>2080</v>
      </c>
      <c r="C107">
        <v>81</v>
      </c>
      <c r="D107" s="26">
        <f t="shared" si="15"/>
        <v>0</v>
      </c>
      <c r="E107" s="26">
        <f t="shared" si="17"/>
        <v>0</v>
      </c>
      <c r="F107" s="26">
        <f t="shared" si="18"/>
        <v>0</v>
      </c>
      <c r="G107" s="26">
        <f t="shared" si="14"/>
        <v>0</v>
      </c>
      <c r="H107" s="26">
        <f t="shared" si="13"/>
        <v>0</v>
      </c>
      <c r="I107" s="1"/>
      <c r="J107" s="26">
        <f t="shared" si="19"/>
        <v>0</v>
      </c>
      <c r="K107" s="26">
        <f t="shared" si="20"/>
        <v>0</v>
      </c>
      <c r="L107" s="29">
        <f t="shared" si="21"/>
        <v>0</v>
      </c>
      <c r="M107" s="29">
        <f t="shared" si="22"/>
        <v>0</v>
      </c>
      <c r="N107" s="29">
        <f t="shared" si="23"/>
        <v>0</v>
      </c>
    </row>
    <row r="108" spans="1:14" ht="12.75">
      <c r="A108">
        <f t="shared" si="16"/>
        <v>2081</v>
      </c>
      <c r="C108">
        <v>82</v>
      </c>
      <c r="D108" s="26">
        <f t="shared" si="15"/>
        <v>0</v>
      </c>
      <c r="E108" s="26">
        <f t="shared" si="17"/>
        <v>0</v>
      </c>
      <c r="F108" s="26">
        <f t="shared" si="18"/>
        <v>0</v>
      </c>
      <c r="G108" s="26">
        <f t="shared" si="14"/>
        <v>0</v>
      </c>
      <c r="H108" s="26">
        <f t="shared" si="13"/>
        <v>0</v>
      </c>
      <c r="I108" s="1"/>
      <c r="J108" s="26">
        <f t="shared" si="19"/>
        <v>0</v>
      </c>
      <c r="K108" s="26">
        <f t="shared" si="20"/>
        <v>0</v>
      </c>
      <c r="L108" s="29">
        <f t="shared" si="21"/>
        <v>0</v>
      </c>
      <c r="M108" s="29">
        <f t="shared" si="22"/>
        <v>0</v>
      </c>
      <c r="N108" s="29">
        <f t="shared" si="23"/>
        <v>0</v>
      </c>
    </row>
    <row r="109" spans="1:14" ht="12.75">
      <c r="A109">
        <f t="shared" si="16"/>
        <v>2082</v>
      </c>
      <c r="C109">
        <v>83</v>
      </c>
      <c r="D109" s="26">
        <f t="shared" si="15"/>
        <v>0</v>
      </c>
      <c r="E109" s="26">
        <f t="shared" si="17"/>
        <v>0</v>
      </c>
      <c r="F109" s="26">
        <f t="shared" si="18"/>
        <v>0</v>
      </c>
      <c r="G109" s="26">
        <f t="shared" si="14"/>
        <v>0</v>
      </c>
      <c r="H109" s="26">
        <f t="shared" si="13"/>
        <v>0</v>
      </c>
      <c r="I109" s="1"/>
      <c r="J109" s="26">
        <f t="shared" si="19"/>
        <v>0</v>
      </c>
      <c r="K109" s="26">
        <f t="shared" si="20"/>
        <v>0</v>
      </c>
      <c r="L109" s="29">
        <f t="shared" si="21"/>
        <v>0</v>
      </c>
      <c r="M109" s="29">
        <f t="shared" si="22"/>
        <v>0</v>
      </c>
      <c r="N109" s="29">
        <f t="shared" si="23"/>
        <v>0</v>
      </c>
    </row>
    <row r="110" spans="1:14" ht="12.75">
      <c r="A110">
        <f t="shared" si="16"/>
        <v>2083</v>
      </c>
      <c r="C110">
        <v>84</v>
      </c>
      <c r="D110" s="26">
        <f t="shared" si="15"/>
        <v>0</v>
      </c>
      <c r="E110" s="26">
        <f t="shared" si="17"/>
        <v>0</v>
      </c>
      <c r="F110" s="26">
        <f t="shared" si="18"/>
        <v>0</v>
      </c>
      <c r="G110" s="26">
        <f t="shared" si="14"/>
        <v>0</v>
      </c>
      <c r="H110" s="26">
        <f t="shared" si="13"/>
        <v>0</v>
      </c>
      <c r="I110" s="1"/>
      <c r="J110" s="26">
        <f t="shared" si="19"/>
        <v>0</v>
      </c>
      <c r="K110" s="26">
        <f t="shared" si="20"/>
        <v>0</v>
      </c>
      <c r="L110" s="29">
        <f t="shared" si="21"/>
        <v>0</v>
      </c>
      <c r="M110" s="29">
        <f t="shared" si="22"/>
        <v>0</v>
      </c>
      <c r="N110" s="29">
        <f t="shared" si="23"/>
        <v>0</v>
      </c>
    </row>
    <row r="111" spans="1:14" ht="12.75">
      <c r="A111">
        <f t="shared" si="16"/>
        <v>2084</v>
      </c>
      <c r="C111">
        <v>85</v>
      </c>
      <c r="D111" s="26">
        <f t="shared" si="15"/>
        <v>0</v>
      </c>
      <c r="E111" s="26">
        <f t="shared" si="17"/>
        <v>0</v>
      </c>
      <c r="F111" s="26">
        <f t="shared" si="18"/>
        <v>0</v>
      </c>
      <c r="G111" s="26">
        <f t="shared" si="14"/>
        <v>0</v>
      </c>
      <c r="H111" s="26">
        <f t="shared" si="13"/>
        <v>0</v>
      </c>
      <c r="I111" s="1"/>
      <c r="J111" s="26">
        <f t="shared" si="19"/>
        <v>0</v>
      </c>
      <c r="K111" s="26">
        <f t="shared" si="20"/>
        <v>0</v>
      </c>
      <c r="L111" s="29">
        <f t="shared" si="21"/>
        <v>0</v>
      </c>
      <c r="M111" s="29">
        <f t="shared" si="22"/>
        <v>0</v>
      </c>
      <c r="N111" s="29">
        <f t="shared" si="23"/>
        <v>0</v>
      </c>
    </row>
    <row r="112" spans="1:14" ht="12.75">
      <c r="A112">
        <f t="shared" si="16"/>
        <v>2085</v>
      </c>
      <c r="C112">
        <v>86</v>
      </c>
      <c r="D112" s="26">
        <f t="shared" si="15"/>
        <v>0</v>
      </c>
      <c r="E112" s="26">
        <f t="shared" si="17"/>
        <v>0</v>
      </c>
      <c r="F112" s="26">
        <f t="shared" si="18"/>
        <v>0</v>
      </c>
      <c r="G112" s="26">
        <f t="shared" si="14"/>
        <v>0</v>
      </c>
      <c r="H112" s="26">
        <f t="shared" si="13"/>
        <v>0</v>
      </c>
      <c r="I112" s="1"/>
      <c r="J112" s="26">
        <f t="shared" si="19"/>
        <v>0</v>
      </c>
      <c r="K112" s="26">
        <f t="shared" si="20"/>
        <v>0</v>
      </c>
      <c r="L112" s="29">
        <f t="shared" si="21"/>
        <v>0</v>
      </c>
      <c r="M112" s="29">
        <f t="shared" si="22"/>
        <v>0</v>
      </c>
      <c r="N112" s="29">
        <f t="shared" si="23"/>
        <v>0</v>
      </c>
    </row>
    <row r="113" spans="1:14" ht="12.75">
      <c r="A113">
        <f t="shared" si="16"/>
        <v>2086</v>
      </c>
      <c r="C113">
        <v>87</v>
      </c>
      <c r="D113" s="26">
        <f t="shared" si="15"/>
        <v>0</v>
      </c>
      <c r="E113" s="26">
        <f t="shared" si="17"/>
        <v>0</v>
      </c>
      <c r="F113" s="26">
        <f t="shared" si="18"/>
        <v>0</v>
      </c>
      <c r="G113" s="26">
        <f t="shared" si="14"/>
        <v>0</v>
      </c>
      <c r="H113" s="26">
        <f t="shared" si="13"/>
        <v>0</v>
      </c>
      <c r="I113" s="1"/>
      <c r="J113" s="26">
        <f t="shared" si="19"/>
        <v>0</v>
      </c>
      <c r="K113" s="26">
        <f t="shared" si="20"/>
        <v>0</v>
      </c>
      <c r="L113" s="29">
        <f t="shared" si="21"/>
        <v>0</v>
      </c>
      <c r="M113" s="29">
        <f t="shared" si="22"/>
        <v>0</v>
      </c>
      <c r="N113" s="29">
        <f t="shared" si="23"/>
        <v>0</v>
      </c>
    </row>
    <row r="114" spans="1:14" ht="12.75">
      <c r="A114">
        <f t="shared" si="16"/>
        <v>2087</v>
      </c>
      <c r="C114">
        <v>88</v>
      </c>
      <c r="D114" s="26">
        <f t="shared" si="15"/>
        <v>0</v>
      </c>
      <c r="E114" s="26">
        <f t="shared" si="17"/>
        <v>0</v>
      </c>
      <c r="F114" s="26">
        <f t="shared" si="18"/>
        <v>0</v>
      </c>
      <c r="G114" s="26">
        <f t="shared" si="14"/>
        <v>0</v>
      </c>
      <c r="H114" s="26">
        <f t="shared" si="13"/>
        <v>0</v>
      </c>
      <c r="I114" s="1"/>
      <c r="J114" s="26">
        <f t="shared" si="19"/>
        <v>0</v>
      </c>
      <c r="K114" s="26">
        <f t="shared" si="20"/>
        <v>0</v>
      </c>
      <c r="L114" s="29">
        <f t="shared" si="21"/>
        <v>0</v>
      </c>
      <c r="M114" s="29">
        <f t="shared" si="22"/>
        <v>0</v>
      </c>
      <c r="N114" s="29">
        <f t="shared" si="23"/>
        <v>0</v>
      </c>
    </row>
    <row r="115" spans="1:14" ht="12.75">
      <c r="A115">
        <f t="shared" si="16"/>
        <v>2088</v>
      </c>
      <c r="C115">
        <v>89</v>
      </c>
      <c r="D115" s="26">
        <f t="shared" si="15"/>
        <v>0</v>
      </c>
      <c r="E115" s="26">
        <f t="shared" si="17"/>
        <v>0</v>
      </c>
      <c r="F115" s="26">
        <f t="shared" si="18"/>
        <v>0</v>
      </c>
      <c r="G115" s="26">
        <f t="shared" si="14"/>
        <v>0</v>
      </c>
      <c r="H115" s="26">
        <f t="shared" si="13"/>
        <v>0</v>
      </c>
      <c r="I115" s="1"/>
      <c r="J115" s="26">
        <f t="shared" si="19"/>
        <v>0</v>
      </c>
      <c r="K115" s="26">
        <f t="shared" si="20"/>
        <v>0</v>
      </c>
      <c r="L115" s="29">
        <f t="shared" si="21"/>
        <v>0</v>
      </c>
      <c r="M115" s="29">
        <f t="shared" si="22"/>
        <v>0</v>
      </c>
      <c r="N115" s="29">
        <f t="shared" si="23"/>
        <v>0</v>
      </c>
    </row>
    <row r="116" spans="1:14" ht="12.75">
      <c r="A116">
        <f t="shared" si="16"/>
        <v>2089</v>
      </c>
      <c r="C116">
        <v>90</v>
      </c>
      <c r="D116" s="26">
        <f t="shared" si="15"/>
        <v>0</v>
      </c>
      <c r="E116" s="26">
        <f t="shared" si="17"/>
        <v>0</v>
      </c>
      <c r="F116" s="26">
        <f t="shared" si="18"/>
        <v>0</v>
      </c>
      <c r="G116" s="26">
        <f t="shared" si="14"/>
        <v>0</v>
      </c>
      <c r="H116" s="26">
        <f t="shared" si="13"/>
        <v>0</v>
      </c>
      <c r="I116" s="1"/>
      <c r="J116" s="26">
        <f t="shared" si="19"/>
        <v>0</v>
      </c>
      <c r="K116" s="26">
        <f t="shared" si="20"/>
        <v>0</v>
      </c>
      <c r="L116" s="29">
        <f t="shared" si="21"/>
        <v>0</v>
      </c>
      <c r="M116" s="29">
        <f t="shared" si="22"/>
        <v>0</v>
      </c>
      <c r="N116" s="29">
        <f t="shared" si="23"/>
        <v>0</v>
      </c>
    </row>
    <row r="117" spans="1:14" ht="12.75">
      <c r="A117">
        <f t="shared" si="16"/>
        <v>2090</v>
      </c>
      <c r="C117">
        <v>91</v>
      </c>
      <c r="D117" s="26">
        <f t="shared" si="15"/>
        <v>0</v>
      </c>
      <c r="E117" s="26">
        <f t="shared" si="17"/>
        <v>0</v>
      </c>
      <c r="F117" s="26">
        <f t="shared" si="18"/>
        <v>0</v>
      </c>
      <c r="G117" s="26">
        <f t="shared" si="14"/>
        <v>0</v>
      </c>
      <c r="H117" s="26">
        <f t="shared" si="13"/>
        <v>0</v>
      </c>
      <c r="I117" s="1"/>
      <c r="J117" s="26">
        <f t="shared" si="19"/>
        <v>0</v>
      </c>
      <c r="K117" s="26">
        <f t="shared" si="20"/>
        <v>0</v>
      </c>
      <c r="L117" s="29">
        <f t="shared" si="21"/>
        <v>0</v>
      </c>
      <c r="M117" s="29">
        <f t="shared" si="22"/>
        <v>0</v>
      </c>
      <c r="N117" s="29">
        <f t="shared" si="23"/>
        <v>0</v>
      </c>
    </row>
    <row r="118" spans="1:14" ht="12.75">
      <c r="A118">
        <f t="shared" si="16"/>
        <v>2091</v>
      </c>
      <c r="C118">
        <v>92</v>
      </c>
      <c r="D118" s="26">
        <f t="shared" si="15"/>
        <v>0</v>
      </c>
      <c r="E118" s="26">
        <f t="shared" si="17"/>
        <v>0</v>
      </c>
      <c r="F118" s="26">
        <f t="shared" si="18"/>
        <v>0</v>
      </c>
      <c r="G118" s="26">
        <f t="shared" si="14"/>
        <v>0</v>
      </c>
      <c r="H118" s="26">
        <f t="shared" si="13"/>
        <v>0</v>
      </c>
      <c r="I118" s="1"/>
      <c r="J118" s="26">
        <f t="shared" si="19"/>
        <v>0</v>
      </c>
      <c r="K118" s="26">
        <f t="shared" si="20"/>
        <v>0</v>
      </c>
      <c r="L118" s="29">
        <f t="shared" si="21"/>
        <v>0</v>
      </c>
      <c r="M118" s="29">
        <f t="shared" si="22"/>
        <v>0</v>
      </c>
      <c r="N118" s="29">
        <f t="shared" si="23"/>
        <v>0</v>
      </c>
    </row>
    <row r="119" spans="1:14" ht="12.75">
      <c r="A119">
        <f t="shared" si="16"/>
        <v>2092</v>
      </c>
      <c r="C119">
        <v>93</v>
      </c>
      <c r="D119" s="26">
        <f t="shared" si="15"/>
        <v>0</v>
      </c>
      <c r="E119" s="26">
        <f t="shared" si="17"/>
        <v>0</v>
      </c>
      <c r="F119" s="26">
        <f t="shared" si="18"/>
        <v>0</v>
      </c>
      <c r="G119" s="26">
        <f t="shared" si="14"/>
        <v>0</v>
      </c>
      <c r="H119" s="26">
        <f t="shared" si="13"/>
        <v>0</v>
      </c>
      <c r="I119" s="1"/>
      <c r="J119" s="26">
        <f t="shared" si="19"/>
        <v>0</v>
      </c>
      <c r="K119" s="26">
        <f t="shared" si="20"/>
        <v>0</v>
      </c>
      <c r="L119" s="29">
        <f t="shared" si="21"/>
        <v>0</v>
      </c>
      <c r="M119" s="29">
        <f t="shared" si="22"/>
        <v>0</v>
      </c>
      <c r="N119" s="29">
        <f t="shared" si="23"/>
        <v>0</v>
      </c>
    </row>
    <row r="120" spans="1:14" ht="12.75">
      <c r="A120">
        <f t="shared" si="16"/>
        <v>2093</v>
      </c>
      <c r="C120">
        <v>94</v>
      </c>
      <c r="D120" s="26">
        <f t="shared" si="15"/>
        <v>0</v>
      </c>
      <c r="E120" s="26">
        <f t="shared" si="17"/>
        <v>0</v>
      </c>
      <c r="F120" s="26">
        <f t="shared" si="18"/>
        <v>0</v>
      </c>
      <c r="G120" s="26">
        <f t="shared" si="14"/>
        <v>0</v>
      </c>
      <c r="H120" s="26">
        <f t="shared" si="13"/>
        <v>0</v>
      </c>
      <c r="I120" s="1"/>
      <c r="J120" s="26">
        <f t="shared" si="19"/>
        <v>0</v>
      </c>
      <c r="K120" s="26">
        <f t="shared" si="20"/>
        <v>0</v>
      </c>
      <c r="L120" s="29">
        <f t="shared" si="21"/>
        <v>0</v>
      </c>
      <c r="M120" s="29">
        <f t="shared" si="22"/>
        <v>0</v>
      </c>
      <c r="N120" s="29">
        <f t="shared" si="23"/>
        <v>0</v>
      </c>
    </row>
    <row r="121" spans="1:14" ht="13.5" thickBot="1">
      <c r="A121">
        <f t="shared" si="16"/>
        <v>2094</v>
      </c>
      <c r="C121">
        <v>95</v>
      </c>
      <c r="E121" s="50">
        <f>SUM(E27:E120)</f>
        <v>0</v>
      </c>
      <c r="G121" s="50">
        <f>SUM(G27:G120)</f>
        <v>0</v>
      </c>
      <c r="H121" s="50">
        <f>SUM(H27:H120)</f>
        <v>0</v>
      </c>
      <c r="I121" s="27"/>
      <c r="J121" s="50">
        <f>SUM(J27:J120)</f>
        <v>326.0399999999999</v>
      </c>
      <c r="K121" s="50">
        <f>SUM(K27:K120)</f>
        <v>53.19600000000002</v>
      </c>
      <c r="L121" s="50">
        <f>SUM(L27:L120)</f>
        <v>379.2360000000002</v>
      </c>
      <c r="M121" s="50">
        <f>SUM(M27:M120)</f>
        <v>326.0399999999999</v>
      </c>
      <c r="N121" s="50">
        <f>SUM(N27:N120)</f>
        <v>53.19600000000001</v>
      </c>
    </row>
    <row r="122" ht="13.5" thickTop="1"/>
  </sheetData>
  <mergeCells count="4">
    <mergeCell ref="J22:K22"/>
    <mergeCell ref="A1:N1"/>
    <mergeCell ref="A2:N2"/>
    <mergeCell ref="A3:N3"/>
  </mergeCells>
  <printOptions/>
  <pageMargins left="0.75" right="0.75" top="1" bottom="1" header="0.5" footer="0.5"/>
  <pageSetup fitToHeight="2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Skaggs</dc:creator>
  <cp:keywords/>
  <dc:description/>
  <cp:lastModifiedBy>Gerald Skaggs</cp:lastModifiedBy>
  <cp:lastPrinted>2003-03-05T20:51:58Z</cp:lastPrinted>
  <dcterms:created xsi:type="dcterms:W3CDTF">2000-12-14T19:23:03Z</dcterms:created>
  <dcterms:modified xsi:type="dcterms:W3CDTF">2003-03-31T20:06:08Z</dcterms:modified>
  <cp:category/>
  <cp:version/>
  <cp:contentType/>
  <cp:contentStatus/>
</cp:coreProperties>
</file>