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75" yWindow="60" windowWidth="17400" windowHeight="10560"/>
  </bookViews>
  <sheets>
    <sheet name="Total Cost per Rate" sheetId="6" r:id="rId1"/>
    <sheet name="Material and Labor" sheetId="1" r:id="rId2"/>
    <sheet name="RS" sheetId="2" r:id="rId3"/>
    <sheet name="GS" sheetId="3" r:id="rId4"/>
    <sheet name="PS-S" sheetId="4" r:id="rId5"/>
    <sheet name="TOD-S and AES-S" sheetId="5" r:id="rId6"/>
  </sheets>
  <calcPr calcId="125725"/>
</workbook>
</file>

<file path=xl/calcChain.xml><?xml version="1.0" encoding="utf-8"?>
<calcChain xmlns="http://schemas.openxmlformats.org/spreadsheetml/2006/main">
  <c r="F1" i="4"/>
  <c r="F1" i="3"/>
  <c r="I1" i="2"/>
  <c r="H1"/>
  <c r="G1"/>
  <c r="E63" i="1" l="1"/>
  <c r="E62"/>
  <c r="E61"/>
  <c r="E60"/>
  <c r="E57"/>
  <c r="E56"/>
  <c r="E55"/>
  <c r="E54"/>
  <c r="E53"/>
  <c r="E52"/>
  <c r="E48"/>
  <c r="D6" i="5" s="1"/>
  <c r="G6" s="1"/>
  <c r="E47" i="1"/>
  <c r="E46"/>
  <c r="D12" i="3" s="1"/>
  <c r="G12" s="1"/>
  <c r="E45" i="1"/>
  <c r="E39"/>
  <c r="D25" i="4" s="1"/>
  <c r="G25" s="1"/>
  <c r="E38" i="1"/>
  <c r="D15" i="4" s="1"/>
  <c r="G15" s="1"/>
  <c r="E37" i="1"/>
  <c r="E36"/>
  <c r="D12" i="2" s="1"/>
  <c r="G12" s="1"/>
  <c r="E35" i="1"/>
  <c r="D16" i="4" s="1"/>
  <c r="G16" s="1"/>
  <c r="E34" i="1"/>
  <c r="D14" i="4" s="1"/>
  <c r="G14" s="1"/>
  <c r="E31" i="1"/>
  <c r="E30"/>
  <c r="E29"/>
  <c r="E28"/>
  <c r="E27"/>
  <c r="E26"/>
  <c r="D18" i="4" s="1"/>
  <c r="G18" s="1"/>
  <c r="E25" i="1"/>
  <c r="E24"/>
  <c r="D14" i="2" s="1"/>
  <c r="G14" s="1"/>
  <c r="E23" i="1"/>
  <c r="D28" i="3" s="1"/>
  <c r="G28" s="1"/>
  <c r="E22" i="1"/>
  <c r="E21"/>
  <c r="D15" i="2" s="1"/>
  <c r="G15" s="1"/>
  <c r="E18" i="1"/>
  <c r="D17" i="3" s="1"/>
  <c r="G17" s="1"/>
  <c r="E17" i="1"/>
  <c r="E16"/>
  <c r="D11" i="3" s="1"/>
  <c r="G11" s="1"/>
  <c r="E15" i="1"/>
  <c r="E14"/>
  <c r="D10" i="2" s="1"/>
  <c r="G10" s="1"/>
  <c r="E13" i="1"/>
  <c r="D24" i="4" s="1"/>
  <c r="G24" s="1"/>
  <c r="E12" i="1"/>
  <c r="D34" i="3" s="1"/>
  <c r="G34" s="1"/>
  <c r="E11" i="1"/>
  <c r="E10"/>
  <c r="E9"/>
  <c r="D20" i="2" s="1"/>
  <c r="G20" s="1"/>
  <c r="E6" i="1"/>
  <c r="D5" i="5" s="1"/>
  <c r="G5" s="1"/>
  <c r="D64" i="1"/>
  <c r="E64" s="1"/>
  <c r="D58"/>
  <c r="D43" s="1"/>
  <c r="C12" i="3"/>
  <c r="F12" s="1"/>
  <c r="C11"/>
  <c r="F11" s="1"/>
  <c r="C10"/>
  <c r="F10" s="1"/>
  <c r="C6"/>
  <c r="F6" s="1"/>
  <c r="F7" s="1"/>
  <c r="C6" i="5"/>
  <c r="F6" s="1"/>
  <c r="C5"/>
  <c r="F5" s="1"/>
  <c r="C25" i="4"/>
  <c r="F25" s="1"/>
  <c r="C24"/>
  <c r="F24" s="1"/>
  <c r="C18"/>
  <c r="F18" s="1"/>
  <c r="C17"/>
  <c r="F17" s="1"/>
  <c r="C16"/>
  <c r="F16" s="1"/>
  <c r="C15"/>
  <c r="F15" s="1"/>
  <c r="C14"/>
  <c r="F14" s="1"/>
  <c r="C13"/>
  <c r="F13" s="1"/>
  <c r="C8"/>
  <c r="F8" s="1"/>
  <c r="C23"/>
  <c r="F23" s="1"/>
  <c r="C12"/>
  <c r="F12" s="1"/>
  <c r="C7"/>
  <c r="F7" s="1"/>
  <c r="C42" i="3"/>
  <c r="F42" s="1"/>
  <c r="C41"/>
  <c r="F41" s="1"/>
  <c r="C40"/>
  <c r="F40" s="1"/>
  <c r="C35"/>
  <c r="F35" s="1"/>
  <c r="C34"/>
  <c r="F34" s="1"/>
  <c r="C33"/>
  <c r="F33" s="1"/>
  <c r="C28"/>
  <c r="F28" s="1"/>
  <c r="C27"/>
  <c r="F27" s="1"/>
  <c r="C26"/>
  <c r="F26" s="1"/>
  <c r="C25"/>
  <c r="F25" s="1"/>
  <c r="C24"/>
  <c r="F24" s="1"/>
  <c r="C23"/>
  <c r="F23" s="1"/>
  <c r="C22"/>
  <c r="F22" s="1"/>
  <c r="C18"/>
  <c r="F18" s="1"/>
  <c r="C17"/>
  <c r="F17" s="1"/>
  <c r="C16"/>
  <c r="F16" s="1"/>
  <c r="C22" i="2"/>
  <c r="F22" s="1"/>
  <c r="C20"/>
  <c r="F20" s="1"/>
  <c r="C19"/>
  <c r="F19" s="1"/>
  <c r="C15"/>
  <c r="F15" s="1"/>
  <c r="C14"/>
  <c r="F14" s="1"/>
  <c r="C13"/>
  <c r="F13" s="1"/>
  <c r="C12"/>
  <c r="F12" s="1"/>
  <c r="C11"/>
  <c r="F11" s="1"/>
  <c r="C10"/>
  <c r="F10" s="1"/>
  <c r="C9"/>
  <c r="F9" s="1"/>
  <c r="C6"/>
  <c r="F6" s="1"/>
  <c r="C5"/>
  <c r="F5" s="1"/>
  <c r="G7" i="5" l="1"/>
  <c r="G1" s="1"/>
  <c r="C36" i="3"/>
  <c r="F36" s="1"/>
  <c r="F37" s="1"/>
  <c r="C21" i="2"/>
  <c r="F21" s="1"/>
  <c r="C16"/>
  <c r="F16" s="1"/>
  <c r="F17" s="1"/>
  <c r="E43" i="1"/>
  <c r="E58"/>
  <c r="D5" i="2"/>
  <c r="G5" s="1"/>
  <c r="D9"/>
  <c r="G9" s="1"/>
  <c r="D11"/>
  <c r="G11" s="1"/>
  <c r="D13"/>
  <c r="G13" s="1"/>
  <c r="D19"/>
  <c r="G19" s="1"/>
  <c r="D6" i="3"/>
  <c r="G6" s="1"/>
  <c r="G7" s="1"/>
  <c r="D16"/>
  <c r="G16" s="1"/>
  <c r="D18"/>
  <c r="G18" s="1"/>
  <c r="D23"/>
  <c r="G23" s="1"/>
  <c r="D25"/>
  <c r="G25" s="1"/>
  <c r="D27"/>
  <c r="G27" s="1"/>
  <c r="D41"/>
  <c r="G41" s="1"/>
  <c r="D8" i="4"/>
  <c r="G8" s="1"/>
  <c r="D13"/>
  <c r="G13" s="1"/>
  <c r="D17"/>
  <c r="G17" s="1"/>
  <c r="D44" i="1"/>
  <c r="D6" i="2"/>
  <c r="G6" s="1"/>
  <c r="G7" s="1"/>
  <c r="D22"/>
  <c r="G22" s="1"/>
  <c r="D10" i="3"/>
  <c r="G10" s="1"/>
  <c r="G13" s="1"/>
  <c r="D22"/>
  <c r="G22" s="1"/>
  <c r="D24"/>
  <c r="G24" s="1"/>
  <c r="D26"/>
  <c r="G26" s="1"/>
  <c r="D33"/>
  <c r="G33" s="1"/>
  <c r="D35"/>
  <c r="G35" s="1"/>
  <c r="D40"/>
  <c r="G40" s="1"/>
  <c r="D42"/>
  <c r="G42" s="1"/>
  <c r="D7" i="4"/>
  <c r="G7" s="1"/>
  <c r="G9" s="1"/>
  <c r="D12"/>
  <c r="G12" s="1"/>
  <c r="D23"/>
  <c r="G23" s="1"/>
  <c r="G19" i="3"/>
  <c r="C7" i="6"/>
  <c r="C8"/>
  <c r="F13" i="3"/>
  <c r="F19"/>
  <c r="F9" i="4"/>
  <c r="F7" i="5"/>
  <c r="F1" s="1"/>
  <c r="F7" i="2"/>
  <c r="F23"/>
  <c r="E44" i="1" l="1"/>
  <c r="C26" i="4"/>
  <c r="F26" s="1"/>
  <c r="F27" s="1"/>
  <c r="C43" i="3"/>
  <c r="F43" s="1"/>
  <c r="F44" s="1"/>
  <c r="C29"/>
  <c r="F29" s="1"/>
  <c r="F30" s="1"/>
  <c r="B5" i="6" s="1"/>
  <c r="C19" i="4"/>
  <c r="F19" s="1"/>
  <c r="F20" s="1"/>
  <c r="D16" i="2"/>
  <c r="G16" s="1"/>
  <c r="G17" s="1"/>
  <c r="D36" i="3"/>
  <c r="G36" s="1"/>
  <c r="G37" s="1"/>
  <c r="D21" i="2"/>
  <c r="G21" s="1"/>
  <c r="G23" s="1"/>
  <c r="B7" i="6"/>
  <c r="B8"/>
  <c r="F1" i="2"/>
  <c r="B4" i="6" s="1"/>
  <c r="C4" l="1"/>
  <c r="B6"/>
  <c r="D26" i="4"/>
  <c r="G26" s="1"/>
  <c r="G27" s="1"/>
  <c r="D19"/>
  <c r="G19" s="1"/>
  <c r="G20" s="1"/>
  <c r="G1" s="1"/>
  <c r="C6" i="6" s="1"/>
  <c r="D43" i="3"/>
  <c r="G43" s="1"/>
  <c r="G44" s="1"/>
  <c r="D29"/>
  <c r="G29" s="1"/>
  <c r="G30" s="1"/>
  <c r="G1" s="1"/>
  <c r="C5" i="6" s="1"/>
</calcChain>
</file>

<file path=xl/sharedStrings.xml><?xml version="1.0" encoding="utf-8"?>
<sst xmlns="http://schemas.openxmlformats.org/spreadsheetml/2006/main" count="269" uniqueCount="102">
  <si>
    <t>Labor</t>
  </si>
  <si>
    <t>Line Tech A</t>
  </si>
  <si>
    <t>Cable</t>
  </si>
  <si>
    <t>#2 Triplex, OH</t>
  </si>
  <si>
    <t>2/0 Triplex, OH</t>
  </si>
  <si>
    <t>397 Triplex, OH</t>
  </si>
  <si>
    <t>2/0 Quad, OH</t>
  </si>
  <si>
    <t>397 quad, OH</t>
  </si>
  <si>
    <t>2/0 triplex, UG</t>
  </si>
  <si>
    <t>4/0 Triplex, UG</t>
  </si>
  <si>
    <t>4/0 Quad, UG</t>
  </si>
  <si>
    <t>350 Quad, UG</t>
  </si>
  <si>
    <t>Conduit</t>
  </si>
  <si>
    <t>3" Sched 40, 10ft</t>
  </si>
  <si>
    <t>2 1/2" Sched 80, 10ft</t>
  </si>
  <si>
    <t>2 1/2" Sched 40, 10ft</t>
  </si>
  <si>
    <t>4" Sched 40. 10ft</t>
  </si>
  <si>
    <t>4" Sched 80, 10ft</t>
  </si>
  <si>
    <t>3" Sched 80, 10ft</t>
  </si>
  <si>
    <t>2 1/2" Elbow, Sched 40, 24" Radius</t>
  </si>
  <si>
    <t>3" Elbow, Sched 40, 24" Radius</t>
  </si>
  <si>
    <t>4" Elbow, Sched 40, 24" Radius</t>
  </si>
  <si>
    <t>2 1/2" Elbow, Sched 80, 24" Radius</t>
  </si>
  <si>
    <t>3" Elbow, Sched 80, 24" Radius</t>
  </si>
  <si>
    <t>4" Elbow, Sched 80, 24" Radius</t>
  </si>
  <si>
    <t>Standoffs</t>
  </si>
  <si>
    <t>Lag Screws</t>
  </si>
  <si>
    <t>Straps, 4"</t>
  </si>
  <si>
    <t>Straps, 3"</t>
  </si>
  <si>
    <t>Straps, 2 1/2"</t>
  </si>
  <si>
    <t>Wedge Clamps</t>
  </si>
  <si>
    <t>Connectors</t>
  </si>
  <si>
    <t>350mcm and 600mcm paddles, Average</t>
  </si>
  <si>
    <t>RS</t>
  </si>
  <si>
    <t>Residential 200amp</t>
  </si>
  <si>
    <t>200amp UG from Padmount Transformer</t>
  </si>
  <si>
    <t>2/0 Triplex, UG</t>
  </si>
  <si>
    <t>200amp UG from pole</t>
  </si>
  <si>
    <t>Conduit, 2 1/2" Sched 80, 10ft</t>
  </si>
  <si>
    <t>Connectors, 189-419</t>
  </si>
  <si>
    <t>ft</t>
  </si>
  <si>
    <t>ea</t>
  </si>
  <si>
    <t>200amp OH service</t>
  </si>
  <si>
    <t>Conduit, 2 1/2" Sched 40, 10ft</t>
  </si>
  <si>
    <t>1hr</t>
  </si>
  <si>
    <t>Total</t>
  </si>
  <si>
    <t>GS</t>
  </si>
  <si>
    <t>General Service-Non-Residential</t>
  </si>
  <si>
    <t>0-50kw, 1 and 3 phase service</t>
  </si>
  <si>
    <t>1 Manhour</t>
  </si>
  <si>
    <t>Labor (Line Tech A)</t>
  </si>
  <si>
    <t>350mcm Quad, UG</t>
  </si>
  <si>
    <t>Set Screw Connector, 2 hole</t>
  </si>
  <si>
    <t>Set Screw Connector, 4 hole</t>
  </si>
  <si>
    <t>Set Screw Connector, 8 hole</t>
  </si>
  <si>
    <t>Set Screw Connectors, 2 hole</t>
  </si>
  <si>
    <t>Conduit, Sched 80, 4", 10ft</t>
  </si>
  <si>
    <t>Conduit, Sched 40, 4", 10ft</t>
  </si>
  <si>
    <t>Connectors, 189 thru 419, Average</t>
  </si>
  <si>
    <t>Connectors, Large Size, Average</t>
  </si>
  <si>
    <t>200amp, 3 phase, OH, Single Customer</t>
  </si>
  <si>
    <t>Wedge Clamp</t>
  </si>
  <si>
    <t>200amp, 3 phase, OH, Multiple Customers</t>
  </si>
  <si>
    <t>397 Quad, OH</t>
  </si>
  <si>
    <t>PS-S</t>
  </si>
  <si>
    <t>50-250kw</t>
  </si>
  <si>
    <t>400amp up to 800amp, 3 phase</t>
  </si>
  <si>
    <t>Padmount Source</t>
  </si>
  <si>
    <t>Generally Single Customer</t>
  </si>
  <si>
    <t>OH source, UG Service</t>
  </si>
  <si>
    <t>350mcm Triplex, UG</t>
  </si>
  <si>
    <t>OH Source, OH Service</t>
  </si>
  <si>
    <t>Time of Day and All Electric School</t>
  </si>
  <si>
    <t>250kw - 5000kw</t>
  </si>
  <si>
    <t>Average Cost:</t>
  </si>
  <si>
    <t>200amp, 3 phase, Multiple Customer, From Pole (KU supplies cable, generally 6 gang meterbase)</t>
  </si>
  <si>
    <t>200amp, 3 phase, Multiple Customer, From Padmount (KU supplies cable, generally 6 gang meterbase)</t>
  </si>
  <si>
    <t>Do not use this size</t>
  </si>
  <si>
    <t>200amp, 1 phase or 3 phase, UG, Single Customer (Cust supplies cable)</t>
  </si>
  <si>
    <t>200amp, 1 phase, Multiple Customer, From Padmount (KU supplies cable, generally 6 gang meter base)</t>
  </si>
  <si>
    <t>WR 189</t>
  </si>
  <si>
    <t>WR 279</t>
  </si>
  <si>
    <t>WR 289</t>
  </si>
  <si>
    <t>WR 379</t>
  </si>
  <si>
    <t>WR 399</t>
  </si>
  <si>
    <t>WR 419</t>
  </si>
  <si>
    <t>See Below</t>
  </si>
  <si>
    <t>WR 885</t>
  </si>
  <si>
    <t>WR 815</t>
  </si>
  <si>
    <t>WR 739</t>
  </si>
  <si>
    <t>WR 719</t>
  </si>
  <si>
    <t>TOD-S</t>
  </si>
  <si>
    <t>AES-S</t>
  </si>
  <si>
    <t>Non-Burdened</t>
  </si>
  <si>
    <t>Burdened</t>
  </si>
  <si>
    <t>Labor Burden Rate</t>
  </si>
  <si>
    <t>Material Burden Rate</t>
  </si>
  <si>
    <t>Capitalized Costs by Rate Class</t>
  </si>
  <si>
    <t>Service Installation Costs</t>
  </si>
  <si>
    <t>Average these for small conectors</t>
  </si>
  <si>
    <t>Average these for large connectors</t>
  </si>
  <si>
    <t>Fanner for 397 Triplex and Quad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</si>
</sst>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0" fillId="0" borderId="0" xfId="0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0" fillId="0" borderId="0" xfId="0" applyNumberFormat="1"/>
    <xf numFmtId="164" fontId="4" fillId="0" borderId="0" xfId="0" applyNumberFormat="1" applyFont="1" applyAlignment="1">
      <alignment wrapText="1"/>
    </xf>
    <xf numFmtId="0" fontId="4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24</xdr:row>
      <xdr:rowOff>9526</xdr:rowOff>
    </xdr:from>
    <xdr:to>
      <xdr:col>4</xdr:col>
      <xdr:colOff>104775</xdr:colOff>
      <xdr:row>30</xdr:row>
      <xdr:rowOff>19051</xdr:rowOff>
    </xdr:to>
    <xdr:sp macro="" textlink="">
      <xdr:nvSpPr>
        <xdr:cNvPr id="2" name="TextBox 1"/>
        <xdr:cNvSpPr txBox="1"/>
      </xdr:nvSpPr>
      <xdr:spPr>
        <a:xfrm>
          <a:off x="1066800" y="4686301"/>
          <a:ext cx="30384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/>
            <a:t>UG service 80% are from padmount and 20% are from pole.</a:t>
          </a:r>
        </a:p>
        <a:p>
          <a:endParaRPr lang="en-US" sz="1100" baseline="0"/>
        </a:p>
        <a:p>
          <a:r>
            <a:rPr lang="en-US" sz="1100" baseline="0"/>
            <a:t>Total</a:t>
          </a:r>
        </a:p>
        <a:p>
          <a:r>
            <a:rPr lang="en-US" sz="1100" baseline="0"/>
            <a:t>UG are 70% and OH are 30%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45</xdr:row>
      <xdr:rowOff>28575</xdr:rowOff>
    </xdr:from>
    <xdr:to>
      <xdr:col>5</xdr:col>
      <xdr:colOff>400050</xdr:colOff>
      <xdr:row>50</xdr:row>
      <xdr:rowOff>171450</xdr:rowOff>
    </xdr:to>
    <xdr:sp macro="" textlink="">
      <xdr:nvSpPr>
        <xdr:cNvPr id="2" name="TextBox 1"/>
        <xdr:cNvSpPr txBox="1"/>
      </xdr:nvSpPr>
      <xdr:spPr>
        <a:xfrm>
          <a:off x="1771650" y="8705850"/>
          <a:ext cx="323850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Lexington is estimated to be 70%/30% split UG/OH</a:t>
          </a:r>
        </a:p>
        <a:p>
          <a:endParaRPr lang="en-US" sz="1100"/>
        </a:p>
        <a:p>
          <a:r>
            <a:rPr lang="en-US" sz="1100"/>
            <a:t>Rest of state is estimated heavily OH</a:t>
          </a:r>
        </a:p>
        <a:p>
          <a:endParaRPr lang="en-US" sz="1100"/>
        </a:p>
        <a:p>
          <a:r>
            <a:rPr lang="en-US" sz="1100"/>
            <a:t>Results would be 50/50 split</a:t>
          </a:r>
          <a:r>
            <a:rPr lang="en-US" sz="1100" baseline="0"/>
            <a:t> of all types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1466850</xdr:colOff>
      <xdr:row>28</xdr:row>
      <xdr:rowOff>28575</xdr:rowOff>
    </xdr:from>
    <xdr:to>
      <xdr:col>4</xdr:col>
      <xdr:colOff>381000</xdr:colOff>
      <xdr:row>34</xdr:row>
      <xdr:rowOff>152400</xdr:rowOff>
    </xdr:to>
    <xdr:sp macro="" textlink="">
      <xdr:nvSpPr>
        <xdr:cNvPr id="2" name="TextBox 1"/>
        <xdr:cNvSpPr txBox="1"/>
      </xdr:nvSpPr>
      <xdr:spPr>
        <a:xfrm>
          <a:off x="1466850" y="5362575"/>
          <a:ext cx="322897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Generally not multi-metered</a:t>
          </a:r>
        </a:p>
        <a:p>
          <a:r>
            <a:rPr lang="en-US" sz="1100"/>
            <a:t>Based on:</a:t>
          </a:r>
        </a:p>
        <a:p>
          <a:r>
            <a:rPr lang="en-US" sz="1100"/>
            <a:t>60%</a:t>
          </a:r>
          <a:r>
            <a:rPr lang="en-US" sz="1100" baseline="0"/>
            <a:t> padmount source</a:t>
          </a:r>
        </a:p>
        <a:p>
          <a:r>
            <a:rPr lang="en-US" sz="1100" baseline="0"/>
            <a:t>40% served from OH source (split 50/50)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12</xdr:row>
      <xdr:rowOff>28575</xdr:rowOff>
    </xdr:from>
    <xdr:to>
      <xdr:col>3</xdr:col>
      <xdr:colOff>228600</xdr:colOff>
      <xdr:row>18</xdr:row>
      <xdr:rowOff>133350</xdr:rowOff>
    </xdr:to>
    <xdr:sp macro="" textlink="">
      <xdr:nvSpPr>
        <xdr:cNvPr id="2" name="TextBox 1"/>
        <xdr:cNvSpPr txBox="1"/>
      </xdr:nvSpPr>
      <xdr:spPr>
        <a:xfrm>
          <a:off x="962025" y="2314575"/>
          <a:ext cx="297180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Padmount Served</a:t>
          </a:r>
        </a:p>
        <a:p>
          <a:r>
            <a:rPr lang="en-US" sz="1100"/>
            <a:t>Single</a:t>
          </a:r>
          <a:r>
            <a:rPr lang="en-US" sz="1100" baseline="0"/>
            <a:t> meter</a:t>
          </a:r>
        </a:p>
        <a:p>
          <a:r>
            <a:rPr lang="en-US" sz="1100" baseline="0"/>
            <a:t>Customer installs cable</a:t>
          </a:r>
        </a:p>
        <a:p>
          <a:r>
            <a:rPr lang="en-US" sz="1100" baseline="0"/>
            <a:t>X8 - 600mcm average service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"/>
  <sheetViews>
    <sheetView tabSelected="1" workbookViewId="0">
      <selection activeCell="D15" sqref="D15"/>
    </sheetView>
  </sheetViews>
  <sheetFormatPr defaultRowHeight="17.100000000000001" customHeight="1"/>
  <cols>
    <col min="2" max="3" width="14.85546875" customWidth="1"/>
  </cols>
  <sheetData>
    <row r="1" spans="1:3" ht="17.100000000000001" customHeight="1">
      <c r="A1" s="1" t="s">
        <v>98</v>
      </c>
    </row>
    <row r="2" spans="1:3" ht="17.100000000000001" customHeight="1">
      <c r="A2" s="1" t="s">
        <v>97</v>
      </c>
    </row>
    <row r="3" spans="1:3" s="14" customFormat="1" ht="17.100000000000001" customHeight="1">
      <c r="B3" s="15" t="s">
        <v>93</v>
      </c>
      <c r="C3" s="15" t="s">
        <v>94</v>
      </c>
    </row>
    <row r="4" spans="1:3" ht="17.100000000000001" customHeight="1">
      <c r="A4" s="12" t="s">
        <v>33</v>
      </c>
      <c r="B4" s="13">
        <f>RS!F1</f>
        <v>181.47899999999998</v>
      </c>
      <c r="C4" s="13">
        <f>RS!G1</f>
        <v>296.61778836000008</v>
      </c>
    </row>
    <row r="5" spans="1:3" ht="17.100000000000001" customHeight="1">
      <c r="A5" s="12" t="s">
        <v>46</v>
      </c>
      <c r="B5" s="13">
        <f>GS!F1</f>
        <v>661.7981111111111</v>
      </c>
      <c r="C5" s="13">
        <f>GS!G1</f>
        <v>996.00596020000012</v>
      </c>
    </row>
    <row r="6" spans="1:3" ht="17.100000000000001" customHeight="1">
      <c r="A6" s="12" t="s">
        <v>64</v>
      </c>
      <c r="B6" s="13">
        <f>'PS-S'!F1</f>
        <v>496.3420000000001</v>
      </c>
      <c r="C6" s="13">
        <f>'PS-S'!G1</f>
        <v>797.26014600000008</v>
      </c>
    </row>
    <row r="7" spans="1:3" ht="17.100000000000001" customHeight="1">
      <c r="A7" s="12" t="s">
        <v>91</v>
      </c>
      <c r="B7" s="13">
        <f>'TOD-S and AES-S'!F1</f>
        <v>309.86</v>
      </c>
      <c r="C7" s="13">
        <f>'TOD-S and AES-S'!G1</f>
        <v>606.78433200000006</v>
      </c>
    </row>
    <row r="8" spans="1:3" ht="17.100000000000001" customHeight="1">
      <c r="A8" s="12" t="s">
        <v>92</v>
      </c>
      <c r="B8" s="13">
        <f>'TOD-S and AES-S'!F1</f>
        <v>309.86</v>
      </c>
      <c r="C8" s="13">
        <f>'TOD-S and AES-S'!G1</f>
        <v>606.78433200000006</v>
      </c>
    </row>
  </sheetData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4"/>
  <sheetViews>
    <sheetView workbookViewId="0">
      <selection activeCell="J23" sqref="J23"/>
    </sheetView>
  </sheetViews>
  <sheetFormatPr defaultRowHeight="17.100000000000001" customHeight="1"/>
  <cols>
    <col min="2" max="2" width="36.28515625" bestFit="1" customWidth="1"/>
    <col min="3" max="3" width="10.140625" customWidth="1"/>
    <col min="4" max="4" width="9.140625" style="3"/>
    <col min="5" max="5" width="15.28515625" customWidth="1"/>
  </cols>
  <sheetData>
    <row r="1" spans="1:5" ht="17.100000000000001" customHeight="1">
      <c r="B1" t="s">
        <v>95</v>
      </c>
      <c r="C1" s="9">
        <v>1.1486000000000001</v>
      </c>
    </row>
    <row r="2" spans="1:5" ht="17.100000000000001" customHeight="1">
      <c r="B2" t="s">
        <v>96</v>
      </c>
      <c r="C2" s="9">
        <v>0.32300000000000001</v>
      </c>
    </row>
    <row r="4" spans="1:5" s="6" customFormat="1" ht="33.75" customHeight="1">
      <c r="D4" s="7" t="s">
        <v>93</v>
      </c>
      <c r="E4" s="8" t="s">
        <v>94</v>
      </c>
    </row>
    <row r="5" spans="1:5" ht="17.100000000000001" customHeight="1">
      <c r="B5" s="1" t="s">
        <v>0</v>
      </c>
    </row>
    <row r="6" spans="1:5" ht="17.100000000000001" customHeight="1">
      <c r="B6" t="s">
        <v>1</v>
      </c>
      <c r="C6" t="s">
        <v>44</v>
      </c>
      <c r="D6" s="3">
        <v>34.06</v>
      </c>
      <c r="E6" s="3">
        <f>(D6*C1)+D6</f>
        <v>73.18131600000001</v>
      </c>
    </row>
    <row r="7" spans="1:5" ht="17.100000000000001" customHeight="1">
      <c r="E7" s="3"/>
    </row>
    <row r="8" spans="1:5" ht="17.100000000000001" customHeight="1">
      <c r="B8" s="1" t="s">
        <v>2</v>
      </c>
      <c r="E8" s="3"/>
    </row>
    <row r="9" spans="1:5" ht="17.100000000000001" customHeight="1">
      <c r="A9">
        <v>7000416</v>
      </c>
      <c r="B9" t="s">
        <v>3</v>
      </c>
      <c r="C9" t="s">
        <v>40</v>
      </c>
      <c r="D9" s="3">
        <v>0.55000000000000004</v>
      </c>
      <c r="E9" s="3">
        <f>(D9*$C$2)+D9</f>
        <v>0.72765000000000013</v>
      </c>
    </row>
    <row r="10" spans="1:5" ht="17.100000000000001" customHeight="1">
      <c r="A10">
        <v>7000410</v>
      </c>
      <c r="B10" t="s">
        <v>4</v>
      </c>
      <c r="C10" t="s">
        <v>40</v>
      </c>
      <c r="D10" s="3">
        <v>0.95</v>
      </c>
      <c r="E10" s="3">
        <f t="shared" ref="E10:E18" si="0">(D10*$C$2)+D10</f>
        <v>1.25685</v>
      </c>
    </row>
    <row r="11" spans="1:5" ht="17.100000000000001" customHeight="1">
      <c r="A11">
        <v>7000412</v>
      </c>
      <c r="B11" t="s">
        <v>5</v>
      </c>
      <c r="C11" t="s">
        <v>40</v>
      </c>
      <c r="D11" s="3">
        <v>2.56</v>
      </c>
      <c r="E11" s="3">
        <f t="shared" si="0"/>
        <v>3.3868800000000001</v>
      </c>
    </row>
    <row r="12" spans="1:5" ht="17.100000000000001" customHeight="1">
      <c r="A12">
        <v>7000407</v>
      </c>
      <c r="B12" t="s">
        <v>6</v>
      </c>
      <c r="C12" t="s">
        <v>40</v>
      </c>
      <c r="D12" s="3">
        <v>1.17</v>
      </c>
      <c r="E12" s="3">
        <f t="shared" si="0"/>
        <v>1.5479099999999999</v>
      </c>
    </row>
    <row r="13" spans="1:5" ht="17.100000000000001" customHeight="1">
      <c r="A13">
        <v>7000409</v>
      </c>
      <c r="B13" t="s">
        <v>7</v>
      </c>
      <c r="C13" t="s">
        <v>40</v>
      </c>
      <c r="D13" s="3">
        <v>3.73</v>
      </c>
      <c r="E13" s="3">
        <f t="shared" si="0"/>
        <v>4.9347899999999996</v>
      </c>
    </row>
    <row r="14" spans="1:5" ht="17.100000000000001" customHeight="1">
      <c r="A14">
        <v>7001428</v>
      </c>
      <c r="B14" t="s">
        <v>8</v>
      </c>
      <c r="C14" t="s">
        <v>40</v>
      </c>
      <c r="D14" s="3">
        <v>0.91</v>
      </c>
      <c r="E14" s="3">
        <f t="shared" si="0"/>
        <v>1.2039300000000002</v>
      </c>
    </row>
    <row r="15" spans="1:5" ht="17.100000000000001" customHeight="1">
      <c r="A15">
        <v>7001429</v>
      </c>
      <c r="B15" t="s">
        <v>9</v>
      </c>
      <c r="C15" t="s">
        <v>40</v>
      </c>
      <c r="D15" s="3">
        <v>1.29</v>
      </c>
      <c r="E15" s="3">
        <f t="shared" si="0"/>
        <v>1.7066700000000001</v>
      </c>
    </row>
    <row r="16" spans="1:5" ht="17.100000000000001" customHeight="1">
      <c r="A16">
        <v>7003425</v>
      </c>
      <c r="B16" t="s">
        <v>70</v>
      </c>
      <c r="C16" t="s">
        <v>40</v>
      </c>
      <c r="D16" s="3">
        <v>2.14</v>
      </c>
      <c r="E16" s="3">
        <f t="shared" si="0"/>
        <v>2.8312200000000001</v>
      </c>
    </row>
    <row r="17" spans="1:5" ht="17.100000000000001" customHeight="1">
      <c r="A17">
        <v>938460</v>
      </c>
      <c r="B17" t="s">
        <v>10</v>
      </c>
      <c r="C17" t="s">
        <v>40</v>
      </c>
      <c r="D17" s="3">
        <v>1.84</v>
      </c>
      <c r="E17" s="3">
        <f t="shared" si="0"/>
        <v>2.43432</v>
      </c>
    </row>
    <row r="18" spans="1:5" ht="17.100000000000001" customHeight="1">
      <c r="A18">
        <v>938478</v>
      </c>
      <c r="B18" t="s">
        <v>11</v>
      </c>
      <c r="C18" t="s">
        <v>40</v>
      </c>
      <c r="D18" s="3">
        <v>3.24</v>
      </c>
      <c r="E18" s="3">
        <f t="shared" si="0"/>
        <v>4.2865200000000003</v>
      </c>
    </row>
    <row r="19" spans="1:5" ht="17.100000000000001" customHeight="1">
      <c r="E19" s="3"/>
    </row>
    <row r="20" spans="1:5" ht="17.100000000000001" customHeight="1">
      <c r="B20" s="1" t="s">
        <v>12</v>
      </c>
      <c r="E20" s="3"/>
    </row>
    <row r="21" spans="1:5" ht="17.100000000000001" customHeight="1">
      <c r="A21">
        <v>7006683</v>
      </c>
      <c r="B21" t="s">
        <v>15</v>
      </c>
      <c r="C21" t="s">
        <v>41</v>
      </c>
      <c r="D21" s="3">
        <v>0.77</v>
      </c>
      <c r="E21" s="3">
        <f t="shared" ref="E21:E31" si="1">(D21*$C$2)+D21</f>
        <v>1.01871</v>
      </c>
    </row>
    <row r="22" spans="1:5" ht="17.100000000000001" customHeight="1">
      <c r="A22">
        <v>7006684</v>
      </c>
      <c r="B22" t="s">
        <v>13</v>
      </c>
      <c r="C22" t="s">
        <v>41</v>
      </c>
      <c r="D22" s="3">
        <v>0.93</v>
      </c>
      <c r="E22" s="3">
        <f t="shared" si="1"/>
        <v>1.2303900000000001</v>
      </c>
    </row>
    <row r="23" spans="1:5" ht="17.100000000000001" customHeight="1">
      <c r="A23">
        <v>7006685</v>
      </c>
      <c r="B23" t="s">
        <v>16</v>
      </c>
      <c r="C23" t="s">
        <v>41</v>
      </c>
      <c r="D23" s="3">
        <v>1.4</v>
      </c>
      <c r="E23" s="3">
        <f t="shared" si="1"/>
        <v>1.8521999999999998</v>
      </c>
    </row>
    <row r="24" spans="1:5" ht="17.100000000000001" customHeight="1">
      <c r="A24">
        <v>7000662</v>
      </c>
      <c r="B24" t="s">
        <v>14</v>
      </c>
      <c r="C24" t="s">
        <v>41</v>
      </c>
      <c r="D24" s="3">
        <v>1.1499999999999999</v>
      </c>
      <c r="E24" s="3">
        <f t="shared" si="1"/>
        <v>1.52145</v>
      </c>
    </row>
    <row r="25" spans="1:5" ht="17.100000000000001" customHeight="1">
      <c r="A25">
        <v>7000661</v>
      </c>
      <c r="B25" t="s">
        <v>18</v>
      </c>
      <c r="C25" t="s">
        <v>41</v>
      </c>
      <c r="D25" s="3">
        <v>1.43</v>
      </c>
      <c r="E25" s="3">
        <f t="shared" si="1"/>
        <v>1.8918899999999998</v>
      </c>
    </row>
    <row r="26" spans="1:5" ht="17.100000000000001" customHeight="1">
      <c r="A26">
        <v>7000660</v>
      </c>
      <c r="B26" t="s">
        <v>17</v>
      </c>
      <c r="C26" t="s">
        <v>41</v>
      </c>
      <c r="D26" s="3">
        <v>2.2200000000000002</v>
      </c>
      <c r="E26" s="3">
        <f t="shared" si="1"/>
        <v>2.9370600000000002</v>
      </c>
    </row>
    <row r="27" spans="1:5" ht="17.100000000000001" customHeight="1">
      <c r="A27">
        <v>7001207</v>
      </c>
      <c r="B27" t="s">
        <v>19</v>
      </c>
      <c r="C27" t="s">
        <v>41</v>
      </c>
      <c r="D27" s="3">
        <v>7.02</v>
      </c>
      <c r="E27" s="3">
        <f t="shared" si="1"/>
        <v>9.2874599999999994</v>
      </c>
    </row>
    <row r="28" spans="1:5" ht="17.100000000000001" customHeight="1">
      <c r="A28">
        <v>7001208</v>
      </c>
      <c r="B28" t="s">
        <v>20</v>
      </c>
      <c r="C28" t="s">
        <v>41</v>
      </c>
      <c r="D28" s="3">
        <v>11.34</v>
      </c>
      <c r="E28" s="3">
        <f t="shared" si="1"/>
        <v>15.00282</v>
      </c>
    </row>
    <row r="29" spans="1:5" ht="17.100000000000001" customHeight="1">
      <c r="A29">
        <v>7001210</v>
      </c>
      <c r="B29" t="s">
        <v>21</v>
      </c>
      <c r="C29" t="s">
        <v>41</v>
      </c>
      <c r="D29" s="3">
        <v>15.47</v>
      </c>
      <c r="E29" s="3">
        <f t="shared" si="1"/>
        <v>20.466810000000002</v>
      </c>
    </row>
    <row r="30" spans="1:5" ht="17.100000000000001" customHeight="1">
      <c r="A30">
        <v>7001223</v>
      </c>
      <c r="B30" t="s">
        <v>22</v>
      </c>
      <c r="C30" t="s">
        <v>41</v>
      </c>
      <c r="D30" s="3">
        <v>16.579999999999998</v>
      </c>
      <c r="E30" s="3">
        <f t="shared" si="1"/>
        <v>21.935339999999997</v>
      </c>
    </row>
    <row r="31" spans="1:5" ht="17.100000000000001" customHeight="1">
      <c r="A31">
        <v>7001224</v>
      </c>
      <c r="B31" t="s">
        <v>23</v>
      </c>
      <c r="C31" t="s">
        <v>41</v>
      </c>
      <c r="D31" s="3">
        <v>16.850000000000001</v>
      </c>
      <c r="E31" s="3">
        <f t="shared" si="1"/>
        <v>22.292550000000002</v>
      </c>
    </row>
    <row r="32" spans="1:5" ht="17.100000000000001" customHeight="1">
      <c r="A32">
        <v>7002447</v>
      </c>
      <c r="B32" t="s">
        <v>24</v>
      </c>
      <c r="C32" t="s">
        <v>41</v>
      </c>
      <c r="D32" s="3" t="s">
        <v>77</v>
      </c>
      <c r="E32" s="3"/>
    </row>
    <row r="33" spans="1:5" ht="17.100000000000001" customHeight="1">
      <c r="E33" s="3"/>
    </row>
    <row r="34" spans="1:5" ht="17.100000000000001" customHeight="1">
      <c r="A34">
        <v>7001167</v>
      </c>
      <c r="B34" t="s">
        <v>25</v>
      </c>
      <c r="C34" t="s">
        <v>41</v>
      </c>
      <c r="D34" s="3">
        <v>10.77</v>
      </c>
      <c r="E34" s="3">
        <f t="shared" ref="E34:E39" si="2">(D34*$C$2)+D34</f>
        <v>14.248709999999999</v>
      </c>
    </row>
    <row r="35" spans="1:5" ht="17.100000000000001" customHeight="1">
      <c r="A35">
        <v>7003022</v>
      </c>
      <c r="B35" t="s">
        <v>26</v>
      </c>
      <c r="C35" t="s">
        <v>41</v>
      </c>
      <c r="D35" s="3">
        <v>0.62</v>
      </c>
      <c r="E35" s="3">
        <f t="shared" si="2"/>
        <v>0.82025999999999999</v>
      </c>
    </row>
    <row r="36" spans="1:5" ht="17.100000000000001" customHeight="1">
      <c r="A36">
        <v>7001733</v>
      </c>
      <c r="B36" t="s">
        <v>29</v>
      </c>
      <c r="C36" t="s">
        <v>41</v>
      </c>
      <c r="D36" s="3">
        <v>1.43</v>
      </c>
      <c r="E36" s="3">
        <f t="shared" si="2"/>
        <v>1.8918899999999998</v>
      </c>
    </row>
    <row r="37" spans="1:5" ht="17.100000000000001" customHeight="1">
      <c r="A37">
        <v>7001242</v>
      </c>
      <c r="B37" t="s">
        <v>28</v>
      </c>
      <c r="C37" t="s">
        <v>41</v>
      </c>
      <c r="D37" s="3">
        <v>1.85</v>
      </c>
      <c r="E37" s="3">
        <f t="shared" si="2"/>
        <v>2.4475500000000001</v>
      </c>
    </row>
    <row r="38" spans="1:5" ht="17.100000000000001" customHeight="1">
      <c r="A38">
        <v>7001241</v>
      </c>
      <c r="B38" t="s">
        <v>27</v>
      </c>
      <c r="C38" t="s">
        <v>41</v>
      </c>
      <c r="D38" s="3">
        <v>2.99</v>
      </c>
      <c r="E38" s="3">
        <f t="shared" si="2"/>
        <v>3.9557700000000002</v>
      </c>
    </row>
    <row r="39" spans="1:5" ht="17.100000000000001" customHeight="1">
      <c r="A39">
        <v>7005143</v>
      </c>
      <c r="B39" t="s">
        <v>30</v>
      </c>
      <c r="C39" t="s">
        <v>41</v>
      </c>
      <c r="D39" s="3">
        <v>1.64</v>
      </c>
      <c r="E39" s="3">
        <f t="shared" si="2"/>
        <v>2.1697199999999999</v>
      </c>
    </row>
    <row r="40" spans="1:5" ht="17.100000000000001" customHeight="1">
      <c r="B40" t="s">
        <v>101</v>
      </c>
      <c r="C40" t="s">
        <v>41</v>
      </c>
      <c r="E40" s="3"/>
    </row>
    <row r="41" spans="1:5" ht="17.100000000000001" customHeight="1">
      <c r="E41" s="3"/>
    </row>
    <row r="42" spans="1:5" ht="17.100000000000001" customHeight="1">
      <c r="B42" s="1" t="s">
        <v>31</v>
      </c>
      <c r="E42" s="3"/>
    </row>
    <row r="43" spans="1:5" ht="17.100000000000001" customHeight="1">
      <c r="A43" s="5" t="s">
        <v>86</v>
      </c>
      <c r="B43" t="s">
        <v>58</v>
      </c>
      <c r="C43" t="s">
        <v>41</v>
      </c>
      <c r="D43" s="3">
        <f>D58</f>
        <v>0.59333333333333327</v>
      </c>
      <c r="E43" s="3">
        <f t="shared" ref="E43:E48" si="3">(D43*$C$2)+D43</f>
        <v>0.7849799999999999</v>
      </c>
    </row>
    <row r="44" spans="1:5" ht="17.100000000000001" customHeight="1">
      <c r="A44" s="5" t="s">
        <v>86</v>
      </c>
      <c r="B44" t="s">
        <v>59</v>
      </c>
      <c r="C44" t="s">
        <v>41</v>
      </c>
      <c r="D44" s="3">
        <f>D64</f>
        <v>2.9550000000000001</v>
      </c>
      <c r="E44" s="3">
        <f t="shared" si="3"/>
        <v>3.909465</v>
      </c>
    </row>
    <row r="45" spans="1:5" ht="17.100000000000001" customHeight="1">
      <c r="A45">
        <v>7000551</v>
      </c>
      <c r="B45" t="s">
        <v>32</v>
      </c>
      <c r="C45" t="s">
        <v>41</v>
      </c>
      <c r="D45" s="3">
        <v>8</v>
      </c>
      <c r="E45" s="3">
        <f t="shared" si="3"/>
        <v>10.584</v>
      </c>
    </row>
    <row r="46" spans="1:5" ht="17.100000000000001" customHeight="1">
      <c r="B46" t="s">
        <v>52</v>
      </c>
      <c r="C46" t="s">
        <v>41</v>
      </c>
      <c r="D46" s="3">
        <v>8.51</v>
      </c>
      <c r="E46" s="3">
        <f t="shared" si="3"/>
        <v>11.25873</v>
      </c>
    </row>
    <row r="47" spans="1:5" ht="17.100000000000001" customHeight="1">
      <c r="B47" t="s">
        <v>53</v>
      </c>
      <c r="C47" t="s">
        <v>41</v>
      </c>
      <c r="D47" s="3">
        <v>14.84</v>
      </c>
      <c r="E47" s="3">
        <f t="shared" si="3"/>
        <v>19.633320000000001</v>
      </c>
    </row>
    <row r="48" spans="1:5" ht="17.100000000000001" customHeight="1">
      <c r="A48">
        <v>479678</v>
      </c>
      <c r="B48" t="s">
        <v>54</v>
      </c>
      <c r="C48" t="s">
        <v>41</v>
      </c>
      <c r="D48" s="3">
        <v>17.86</v>
      </c>
      <c r="E48" s="3">
        <f t="shared" si="3"/>
        <v>23.628779999999999</v>
      </c>
    </row>
    <row r="49" spans="1:5" ht="17.100000000000001" customHeight="1">
      <c r="E49" s="3"/>
    </row>
    <row r="50" spans="1:5" ht="17.100000000000001" customHeight="1">
      <c r="E50" s="3"/>
    </row>
    <row r="51" spans="1:5" ht="17.100000000000001" customHeight="1">
      <c r="B51" t="s">
        <v>99</v>
      </c>
      <c r="E51" s="3"/>
    </row>
    <row r="52" spans="1:5" ht="17.100000000000001" customHeight="1">
      <c r="A52">
        <v>7000421</v>
      </c>
      <c r="B52" t="s">
        <v>80</v>
      </c>
      <c r="C52" t="s">
        <v>41</v>
      </c>
      <c r="D52">
        <v>0.35</v>
      </c>
      <c r="E52" s="3">
        <f t="shared" ref="E52:E58" si="4">(D52*$C$2)+D52</f>
        <v>0.46304999999999996</v>
      </c>
    </row>
    <row r="53" spans="1:5" ht="17.100000000000001" customHeight="1">
      <c r="A53">
        <v>7000423</v>
      </c>
      <c r="B53" s="2" t="s">
        <v>81</v>
      </c>
      <c r="C53" t="s">
        <v>41</v>
      </c>
      <c r="D53">
        <v>0.56999999999999995</v>
      </c>
      <c r="E53" s="3">
        <f t="shared" si="4"/>
        <v>0.75410999999999995</v>
      </c>
    </row>
    <row r="54" spans="1:5" ht="17.100000000000001" customHeight="1">
      <c r="A54">
        <v>7000422</v>
      </c>
      <c r="B54" s="2" t="s">
        <v>82</v>
      </c>
      <c r="C54" t="s">
        <v>41</v>
      </c>
      <c r="D54">
        <v>0.61</v>
      </c>
      <c r="E54" s="3">
        <f t="shared" si="4"/>
        <v>0.80703000000000003</v>
      </c>
    </row>
    <row r="55" spans="1:5" ht="17.100000000000001" customHeight="1">
      <c r="A55">
        <v>7000424</v>
      </c>
      <c r="B55" s="2" t="s">
        <v>83</v>
      </c>
      <c r="C55" t="s">
        <v>41</v>
      </c>
      <c r="D55">
        <v>0.65</v>
      </c>
      <c r="E55" s="3">
        <f t="shared" si="4"/>
        <v>0.85994999999999999</v>
      </c>
    </row>
    <row r="56" spans="1:5" ht="17.100000000000001" customHeight="1">
      <c r="A56">
        <v>7000425</v>
      </c>
      <c r="B56" s="2" t="s">
        <v>84</v>
      </c>
      <c r="C56" t="s">
        <v>41</v>
      </c>
      <c r="D56">
        <v>0.69</v>
      </c>
      <c r="E56" s="3">
        <f t="shared" si="4"/>
        <v>0.91286999999999996</v>
      </c>
    </row>
    <row r="57" spans="1:5" ht="17.100000000000001" customHeight="1">
      <c r="A57">
        <v>7003769</v>
      </c>
      <c r="B57" s="2" t="s">
        <v>85</v>
      </c>
      <c r="C57" t="s">
        <v>41</v>
      </c>
      <c r="D57">
        <v>0.69</v>
      </c>
      <c r="E57" s="3">
        <f t="shared" si="4"/>
        <v>0.91286999999999996</v>
      </c>
    </row>
    <row r="58" spans="1:5" ht="17.100000000000001" customHeight="1">
      <c r="D58" s="4">
        <f>AVERAGE(D52:D57)</f>
        <v>0.59333333333333327</v>
      </c>
      <c r="E58" s="4">
        <f t="shared" si="4"/>
        <v>0.7849799999999999</v>
      </c>
    </row>
    <row r="59" spans="1:5" ht="17.100000000000001" customHeight="1">
      <c r="B59" t="s">
        <v>100</v>
      </c>
      <c r="E59" s="3"/>
    </row>
    <row r="60" spans="1:5" ht="17.100000000000001" customHeight="1">
      <c r="A60">
        <v>7000435</v>
      </c>
      <c r="B60" t="s">
        <v>87</v>
      </c>
      <c r="C60" t="s">
        <v>41</v>
      </c>
      <c r="D60">
        <v>3.15</v>
      </c>
      <c r="E60" s="3">
        <f t="shared" ref="E60:E64" si="5">(D60*$C$2)+D60</f>
        <v>4.1674499999999997</v>
      </c>
    </row>
    <row r="61" spans="1:5" ht="17.100000000000001" customHeight="1">
      <c r="A61">
        <v>7003239</v>
      </c>
      <c r="B61" t="s">
        <v>88</v>
      </c>
      <c r="C61" t="s">
        <v>41</v>
      </c>
      <c r="D61">
        <v>2.63</v>
      </c>
      <c r="E61" s="3">
        <f t="shared" si="5"/>
        <v>3.4794899999999997</v>
      </c>
    </row>
    <row r="62" spans="1:5" ht="17.100000000000001" customHeight="1">
      <c r="A62">
        <v>7000430</v>
      </c>
      <c r="B62" t="s">
        <v>89</v>
      </c>
      <c r="C62" t="s">
        <v>41</v>
      </c>
      <c r="D62">
        <v>2.99</v>
      </c>
      <c r="E62" s="3">
        <f t="shared" si="5"/>
        <v>3.9557700000000002</v>
      </c>
    </row>
    <row r="63" spans="1:5" ht="17.100000000000001" customHeight="1">
      <c r="A63">
        <v>7000429</v>
      </c>
      <c r="B63" t="s">
        <v>90</v>
      </c>
      <c r="C63" t="s">
        <v>41</v>
      </c>
      <c r="D63">
        <v>3.05</v>
      </c>
      <c r="E63" s="3">
        <f t="shared" si="5"/>
        <v>4.0351499999999998</v>
      </c>
    </row>
    <row r="64" spans="1:5" ht="17.100000000000001" customHeight="1">
      <c r="D64" s="4">
        <f>AVERAGE(D60:D63)</f>
        <v>2.9550000000000001</v>
      </c>
      <c r="E64" s="4">
        <f t="shared" si="5"/>
        <v>3.909465</v>
      </c>
    </row>
    <row r="65" spans="5:5" ht="17.100000000000001" customHeight="1">
      <c r="E65" s="3"/>
    </row>
    <row r="66" spans="5:5" ht="17.100000000000001" customHeight="1">
      <c r="E66" s="3"/>
    </row>
    <row r="67" spans="5:5" ht="17.100000000000001" customHeight="1">
      <c r="E67" s="3"/>
    </row>
    <row r="68" spans="5:5" ht="17.100000000000001" customHeight="1">
      <c r="E68" s="3"/>
    </row>
    <row r="69" spans="5:5" ht="17.100000000000001" customHeight="1">
      <c r="E69" s="3"/>
    </row>
    <row r="70" spans="5:5" ht="17.100000000000001" customHeight="1">
      <c r="E70" s="3"/>
    </row>
    <row r="71" spans="5:5" ht="17.100000000000001" customHeight="1">
      <c r="E71" s="3"/>
    </row>
    <row r="72" spans="5:5" ht="17.100000000000001" customHeight="1">
      <c r="E72" s="3"/>
    </row>
    <row r="73" spans="5:5" ht="17.100000000000001" customHeight="1">
      <c r="E73" s="3"/>
    </row>
    <row r="74" spans="5:5" ht="17.100000000000001" customHeight="1">
      <c r="E74" s="3"/>
    </row>
    <row r="75" spans="5:5" ht="17.100000000000001" customHeight="1">
      <c r="E75" s="3"/>
    </row>
    <row r="76" spans="5:5" ht="17.100000000000001" customHeight="1">
      <c r="E76" s="3"/>
    </row>
    <row r="77" spans="5:5" ht="17.100000000000001" customHeight="1">
      <c r="E77" s="3"/>
    </row>
    <row r="78" spans="5:5" ht="17.100000000000001" customHeight="1">
      <c r="E78" s="3"/>
    </row>
    <row r="79" spans="5:5" ht="17.100000000000001" customHeight="1">
      <c r="E79" s="3"/>
    </row>
    <row r="80" spans="5:5" ht="17.100000000000001" customHeight="1">
      <c r="E80" s="3"/>
    </row>
    <row r="81" spans="5:5" ht="17.100000000000001" customHeight="1">
      <c r="E81" s="3"/>
    </row>
    <row r="82" spans="5:5" ht="17.100000000000001" customHeight="1">
      <c r="E82" s="3"/>
    </row>
    <row r="83" spans="5:5" ht="17.100000000000001" customHeight="1">
      <c r="E83" s="3"/>
    </row>
    <row r="84" spans="5:5" ht="17.100000000000001" customHeight="1">
      <c r="E84" s="3"/>
    </row>
    <row r="85" spans="5:5" ht="17.100000000000001" customHeight="1">
      <c r="E85" s="3"/>
    </row>
    <row r="86" spans="5:5" ht="17.100000000000001" customHeight="1">
      <c r="E86" s="3"/>
    </row>
    <row r="87" spans="5:5" ht="17.100000000000001" customHeight="1">
      <c r="E87" s="3"/>
    </row>
    <row r="88" spans="5:5" ht="17.100000000000001" customHeight="1">
      <c r="E88" s="3"/>
    </row>
    <row r="89" spans="5:5" ht="17.100000000000001" customHeight="1">
      <c r="E89" s="3"/>
    </row>
    <row r="90" spans="5:5" ht="17.100000000000001" customHeight="1">
      <c r="E90" s="3"/>
    </row>
    <row r="91" spans="5:5" ht="17.100000000000001" customHeight="1">
      <c r="E91" s="3"/>
    </row>
    <row r="92" spans="5:5" ht="17.100000000000001" customHeight="1">
      <c r="E92" s="3"/>
    </row>
    <row r="93" spans="5:5" ht="17.100000000000001" customHeight="1">
      <c r="E93" s="3"/>
    </row>
    <row r="94" spans="5:5" ht="17.100000000000001" customHeight="1">
      <c r="E94" s="3"/>
    </row>
    <row r="95" spans="5:5" ht="17.100000000000001" customHeight="1">
      <c r="E95" s="3"/>
    </row>
    <row r="96" spans="5:5" ht="17.100000000000001" customHeight="1">
      <c r="E96" s="3"/>
    </row>
    <row r="97" spans="5:5" ht="17.100000000000001" customHeight="1">
      <c r="E97" s="3"/>
    </row>
    <row r="98" spans="5:5" ht="17.100000000000001" customHeight="1">
      <c r="E98" s="3"/>
    </row>
    <row r="99" spans="5:5" ht="17.100000000000001" customHeight="1">
      <c r="E99" s="3"/>
    </row>
    <row r="100" spans="5:5" ht="17.100000000000001" customHeight="1">
      <c r="E100" s="3"/>
    </row>
    <row r="101" spans="5:5" ht="17.100000000000001" customHeight="1">
      <c r="E101" s="3"/>
    </row>
    <row r="102" spans="5:5" ht="17.100000000000001" customHeight="1">
      <c r="E102" s="3"/>
    </row>
    <row r="103" spans="5:5" ht="17.100000000000001" customHeight="1">
      <c r="E103" s="3"/>
    </row>
    <row r="104" spans="5:5" ht="17.100000000000001" customHeight="1">
      <c r="E104" s="3"/>
    </row>
    <row r="105" spans="5:5" ht="17.100000000000001" customHeight="1">
      <c r="E105" s="3"/>
    </row>
    <row r="106" spans="5:5" ht="17.100000000000001" customHeight="1">
      <c r="E106" s="3"/>
    </row>
    <row r="107" spans="5:5" ht="17.100000000000001" customHeight="1">
      <c r="E107" s="3"/>
    </row>
    <row r="108" spans="5:5" ht="17.100000000000001" customHeight="1">
      <c r="E108" s="3"/>
    </row>
    <row r="109" spans="5:5" ht="17.100000000000001" customHeight="1">
      <c r="E109" s="3"/>
    </row>
    <row r="110" spans="5:5" ht="17.100000000000001" customHeight="1">
      <c r="E110" s="3"/>
    </row>
    <row r="111" spans="5:5" ht="17.100000000000001" customHeight="1">
      <c r="E111" s="3"/>
    </row>
    <row r="112" spans="5:5" ht="17.100000000000001" customHeight="1">
      <c r="E112" s="3"/>
    </row>
    <row r="113" spans="5:5" ht="17.100000000000001" customHeight="1">
      <c r="E113" s="3"/>
    </row>
    <row r="114" spans="5:5" ht="17.100000000000001" customHeight="1">
      <c r="E114" s="3"/>
    </row>
    <row r="115" spans="5:5" ht="17.100000000000001" customHeight="1">
      <c r="E115" s="3"/>
    </row>
    <row r="116" spans="5:5" ht="17.100000000000001" customHeight="1">
      <c r="E116" s="3"/>
    </row>
    <row r="117" spans="5:5" ht="17.100000000000001" customHeight="1">
      <c r="E117" s="3"/>
    </row>
    <row r="118" spans="5:5" ht="17.100000000000001" customHeight="1">
      <c r="E118" s="3"/>
    </row>
    <row r="119" spans="5:5" ht="17.100000000000001" customHeight="1">
      <c r="E119" s="3"/>
    </row>
    <row r="120" spans="5:5" ht="17.100000000000001" customHeight="1">
      <c r="E120" s="3"/>
    </row>
    <row r="121" spans="5:5" ht="17.100000000000001" customHeight="1">
      <c r="E121" s="3"/>
    </row>
    <row r="122" spans="5:5" ht="17.100000000000001" customHeight="1">
      <c r="E122" s="3"/>
    </row>
    <row r="123" spans="5:5" ht="17.100000000000001" customHeight="1">
      <c r="E123" s="3"/>
    </row>
    <row r="124" spans="5:5" ht="17.100000000000001" customHeight="1">
      <c r="E124" s="3"/>
    </row>
    <row r="125" spans="5:5" ht="17.100000000000001" customHeight="1">
      <c r="E125" s="3"/>
    </row>
    <row r="126" spans="5:5" ht="17.100000000000001" customHeight="1">
      <c r="E126" s="3"/>
    </row>
    <row r="127" spans="5:5" ht="17.100000000000001" customHeight="1">
      <c r="E127" s="3"/>
    </row>
    <row r="128" spans="5:5" ht="17.100000000000001" customHeight="1">
      <c r="E128" s="3"/>
    </row>
    <row r="129" spans="5:5" ht="17.100000000000001" customHeight="1">
      <c r="E129" s="3"/>
    </row>
    <row r="130" spans="5:5" ht="17.100000000000001" customHeight="1">
      <c r="E130" s="3"/>
    </row>
    <row r="131" spans="5:5" ht="17.100000000000001" customHeight="1">
      <c r="E131" s="3"/>
    </row>
    <row r="132" spans="5:5" ht="17.100000000000001" customHeight="1">
      <c r="E132" s="3"/>
    </row>
    <row r="133" spans="5:5" ht="17.100000000000001" customHeight="1">
      <c r="E133" s="3"/>
    </row>
    <row r="134" spans="5:5" ht="17.100000000000001" customHeight="1">
      <c r="E134" s="3"/>
    </row>
    <row r="135" spans="5:5" ht="17.100000000000001" customHeight="1">
      <c r="E135" s="3"/>
    </row>
    <row r="136" spans="5:5" ht="17.100000000000001" customHeight="1">
      <c r="E136" s="3"/>
    </row>
    <row r="137" spans="5:5" ht="17.100000000000001" customHeight="1">
      <c r="E137" s="3"/>
    </row>
    <row r="138" spans="5:5" ht="17.100000000000001" customHeight="1">
      <c r="E138" s="3"/>
    </row>
    <row r="139" spans="5:5" ht="17.100000000000001" customHeight="1">
      <c r="E139" s="3"/>
    </row>
    <row r="140" spans="5:5" ht="17.100000000000001" customHeight="1">
      <c r="E140" s="3"/>
    </row>
    <row r="141" spans="5:5" ht="17.100000000000001" customHeight="1">
      <c r="E141" s="3"/>
    </row>
    <row r="142" spans="5:5" ht="17.100000000000001" customHeight="1">
      <c r="E142" s="3"/>
    </row>
    <row r="143" spans="5:5" ht="17.100000000000001" customHeight="1">
      <c r="E143" s="3"/>
    </row>
    <row r="144" spans="5:5" ht="17.100000000000001" customHeight="1">
      <c r="E144" s="3"/>
    </row>
    <row r="145" spans="5:5" ht="17.100000000000001" customHeight="1">
      <c r="E145" s="3"/>
    </row>
    <row r="146" spans="5:5" ht="17.100000000000001" customHeight="1">
      <c r="E146" s="3"/>
    </row>
    <row r="147" spans="5:5" ht="17.100000000000001" customHeight="1">
      <c r="E147" s="3"/>
    </row>
    <row r="148" spans="5:5" ht="17.100000000000001" customHeight="1">
      <c r="E148" s="3"/>
    </row>
    <row r="149" spans="5:5" ht="17.100000000000001" customHeight="1">
      <c r="E149" s="3"/>
    </row>
    <row r="150" spans="5:5" ht="17.100000000000001" customHeight="1">
      <c r="E150" s="3"/>
    </row>
    <row r="151" spans="5:5" ht="17.100000000000001" customHeight="1">
      <c r="E151" s="3"/>
    </row>
    <row r="152" spans="5:5" ht="17.100000000000001" customHeight="1">
      <c r="E152" s="3"/>
    </row>
    <row r="153" spans="5:5" ht="17.100000000000001" customHeight="1">
      <c r="E153" s="3"/>
    </row>
    <row r="154" spans="5:5" ht="17.100000000000001" customHeight="1">
      <c r="E154" s="3"/>
    </row>
    <row r="155" spans="5:5" ht="17.100000000000001" customHeight="1">
      <c r="E155" s="3"/>
    </row>
    <row r="156" spans="5:5" ht="17.100000000000001" customHeight="1">
      <c r="E156" s="3"/>
    </row>
    <row r="157" spans="5:5" ht="17.100000000000001" customHeight="1">
      <c r="E157" s="3"/>
    </row>
    <row r="158" spans="5:5" ht="17.100000000000001" customHeight="1">
      <c r="E158" s="3"/>
    </row>
    <row r="159" spans="5:5" ht="17.100000000000001" customHeight="1">
      <c r="E159" s="3"/>
    </row>
    <row r="160" spans="5:5" ht="17.100000000000001" customHeight="1">
      <c r="E160" s="3"/>
    </row>
    <row r="161" spans="5:5" ht="17.100000000000001" customHeight="1">
      <c r="E161" s="3"/>
    </row>
    <row r="162" spans="5:5" ht="17.100000000000001" customHeight="1">
      <c r="E162" s="3"/>
    </row>
    <row r="163" spans="5:5" ht="17.100000000000001" customHeight="1">
      <c r="E163" s="3"/>
    </row>
    <row r="164" spans="5:5" ht="17.100000000000001" customHeight="1">
      <c r="E164" s="3"/>
    </row>
  </sheetData>
  <pageMargins left="0.25" right="0.25" top="0.25" bottom="0.2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J15" sqref="J15"/>
    </sheetView>
  </sheetViews>
  <sheetFormatPr defaultRowHeight="15"/>
  <cols>
    <col min="1" max="1" width="29.7109375" customWidth="1"/>
    <col min="2" max="2" width="12" customWidth="1"/>
    <col min="3" max="4" width="9.140625" style="3"/>
    <col min="6" max="7" width="9.140625" style="3"/>
  </cols>
  <sheetData>
    <row r="1" spans="1:9">
      <c r="A1" s="1" t="s">
        <v>33</v>
      </c>
      <c r="C1" s="4" t="s">
        <v>74</v>
      </c>
      <c r="D1" s="4"/>
      <c r="F1" s="4">
        <f>(((F7*80%)+(F17*20%))*70%)+(F23*30%)</f>
        <v>181.47899999999998</v>
      </c>
      <c r="G1" s="4">
        <f>(((G7*80%)+(G17*20%))*70%)+(G23*30%)</f>
        <v>296.61778836000008</v>
      </c>
      <c r="H1" s="4">
        <f>(((F6*80%)+(SUM(F10:F13,F16)*20%))*70%)+(SUM(F20:F22)*30%)</f>
        <v>112.64179999999999</v>
      </c>
      <c r="I1" s="4">
        <f>(((G6*80%)+(SUM(G10:G13,G16)*20%))*70%)+(SUM(G20:G22)*30%)</f>
        <v>149.02510139999998</v>
      </c>
    </row>
    <row r="2" spans="1:9">
      <c r="A2" s="1" t="s">
        <v>34</v>
      </c>
      <c r="C2" s="4"/>
      <c r="D2" s="4"/>
    </row>
    <row r="4" spans="1:9" ht="23.25">
      <c r="A4" s="1" t="s">
        <v>35</v>
      </c>
      <c r="C4" s="10" t="s">
        <v>93</v>
      </c>
      <c r="D4" s="10" t="s">
        <v>94</v>
      </c>
      <c r="E4" s="11"/>
      <c r="F4" s="10" t="s">
        <v>93</v>
      </c>
      <c r="G4" s="10" t="s">
        <v>94</v>
      </c>
    </row>
    <row r="5" spans="1:9">
      <c r="A5" t="s">
        <v>50</v>
      </c>
      <c r="B5" t="s">
        <v>49</v>
      </c>
      <c r="C5" s="3">
        <f>'Material and Labor'!D6</f>
        <v>34.06</v>
      </c>
      <c r="D5" s="3">
        <f>'Material and Labor'!E6</f>
        <v>73.18131600000001</v>
      </c>
      <c r="E5">
        <v>1.5</v>
      </c>
      <c r="F5" s="3">
        <f>E5*C5</f>
        <v>51.09</v>
      </c>
      <c r="G5" s="3">
        <f>E5*D5</f>
        <v>109.77197400000001</v>
      </c>
    </row>
    <row r="6" spans="1:9">
      <c r="A6" t="s">
        <v>36</v>
      </c>
      <c r="B6" t="s">
        <v>40</v>
      </c>
      <c r="C6" s="3">
        <f>'Material and Labor'!D14</f>
        <v>0.91</v>
      </c>
      <c r="D6" s="3">
        <f>'Material and Labor'!E14</f>
        <v>1.2039300000000002</v>
      </c>
      <c r="E6">
        <v>125</v>
      </c>
      <c r="F6" s="3">
        <f>E6*C6</f>
        <v>113.75</v>
      </c>
      <c r="G6" s="3">
        <f>E6*D6</f>
        <v>150.49125000000001</v>
      </c>
    </row>
    <row r="7" spans="1:9">
      <c r="E7" s="1" t="s">
        <v>45</v>
      </c>
      <c r="F7" s="4">
        <f>SUM(F5:F6)</f>
        <v>164.84</v>
      </c>
      <c r="G7" s="4">
        <f>SUM(G5:G6)</f>
        <v>260.26322400000004</v>
      </c>
    </row>
    <row r="8" spans="1:9">
      <c r="A8" s="1" t="s">
        <v>37</v>
      </c>
    </row>
    <row r="9" spans="1:9">
      <c r="A9" t="s">
        <v>50</v>
      </c>
      <c r="B9" t="s">
        <v>49</v>
      </c>
      <c r="C9" s="3">
        <f>'Material and Labor'!D6</f>
        <v>34.06</v>
      </c>
      <c r="D9" s="3">
        <f>'Material and Labor'!E6</f>
        <v>73.18131600000001</v>
      </c>
      <c r="E9">
        <v>3</v>
      </c>
      <c r="F9" s="3">
        <f>E9*C9</f>
        <v>102.18</v>
      </c>
      <c r="G9" s="3">
        <f t="shared" ref="G9:G16" si="0">E9*D9</f>
        <v>219.54394800000003</v>
      </c>
    </row>
    <row r="10" spans="1:9">
      <c r="A10" t="s">
        <v>36</v>
      </c>
      <c r="B10" t="s">
        <v>40</v>
      </c>
      <c r="C10" s="3">
        <f>'Material and Labor'!D14</f>
        <v>0.91</v>
      </c>
      <c r="D10" s="3">
        <f>'Material and Labor'!E14</f>
        <v>1.2039300000000002</v>
      </c>
      <c r="E10">
        <v>160</v>
      </c>
      <c r="F10" s="3">
        <f>E10*C10</f>
        <v>145.6</v>
      </c>
      <c r="G10" s="3">
        <f t="shared" si="0"/>
        <v>192.62880000000001</v>
      </c>
    </row>
    <row r="11" spans="1:9">
      <c r="A11" t="s">
        <v>25</v>
      </c>
      <c r="B11" t="s">
        <v>41</v>
      </c>
      <c r="C11" s="3">
        <f>'Material and Labor'!D34</f>
        <v>10.77</v>
      </c>
      <c r="D11" s="3">
        <f>'Material and Labor'!E34</f>
        <v>14.248709999999999</v>
      </c>
      <c r="E11">
        <v>3</v>
      </c>
      <c r="F11" s="3">
        <f t="shared" ref="F11:F16" si="1">E11*C11</f>
        <v>32.31</v>
      </c>
      <c r="G11" s="3">
        <f t="shared" si="0"/>
        <v>42.746129999999994</v>
      </c>
    </row>
    <row r="12" spans="1:9">
      <c r="A12" t="s">
        <v>29</v>
      </c>
      <c r="B12" t="s">
        <v>41</v>
      </c>
      <c r="C12" s="3">
        <f>'Material and Labor'!D36</f>
        <v>1.43</v>
      </c>
      <c r="D12" s="3">
        <f>'Material and Labor'!E36</f>
        <v>1.8918899999999998</v>
      </c>
      <c r="E12">
        <v>3</v>
      </c>
      <c r="F12" s="3">
        <f t="shared" si="1"/>
        <v>4.29</v>
      </c>
      <c r="G12" s="3">
        <f t="shared" si="0"/>
        <v>5.6756699999999993</v>
      </c>
    </row>
    <row r="13" spans="1:9">
      <c r="A13" t="s">
        <v>26</v>
      </c>
      <c r="B13" t="s">
        <v>41</v>
      </c>
      <c r="C13" s="3">
        <f>'Material and Labor'!D35</f>
        <v>0.62</v>
      </c>
      <c r="D13" s="3">
        <f>'Material and Labor'!E35</f>
        <v>0.82025999999999999</v>
      </c>
      <c r="E13">
        <v>12</v>
      </c>
      <c r="F13" s="3">
        <f t="shared" si="1"/>
        <v>7.4399999999999995</v>
      </c>
      <c r="G13" s="3">
        <f t="shared" si="0"/>
        <v>9.843119999999999</v>
      </c>
    </row>
    <row r="14" spans="1:9">
      <c r="A14" t="s">
        <v>38</v>
      </c>
      <c r="B14" t="s">
        <v>41</v>
      </c>
      <c r="C14" s="3">
        <f>'Material and Labor'!D24</f>
        <v>1.1499999999999999</v>
      </c>
      <c r="D14" s="3">
        <f>'Material and Labor'!E24</f>
        <v>1.52145</v>
      </c>
      <c r="E14">
        <v>1</v>
      </c>
      <c r="F14" s="3">
        <f t="shared" si="1"/>
        <v>1.1499999999999999</v>
      </c>
      <c r="G14" s="3">
        <f t="shared" si="0"/>
        <v>1.52145</v>
      </c>
    </row>
    <row r="15" spans="1:9">
      <c r="A15" t="s">
        <v>43</v>
      </c>
      <c r="B15" t="s">
        <v>41</v>
      </c>
      <c r="C15" s="3">
        <f>'Material and Labor'!D21</f>
        <v>0.77</v>
      </c>
      <c r="D15" s="3">
        <f>'Material and Labor'!E21</f>
        <v>1.01871</v>
      </c>
      <c r="E15">
        <v>2</v>
      </c>
      <c r="F15" s="3">
        <f t="shared" si="1"/>
        <v>1.54</v>
      </c>
      <c r="G15" s="3">
        <f t="shared" si="0"/>
        <v>2.03742</v>
      </c>
    </row>
    <row r="16" spans="1:9">
      <c r="A16" t="s">
        <v>39</v>
      </c>
      <c r="B16" t="s">
        <v>41</v>
      </c>
      <c r="C16" s="3">
        <f>'Material and Labor'!D43</f>
        <v>0.59333333333333327</v>
      </c>
      <c r="D16" s="3">
        <f>'Material and Labor'!E43</f>
        <v>0.7849799999999999</v>
      </c>
      <c r="E16">
        <v>3</v>
      </c>
      <c r="F16" s="3">
        <f t="shared" si="1"/>
        <v>1.7799999999999998</v>
      </c>
      <c r="G16" s="3">
        <f t="shared" si="0"/>
        <v>2.3549399999999996</v>
      </c>
    </row>
    <row r="17" spans="1:7">
      <c r="E17" s="1" t="s">
        <v>45</v>
      </c>
      <c r="F17" s="4">
        <f>SUM(F9:F16)</f>
        <v>296.29000000000002</v>
      </c>
      <c r="G17" s="4">
        <f>SUM(G9:G16)</f>
        <v>476.3514780000001</v>
      </c>
    </row>
    <row r="18" spans="1:7">
      <c r="A18" s="1" t="s">
        <v>42</v>
      </c>
    </row>
    <row r="19" spans="1:7">
      <c r="A19" t="s">
        <v>50</v>
      </c>
      <c r="B19" t="s">
        <v>49</v>
      </c>
      <c r="C19" s="3">
        <f>'Material and Labor'!D6</f>
        <v>34.06</v>
      </c>
      <c r="D19" s="3">
        <f>'Material and Labor'!E6</f>
        <v>73.18131600000001</v>
      </c>
      <c r="E19">
        <v>2.5</v>
      </c>
      <c r="F19" s="3">
        <f t="shared" ref="F19:F22" si="2">E19*C19</f>
        <v>85.15</v>
      </c>
      <c r="G19" s="3">
        <f t="shared" ref="G19:G22" si="3">E19*D19</f>
        <v>182.95329000000004</v>
      </c>
    </row>
    <row r="20" spans="1:7">
      <c r="A20" t="s">
        <v>4</v>
      </c>
      <c r="B20" t="s">
        <v>40</v>
      </c>
      <c r="C20" s="3">
        <f>'Material and Labor'!D9</f>
        <v>0.55000000000000004</v>
      </c>
      <c r="D20" s="3">
        <f>'Material and Labor'!E9</f>
        <v>0.72765000000000013</v>
      </c>
      <c r="E20">
        <v>125</v>
      </c>
      <c r="F20" s="3">
        <f t="shared" si="2"/>
        <v>68.75</v>
      </c>
      <c r="G20" s="3">
        <f t="shared" si="3"/>
        <v>90.956250000000011</v>
      </c>
    </row>
    <row r="21" spans="1:7">
      <c r="A21" t="s">
        <v>39</v>
      </c>
      <c r="B21" t="s">
        <v>41</v>
      </c>
      <c r="C21" s="3">
        <f>'Material and Labor'!D43</f>
        <v>0.59333333333333327</v>
      </c>
      <c r="D21" s="3">
        <f>'Material and Labor'!E43</f>
        <v>0.7849799999999999</v>
      </c>
      <c r="E21">
        <v>3</v>
      </c>
      <c r="F21" s="3">
        <f t="shared" si="2"/>
        <v>1.7799999999999998</v>
      </c>
      <c r="G21" s="3">
        <f t="shared" si="3"/>
        <v>2.3549399999999996</v>
      </c>
    </row>
    <row r="22" spans="1:7">
      <c r="A22" t="s">
        <v>30</v>
      </c>
      <c r="B22" t="s">
        <v>41</v>
      </c>
      <c r="C22" s="3">
        <f>'Material and Labor'!D39</f>
        <v>1.64</v>
      </c>
      <c r="D22" s="3">
        <f>'Material and Labor'!E39</f>
        <v>2.1697199999999999</v>
      </c>
      <c r="E22">
        <v>2</v>
      </c>
      <c r="F22" s="3">
        <f t="shared" si="2"/>
        <v>3.28</v>
      </c>
      <c r="G22" s="3">
        <f t="shared" si="3"/>
        <v>4.3394399999999997</v>
      </c>
    </row>
    <row r="23" spans="1:7">
      <c r="E23" s="1" t="s">
        <v>45</v>
      </c>
      <c r="F23" s="4">
        <f>SUM(F19:F22)</f>
        <v>158.96</v>
      </c>
      <c r="G23" s="4">
        <f>SUM(G19:G22)</f>
        <v>280.60392000000007</v>
      </c>
    </row>
  </sheetData>
  <pageMargins left="0.25" right="0.25" top="0.25" bottom="0.2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I18" sqref="I18"/>
    </sheetView>
  </sheetViews>
  <sheetFormatPr defaultRowHeight="15"/>
  <cols>
    <col min="1" max="1" width="29.7109375" customWidth="1"/>
    <col min="2" max="2" width="12" customWidth="1"/>
    <col min="3" max="4" width="9.140625" style="3"/>
    <col min="6" max="7" width="9.140625" style="3"/>
  </cols>
  <sheetData>
    <row r="1" spans="1:7">
      <c r="A1" s="1" t="s">
        <v>46</v>
      </c>
      <c r="C1" s="4" t="s">
        <v>74</v>
      </c>
      <c r="D1" s="4"/>
      <c r="F1" s="4">
        <f>(F7+F13+F19+F30+F37+F44)/6</f>
        <v>661.7981111111111</v>
      </c>
      <c r="G1" s="4">
        <f>(G7+G13+G19+G30+G37+G44)/6</f>
        <v>996.00596020000012</v>
      </c>
    </row>
    <row r="2" spans="1:7">
      <c r="A2" s="1" t="s">
        <v>47</v>
      </c>
    </row>
    <row r="3" spans="1:7">
      <c r="A3" s="1" t="s">
        <v>48</v>
      </c>
    </row>
    <row r="4" spans="1:7" ht="23.25">
      <c r="C4" s="10" t="s">
        <v>93</v>
      </c>
      <c r="D4" s="10" t="s">
        <v>94</v>
      </c>
      <c r="E4" s="11"/>
      <c r="F4" s="10" t="s">
        <v>93</v>
      </c>
      <c r="G4" s="10" t="s">
        <v>94</v>
      </c>
    </row>
    <row r="5" spans="1:7">
      <c r="A5" s="1" t="s">
        <v>78</v>
      </c>
    </row>
    <row r="6" spans="1:7">
      <c r="A6" t="s">
        <v>50</v>
      </c>
      <c r="B6" t="s">
        <v>49</v>
      </c>
      <c r="C6" s="3">
        <f>'Material and Labor'!D6</f>
        <v>34.06</v>
      </c>
      <c r="D6" s="3">
        <f>'Material and Labor'!E6</f>
        <v>73.18131600000001</v>
      </c>
      <c r="E6">
        <v>1</v>
      </c>
      <c r="F6" s="3">
        <f>E6*C6</f>
        <v>34.06</v>
      </c>
      <c r="G6" s="3">
        <f>E6*D6</f>
        <v>73.18131600000001</v>
      </c>
    </row>
    <row r="7" spans="1:7">
      <c r="E7" s="1" t="s">
        <v>45</v>
      </c>
      <c r="F7" s="4">
        <f>SUM(F6)</f>
        <v>34.06</v>
      </c>
      <c r="G7" s="4">
        <f>SUM(G6)</f>
        <v>73.18131600000001</v>
      </c>
    </row>
    <row r="9" spans="1:7">
      <c r="A9" s="1" t="s">
        <v>79</v>
      </c>
    </row>
    <row r="10" spans="1:7">
      <c r="A10" t="s">
        <v>50</v>
      </c>
      <c r="B10" t="s">
        <v>49</v>
      </c>
      <c r="C10" s="3">
        <f>'Material and Labor'!D6</f>
        <v>34.06</v>
      </c>
      <c r="D10" s="3">
        <f>'Material and Labor'!E6</f>
        <v>73.18131600000001</v>
      </c>
      <c r="E10">
        <v>4</v>
      </c>
      <c r="F10" s="3">
        <f t="shared" ref="F10:F12" si="0">E10*C10</f>
        <v>136.24</v>
      </c>
      <c r="G10" s="3">
        <f>E10*D10</f>
        <v>292.72526400000004</v>
      </c>
    </row>
    <row r="11" spans="1:7">
      <c r="A11" t="s">
        <v>70</v>
      </c>
      <c r="B11" t="s">
        <v>40</v>
      </c>
      <c r="C11" s="3">
        <f>'Material and Labor'!D16</f>
        <v>2.14</v>
      </c>
      <c r="D11" s="3">
        <f>'Material and Labor'!E16</f>
        <v>2.8312200000000001</v>
      </c>
      <c r="E11">
        <v>250</v>
      </c>
      <c r="F11" s="3">
        <f t="shared" si="0"/>
        <v>535</v>
      </c>
      <c r="G11" s="3">
        <f t="shared" ref="G11:G12" si="1">E11*D11</f>
        <v>707.80500000000006</v>
      </c>
    </row>
    <row r="12" spans="1:7">
      <c r="A12" t="s">
        <v>55</v>
      </c>
      <c r="B12" t="s">
        <v>41</v>
      </c>
      <c r="C12" s="3">
        <f>'Material and Labor'!D46</f>
        <v>8.51</v>
      </c>
      <c r="D12" s="3">
        <f>'Material and Labor'!E46</f>
        <v>11.25873</v>
      </c>
      <c r="E12">
        <v>4</v>
      </c>
      <c r="F12" s="3">
        <f t="shared" si="0"/>
        <v>34.04</v>
      </c>
      <c r="G12" s="3">
        <f t="shared" si="1"/>
        <v>45.03492</v>
      </c>
    </row>
    <row r="13" spans="1:7">
      <c r="E13" s="1" t="s">
        <v>45</v>
      </c>
      <c r="F13" s="4">
        <f>SUM(F10:F12)</f>
        <v>705.28</v>
      </c>
      <c r="G13" s="4">
        <f>SUM(G10:G12)</f>
        <v>1045.565184</v>
      </c>
    </row>
    <row r="15" spans="1:7">
      <c r="A15" s="1" t="s">
        <v>76</v>
      </c>
    </row>
    <row r="16" spans="1:7">
      <c r="A16" t="s">
        <v>50</v>
      </c>
      <c r="B16" t="s">
        <v>49</v>
      </c>
      <c r="C16" s="3">
        <f>'Material and Labor'!D6</f>
        <v>34.06</v>
      </c>
      <c r="D16" s="3">
        <f>'Material and Labor'!E6</f>
        <v>73.18131600000001</v>
      </c>
      <c r="E16">
        <v>5</v>
      </c>
      <c r="F16" s="3">
        <f>E16*C16</f>
        <v>170.3</v>
      </c>
      <c r="G16" s="3">
        <f t="shared" ref="G16:G18" si="2">E16*D16</f>
        <v>365.90658000000008</v>
      </c>
    </row>
    <row r="17" spans="1:7">
      <c r="A17" t="s">
        <v>51</v>
      </c>
      <c r="B17" t="s">
        <v>40</v>
      </c>
      <c r="C17" s="3">
        <f>'Material and Labor'!D18</f>
        <v>3.24</v>
      </c>
      <c r="D17" s="3">
        <f>'Material and Labor'!E18</f>
        <v>4.2865200000000003</v>
      </c>
      <c r="E17">
        <v>250</v>
      </c>
      <c r="F17" s="3">
        <f>E17*C17</f>
        <v>810</v>
      </c>
      <c r="G17" s="3">
        <f t="shared" si="2"/>
        <v>1071.6300000000001</v>
      </c>
    </row>
    <row r="18" spans="1:7">
      <c r="A18" t="s">
        <v>55</v>
      </c>
      <c r="B18" t="s">
        <v>41</v>
      </c>
      <c r="C18" s="3">
        <f>'Material and Labor'!D46</f>
        <v>8.51</v>
      </c>
      <c r="D18" s="3">
        <f>'Material and Labor'!E46</f>
        <v>11.25873</v>
      </c>
      <c r="E18">
        <v>4</v>
      </c>
      <c r="F18" s="3">
        <f>E18*C18</f>
        <v>34.04</v>
      </c>
      <c r="G18" s="3">
        <f t="shared" si="2"/>
        <v>45.03492</v>
      </c>
    </row>
    <row r="19" spans="1:7">
      <c r="E19" s="1" t="s">
        <v>45</v>
      </c>
      <c r="F19" s="4">
        <f>SUM(F16:F18)</f>
        <v>1014.3399999999999</v>
      </c>
      <c r="G19" s="4">
        <f>SUM(G16:G18)</f>
        <v>1482.5715000000002</v>
      </c>
    </row>
    <row r="21" spans="1:7">
      <c r="A21" s="1" t="s">
        <v>75</v>
      </c>
    </row>
    <row r="22" spans="1:7">
      <c r="A22" t="s">
        <v>50</v>
      </c>
      <c r="B22" t="s">
        <v>49</v>
      </c>
      <c r="C22" s="3">
        <f>'Material and Labor'!D6</f>
        <v>34.06</v>
      </c>
      <c r="D22" s="3">
        <f>'Material and Labor'!E6</f>
        <v>73.18131600000001</v>
      </c>
      <c r="E22">
        <v>9</v>
      </c>
      <c r="F22" s="3">
        <f>E22*C22</f>
        <v>306.54000000000002</v>
      </c>
      <c r="G22" s="3">
        <f t="shared" ref="G22:G29" si="3">E22*D22</f>
        <v>658.63184400000011</v>
      </c>
    </row>
    <row r="23" spans="1:7">
      <c r="A23" t="s">
        <v>51</v>
      </c>
      <c r="B23" t="s">
        <v>40</v>
      </c>
      <c r="C23" s="3">
        <f>'Material and Labor'!D18</f>
        <v>3.24</v>
      </c>
      <c r="D23" s="3">
        <f>'Material and Labor'!E18</f>
        <v>4.2865200000000003</v>
      </c>
      <c r="E23">
        <v>320</v>
      </c>
      <c r="F23" s="3">
        <f t="shared" ref="F23:F29" si="4">E23*C23</f>
        <v>1036.8000000000002</v>
      </c>
      <c r="G23" s="3">
        <f t="shared" si="3"/>
        <v>1371.6864</v>
      </c>
    </row>
    <row r="24" spans="1:7">
      <c r="A24" t="s">
        <v>25</v>
      </c>
      <c r="B24" t="s">
        <v>41</v>
      </c>
      <c r="C24" s="3">
        <f>'Material and Labor'!D34</f>
        <v>10.77</v>
      </c>
      <c r="D24" s="3">
        <f>'Material and Labor'!E34</f>
        <v>14.248709999999999</v>
      </c>
      <c r="E24">
        <v>3</v>
      </c>
      <c r="F24" s="3">
        <f t="shared" si="4"/>
        <v>32.31</v>
      </c>
      <c r="G24" s="3">
        <f t="shared" si="3"/>
        <v>42.746129999999994</v>
      </c>
    </row>
    <row r="25" spans="1:7">
      <c r="A25" t="s">
        <v>27</v>
      </c>
      <c r="B25" t="s">
        <v>41</v>
      </c>
      <c r="C25" s="3">
        <f>'Material and Labor'!D38</f>
        <v>2.99</v>
      </c>
      <c r="D25" s="3">
        <f>'Material and Labor'!E38</f>
        <v>3.9557700000000002</v>
      </c>
      <c r="E25">
        <v>6</v>
      </c>
      <c r="F25" s="3">
        <f t="shared" si="4"/>
        <v>17.940000000000001</v>
      </c>
      <c r="G25" s="3">
        <f t="shared" si="3"/>
        <v>23.73462</v>
      </c>
    </row>
    <row r="26" spans="1:7">
      <c r="A26" t="s">
        <v>26</v>
      </c>
      <c r="B26" t="s">
        <v>41</v>
      </c>
      <c r="C26" s="3">
        <f>'Material and Labor'!D35</f>
        <v>0.62</v>
      </c>
      <c r="D26" s="3">
        <f>'Material and Labor'!E35</f>
        <v>0.82025999999999999</v>
      </c>
      <c r="E26">
        <v>12</v>
      </c>
      <c r="F26" s="3">
        <f t="shared" si="4"/>
        <v>7.4399999999999995</v>
      </c>
      <c r="G26" s="3">
        <f t="shared" si="3"/>
        <v>9.843119999999999</v>
      </c>
    </row>
    <row r="27" spans="1:7">
      <c r="A27" t="s">
        <v>56</v>
      </c>
      <c r="B27" t="s">
        <v>41</v>
      </c>
      <c r="C27" s="3">
        <f>'Material and Labor'!D26</f>
        <v>2.2200000000000002</v>
      </c>
      <c r="D27" s="3">
        <f>'Material and Labor'!E26</f>
        <v>2.9370600000000002</v>
      </c>
      <c r="E27">
        <v>2</v>
      </c>
      <c r="F27" s="3">
        <f t="shared" si="4"/>
        <v>4.4400000000000004</v>
      </c>
      <c r="G27" s="3">
        <f t="shared" si="3"/>
        <v>5.8741200000000005</v>
      </c>
    </row>
    <row r="28" spans="1:7">
      <c r="A28" t="s">
        <v>57</v>
      </c>
      <c r="B28" t="s">
        <v>41</v>
      </c>
      <c r="C28" s="3">
        <f>'Material and Labor'!D23</f>
        <v>1.4</v>
      </c>
      <c r="D28" s="3">
        <f>'Material and Labor'!E23</f>
        <v>1.8521999999999998</v>
      </c>
      <c r="E28">
        <v>4</v>
      </c>
      <c r="F28" s="3">
        <f t="shared" si="4"/>
        <v>5.6</v>
      </c>
      <c r="G28" s="3">
        <f t="shared" si="3"/>
        <v>7.4087999999999994</v>
      </c>
    </row>
    <row r="29" spans="1:7">
      <c r="A29" t="s">
        <v>59</v>
      </c>
      <c r="B29" t="s">
        <v>41</v>
      </c>
      <c r="C29" s="3">
        <f>'Material and Labor'!D44</f>
        <v>2.9550000000000001</v>
      </c>
      <c r="D29" s="3">
        <f>'Material and Labor'!E44</f>
        <v>3.909465</v>
      </c>
      <c r="E29">
        <v>8</v>
      </c>
      <c r="F29" s="3">
        <f t="shared" si="4"/>
        <v>23.64</v>
      </c>
      <c r="G29" s="3">
        <f t="shared" si="3"/>
        <v>31.27572</v>
      </c>
    </row>
    <row r="30" spans="1:7">
      <c r="E30" s="1" t="s">
        <v>45</v>
      </c>
      <c r="F30" s="4">
        <f>SUM(F22:F29)</f>
        <v>1434.7100000000003</v>
      </c>
      <c r="G30" s="4">
        <f>SUM(G22:G29)</f>
        <v>2151.2007540000004</v>
      </c>
    </row>
    <row r="32" spans="1:7">
      <c r="A32" s="1" t="s">
        <v>60</v>
      </c>
    </row>
    <row r="33" spans="1:7">
      <c r="A33" t="s">
        <v>50</v>
      </c>
      <c r="B33" t="s">
        <v>49</v>
      </c>
      <c r="C33" s="3">
        <f>'Material and Labor'!D6</f>
        <v>34.06</v>
      </c>
      <c r="D33" s="3">
        <f>'Material and Labor'!E6</f>
        <v>73.18131600000001</v>
      </c>
      <c r="E33">
        <v>2.7</v>
      </c>
      <c r="F33" s="3">
        <f t="shared" ref="F33:F36" si="5">E33*C33</f>
        <v>91.962000000000018</v>
      </c>
      <c r="G33" s="3">
        <f t="shared" ref="G33:G36" si="6">E33*D33</f>
        <v>197.58955320000004</v>
      </c>
    </row>
    <row r="34" spans="1:7">
      <c r="A34" t="s">
        <v>6</v>
      </c>
      <c r="B34" t="s">
        <v>40</v>
      </c>
      <c r="C34" s="3">
        <f>'Material and Labor'!D12</f>
        <v>1.17</v>
      </c>
      <c r="D34" s="3">
        <f>'Material and Labor'!E12</f>
        <v>1.5479099999999999</v>
      </c>
      <c r="E34">
        <v>125</v>
      </c>
      <c r="F34" s="3">
        <f t="shared" si="5"/>
        <v>146.25</v>
      </c>
      <c r="G34" s="3">
        <f t="shared" si="6"/>
        <v>193.48874999999998</v>
      </c>
    </row>
    <row r="35" spans="1:7">
      <c r="A35" t="s">
        <v>61</v>
      </c>
      <c r="B35" t="s">
        <v>41</v>
      </c>
      <c r="C35" s="3">
        <f>'Material and Labor'!D39</f>
        <v>1.64</v>
      </c>
      <c r="D35" s="3">
        <f>'Material and Labor'!E39</f>
        <v>2.1697199999999999</v>
      </c>
      <c r="E35">
        <v>2</v>
      </c>
      <c r="F35" s="3">
        <f t="shared" si="5"/>
        <v>3.28</v>
      </c>
      <c r="G35" s="3">
        <f t="shared" si="6"/>
        <v>4.3394399999999997</v>
      </c>
    </row>
    <row r="36" spans="1:7">
      <c r="A36" t="s">
        <v>58</v>
      </c>
      <c r="B36" t="s">
        <v>41</v>
      </c>
      <c r="C36" s="3">
        <f>'Material and Labor'!D43</f>
        <v>0.59333333333333327</v>
      </c>
      <c r="D36" s="3">
        <f>'Material and Labor'!E43</f>
        <v>0.7849799999999999</v>
      </c>
      <c r="E36">
        <v>8</v>
      </c>
      <c r="F36" s="3">
        <f t="shared" si="5"/>
        <v>4.7466666666666661</v>
      </c>
      <c r="G36" s="3">
        <f t="shared" si="6"/>
        <v>6.2798399999999992</v>
      </c>
    </row>
    <row r="37" spans="1:7">
      <c r="E37" s="1" t="s">
        <v>45</v>
      </c>
      <c r="F37" s="4">
        <f>SUM(F33:F36)</f>
        <v>246.23866666666669</v>
      </c>
      <c r="G37" s="4">
        <f>SUM(G33:G36)</f>
        <v>401.69758320000005</v>
      </c>
    </row>
    <row r="39" spans="1:7">
      <c r="A39" s="1" t="s">
        <v>62</v>
      </c>
    </row>
    <row r="40" spans="1:7">
      <c r="A40" t="s">
        <v>50</v>
      </c>
      <c r="B40" t="s">
        <v>49</v>
      </c>
      <c r="C40" s="3">
        <f>'Material and Labor'!D6</f>
        <v>34.06</v>
      </c>
      <c r="D40" s="3">
        <f>'Material and Labor'!E6</f>
        <v>73.18131600000001</v>
      </c>
      <c r="E40">
        <v>4</v>
      </c>
      <c r="F40" s="3">
        <f t="shared" ref="F40:F43" si="7">E40*C40</f>
        <v>136.24</v>
      </c>
      <c r="G40" s="3">
        <f t="shared" ref="G40:G43" si="8">E40*D40</f>
        <v>292.72526400000004</v>
      </c>
    </row>
    <row r="41" spans="1:7">
      <c r="A41" t="s">
        <v>63</v>
      </c>
      <c r="B41" t="s">
        <v>40</v>
      </c>
      <c r="C41" s="3">
        <f>'Material and Labor'!D13</f>
        <v>3.73</v>
      </c>
      <c r="D41" s="3">
        <f>'Material and Labor'!E13</f>
        <v>4.9347899999999996</v>
      </c>
      <c r="E41">
        <v>100</v>
      </c>
      <c r="F41" s="3">
        <f t="shared" si="7"/>
        <v>373</v>
      </c>
      <c r="G41" s="3">
        <f t="shared" si="8"/>
        <v>493.47899999999993</v>
      </c>
    </row>
    <row r="42" spans="1:7">
      <c r="A42" t="s">
        <v>61</v>
      </c>
      <c r="B42" t="s">
        <v>41</v>
      </c>
      <c r="C42" s="3">
        <f>'Material and Labor'!D39</f>
        <v>1.64</v>
      </c>
      <c r="D42" s="3">
        <f>'Material and Labor'!E39</f>
        <v>2.1697199999999999</v>
      </c>
      <c r="E42">
        <v>2</v>
      </c>
      <c r="F42" s="3">
        <f t="shared" si="7"/>
        <v>3.28</v>
      </c>
      <c r="G42" s="3">
        <f t="shared" si="8"/>
        <v>4.3394399999999997</v>
      </c>
    </row>
    <row r="43" spans="1:7">
      <c r="A43" t="s">
        <v>59</v>
      </c>
      <c r="B43" t="s">
        <v>41</v>
      </c>
      <c r="C43" s="3">
        <f>'Material and Labor'!D44</f>
        <v>2.9550000000000001</v>
      </c>
      <c r="D43" s="3">
        <f>'Material and Labor'!E44</f>
        <v>3.909465</v>
      </c>
      <c r="E43">
        <v>8</v>
      </c>
      <c r="F43" s="3">
        <f t="shared" si="7"/>
        <v>23.64</v>
      </c>
      <c r="G43" s="3">
        <f t="shared" si="8"/>
        <v>31.27572</v>
      </c>
    </row>
    <row r="44" spans="1:7">
      <c r="E44" s="1" t="s">
        <v>45</v>
      </c>
      <c r="F44" s="4">
        <f>SUM(F40:F43)</f>
        <v>536.16</v>
      </c>
      <c r="G44" s="4">
        <f>SUM(G40:G43)</f>
        <v>821.81942399999991</v>
      </c>
    </row>
  </sheetData>
  <pageMargins left="0.25" right="0.25" top="0.25" bottom="0.2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workbookViewId="0">
      <selection activeCell="L7" sqref="L7"/>
    </sheetView>
  </sheetViews>
  <sheetFormatPr defaultRowHeight="15"/>
  <cols>
    <col min="1" max="1" width="36.28515625" bestFit="1" customWidth="1"/>
    <col min="2" max="2" width="10.140625" customWidth="1"/>
    <col min="3" max="4" width="9.140625" style="3"/>
    <col min="6" max="7" width="9.140625" style="3"/>
  </cols>
  <sheetData>
    <row r="1" spans="1:7">
      <c r="A1" s="1" t="s">
        <v>64</v>
      </c>
      <c r="C1" s="4" t="s">
        <v>74</v>
      </c>
      <c r="D1" s="4"/>
      <c r="F1" s="4">
        <f>(F9*60%)+(((F20*50%)+(F27*50%))*40%)</f>
        <v>496.3420000000001</v>
      </c>
      <c r="G1" s="4">
        <f>(G9*60%)+(((G20*50%)+(G27*50%))*40%)</f>
        <v>797.26014600000008</v>
      </c>
    </row>
    <row r="2" spans="1:7">
      <c r="A2" s="1" t="s">
        <v>65</v>
      </c>
    </row>
    <row r="3" spans="1:7">
      <c r="A3" s="1" t="s">
        <v>66</v>
      </c>
    </row>
    <row r="4" spans="1:7">
      <c r="A4" s="1" t="s">
        <v>68</v>
      </c>
    </row>
    <row r="5" spans="1:7">
      <c r="A5" s="1"/>
    </row>
    <row r="6" spans="1:7">
      <c r="A6" s="1" t="s">
        <v>67</v>
      </c>
    </row>
    <row r="7" spans="1:7">
      <c r="A7" t="s">
        <v>1</v>
      </c>
      <c r="B7" t="s">
        <v>49</v>
      </c>
      <c r="C7" s="3">
        <f>'Material and Labor'!D6</f>
        <v>34.06</v>
      </c>
      <c r="D7" s="3">
        <f>'Material and Labor'!E6</f>
        <v>73.18131600000001</v>
      </c>
      <c r="E7" s="16">
        <v>4</v>
      </c>
      <c r="F7" s="3">
        <f>E7*C7</f>
        <v>136.24</v>
      </c>
      <c r="G7" s="3">
        <f>E7*D7</f>
        <v>292.72526400000004</v>
      </c>
    </row>
    <row r="8" spans="1:7">
      <c r="A8" t="s">
        <v>52</v>
      </c>
      <c r="B8" t="s">
        <v>41</v>
      </c>
      <c r="C8" s="3">
        <f>'Material and Labor'!D46</f>
        <v>8.51</v>
      </c>
      <c r="D8" s="3">
        <f>'Material and Labor'!E46</f>
        <v>11.25873</v>
      </c>
      <c r="E8">
        <v>4</v>
      </c>
      <c r="F8" s="3">
        <f>E8*C8</f>
        <v>34.04</v>
      </c>
      <c r="G8" s="3">
        <f>E8*D8</f>
        <v>45.03492</v>
      </c>
    </row>
    <row r="9" spans="1:7">
      <c r="E9" s="1" t="s">
        <v>45</v>
      </c>
      <c r="F9" s="4">
        <f>SUM(F7:F8)</f>
        <v>170.28</v>
      </c>
      <c r="G9" s="4">
        <f>SUM(G7:G8)</f>
        <v>337.76018400000004</v>
      </c>
    </row>
    <row r="11" spans="1:7">
      <c r="A11" s="1" t="s">
        <v>69</v>
      </c>
    </row>
    <row r="12" spans="1:7">
      <c r="A12" t="s">
        <v>1</v>
      </c>
      <c r="B12" t="s">
        <v>49</v>
      </c>
      <c r="C12" s="3">
        <f>'Material and Labor'!D6</f>
        <v>34.06</v>
      </c>
      <c r="D12" s="3">
        <f>'Material and Labor'!E6</f>
        <v>73.18131600000001</v>
      </c>
      <c r="E12">
        <v>9</v>
      </c>
      <c r="F12" s="3">
        <f t="shared" ref="F12:F19" si="0">E12*C12</f>
        <v>306.54000000000002</v>
      </c>
      <c r="G12" s="3">
        <f t="shared" ref="G12:G19" si="1">E12*D12</f>
        <v>658.63184400000011</v>
      </c>
    </row>
    <row r="13" spans="1:7">
      <c r="A13" t="s">
        <v>11</v>
      </c>
      <c r="B13" t="s">
        <v>40</v>
      </c>
      <c r="C13" s="3">
        <f>'Material and Labor'!D18</f>
        <v>3.24</v>
      </c>
      <c r="D13" s="3">
        <f>'Material and Labor'!E18</f>
        <v>4.2865200000000003</v>
      </c>
      <c r="E13">
        <v>320</v>
      </c>
      <c r="F13" s="3">
        <f t="shared" si="0"/>
        <v>1036.8000000000002</v>
      </c>
      <c r="G13" s="3">
        <f t="shared" si="1"/>
        <v>1371.6864</v>
      </c>
    </row>
    <row r="14" spans="1:7">
      <c r="A14" t="s">
        <v>25</v>
      </c>
      <c r="B14" t="s">
        <v>41</v>
      </c>
      <c r="C14" s="3">
        <f>'Material and Labor'!D34</f>
        <v>10.77</v>
      </c>
      <c r="D14" s="3">
        <f>'Material and Labor'!E34</f>
        <v>14.248709999999999</v>
      </c>
      <c r="E14">
        <v>3</v>
      </c>
      <c r="F14" s="3">
        <f t="shared" si="0"/>
        <v>32.31</v>
      </c>
      <c r="G14" s="3">
        <f t="shared" si="1"/>
        <v>42.746129999999994</v>
      </c>
    </row>
    <row r="15" spans="1:7">
      <c r="A15" t="s">
        <v>27</v>
      </c>
      <c r="B15" t="s">
        <v>41</v>
      </c>
      <c r="C15" s="3">
        <f>'Material and Labor'!D38</f>
        <v>2.99</v>
      </c>
      <c r="D15" s="3">
        <f>'Material and Labor'!E38</f>
        <v>3.9557700000000002</v>
      </c>
      <c r="E15">
        <v>6</v>
      </c>
      <c r="F15" s="3">
        <f t="shared" si="0"/>
        <v>17.940000000000001</v>
      </c>
      <c r="G15" s="3">
        <f t="shared" si="1"/>
        <v>23.73462</v>
      </c>
    </row>
    <row r="16" spans="1:7">
      <c r="A16" t="s">
        <v>26</v>
      </c>
      <c r="B16" t="s">
        <v>41</v>
      </c>
      <c r="C16" s="3">
        <f>'Material and Labor'!D35</f>
        <v>0.62</v>
      </c>
      <c r="D16" s="3">
        <f>'Material and Labor'!E35</f>
        <v>0.82025999999999999</v>
      </c>
      <c r="E16">
        <v>12</v>
      </c>
      <c r="F16" s="3">
        <f t="shared" si="0"/>
        <v>7.4399999999999995</v>
      </c>
      <c r="G16" s="3">
        <f t="shared" si="1"/>
        <v>9.843119999999999</v>
      </c>
    </row>
    <row r="17" spans="1:7">
      <c r="A17" t="s">
        <v>16</v>
      </c>
      <c r="B17" t="s">
        <v>41</v>
      </c>
      <c r="C17" s="3">
        <f>'Material and Labor'!D23</f>
        <v>1.4</v>
      </c>
      <c r="D17" s="3">
        <f>'Material and Labor'!E23</f>
        <v>1.8521999999999998</v>
      </c>
      <c r="E17">
        <v>4</v>
      </c>
      <c r="F17" s="3">
        <f t="shared" si="0"/>
        <v>5.6</v>
      </c>
      <c r="G17" s="3">
        <f t="shared" si="1"/>
        <v>7.4087999999999994</v>
      </c>
    </row>
    <row r="18" spans="1:7">
      <c r="A18" t="s">
        <v>17</v>
      </c>
      <c r="B18" t="s">
        <v>41</v>
      </c>
      <c r="C18" s="3">
        <f>'Material and Labor'!D26</f>
        <v>2.2200000000000002</v>
      </c>
      <c r="D18" s="3">
        <f>'Material and Labor'!E26</f>
        <v>2.9370600000000002</v>
      </c>
      <c r="E18">
        <v>2</v>
      </c>
      <c r="F18" s="3">
        <f t="shared" si="0"/>
        <v>4.4400000000000004</v>
      </c>
      <c r="G18" s="3">
        <f t="shared" si="1"/>
        <v>5.8741200000000005</v>
      </c>
    </row>
    <row r="19" spans="1:7">
      <c r="A19" t="s">
        <v>59</v>
      </c>
      <c r="B19" t="s">
        <v>41</v>
      </c>
      <c r="C19" s="3">
        <f>'Material and Labor'!D44</f>
        <v>2.9550000000000001</v>
      </c>
      <c r="D19" s="3">
        <f>'Material and Labor'!E44</f>
        <v>3.909465</v>
      </c>
      <c r="E19">
        <v>8</v>
      </c>
      <c r="F19" s="3">
        <f t="shared" si="0"/>
        <v>23.64</v>
      </c>
      <c r="G19" s="3">
        <f t="shared" si="1"/>
        <v>31.27572</v>
      </c>
    </row>
    <row r="20" spans="1:7">
      <c r="E20" s="1" t="s">
        <v>45</v>
      </c>
      <c r="F20" s="4">
        <f>SUM(F12:F19)</f>
        <v>1434.7100000000003</v>
      </c>
      <c r="G20" s="4">
        <f>SUM(G12:G19)</f>
        <v>2151.2007540000004</v>
      </c>
    </row>
    <row r="22" spans="1:7">
      <c r="A22" s="1" t="s">
        <v>71</v>
      </c>
    </row>
    <row r="23" spans="1:7">
      <c r="A23" t="s">
        <v>1</v>
      </c>
      <c r="B23" t="s">
        <v>49</v>
      </c>
      <c r="C23" s="3">
        <f>'Material and Labor'!D6</f>
        <v>34.06</v>
      </c>
      <c r="D23" s="3">
        <f>'Material and Labor'!E6</f>
        <v>73.18131600000001</v>
      </c>
      <c r="E23" s="16">
        <v>4</v>
      </c>
      <c r="F23" s="3">
        <f t="shared" ref="F23:F26" si="2">E23*C23</f>
        <v>136.24</v>
      </c>
      <c r="G23" s="3">
        <f t="shared" ref="G23:G26" si="3">E23*D23</f>
        <v>292.72526400000004</v>
      </c>
    </row>
    <row r="24" spans="1:7">
      <c r="A24" t="s">
        <v>7</v>
      </c>
      <c r="B24" t="s">
        <v>40</v>
      </c>
      <c r="C24" s="3">
        <f>'Material and Labor'!D13</f>
        <v>3.73</v>
      </c>
      <c r="D24" s="3">
        <f>'Material and Labor'!E13</f>
        <v>4.9347899999999996</v>
      </c>
      <c r="E24">
        <v>100</v>
      </c>
      <c r="F24" s="3">
        <f t="shared" si="2"/>
        <v>373</v>
      </c>
      <c r="G24" s="3">
        <f t="shared" si="3"/>
        <v>493.47899999999993</v>
      </c>
    </row>
    <row r="25" spans="1:7">
      <c r="A25" t="s">
        <v>61</v>
      </c>
      <c r="B25" t="s">
        <v>41</v>
      </c>
      <c r="C25" s="3">
        <f>'Material and Labor'!D39</f>
        <v>1.64</v>
      </c>
      <c r="D25" s="3">
        <f>'Material and Labor'!E39</f>
        <v>2.1697199999999999</v>
      </c>
      <c r="E25">
        <v>2</v>
      </c>
      <c r="F25" s="3">
        <f t="shared" si="2"/>
        <v>3.28</v>
      </c>
      <c r="G25" s="3">
        <f t="shared" si="3"/>
        <v>4.3394399999999997</v>
      </c>
    </row>
    <row r="26" spans="1:7">
      <c r="A26" t="s">
        <v>59</v>
      </c>
      <c r="B26" t="s">
        <v>41</v>
      </c>
      <c r="C26" s="3">
        <f>'Material and Labor'!D44</f>
        <v>2.9550000000000001</v>
      </c>
      <c r="D26" s="3">
        <f>'Material and Labor'!E44</f>
        <v>3.909465</v>
      </c>
      <c r="E26">
        <v>8</v>
      </c>
      <c r="F26" s="3">
        <f t="shared" si="2"/>
        <v>23.64</v>
      </c>
      <c r="G26" s="3">
        <f t="shared" si="3"/>
        <v>31.27572</v>
      </c>
    </row>
    <row r="27" spans="1:7">
      <c r="E27" s="1" t="s">
        <v>45</v>
      </c>
      <c r="F27" s="4">
        <f>SUM(F23:F26)</f>
        <v>536.16</v>
      </c>
      <c r="G27" s="4">
        <f>SUM(G23:G26)</f>
        <v>821.81942399999991</v>
      </c>
    </row>
  </sheetData>
  <pageMargins left="0.25" right="0.25" top="0.25" bottom="0.2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J23" sqref="J23"/>
    </sheetView>
  </sheetViews>
  <sheetFormatPr defaultRowHeight="15"/>
  <cols>
    <col min="1" max="1" width="36.28515625" bestFit="1" customWidth="1"/>
    <col min="2" max="2" width="10.140625" customWidth="1"/>
    <col min="3" max="4" width="9.140625" style="3"/>
    <col min="6" max="7" width="9.140625" style="3"/>
  </cols>
  <sheetData>
    <row r="1" spans="1:7">
      <c r="A1" s="1" t="s">
        <v>72</v>
      </c>
      <c r="C1" s="4" t="s">
        <v>74</v>
      </c>
      <c r="D1" s="4"/>
      <c r="F1" s="4">
        <f>F7</f>
        <v>309.86</v>
      </c>
      <c r="G1" s="4">
        <f>G7</f>
        <v>606.78433200000006</v>
      </c>
    </row>
    <row r="2" spans="1:7">
      <c r="A2" s="1" t="s">
        <v>73</v>
      </c>
    </row>
    <row r="4" spans="1:7">
      <c r="A4" s="1" t="s">
        <v>67</v>
      </c>
    </row>
    <row r="5" spans="1:7">
      <c r="A5" t="s">
        <v>1</v>
      </c>
      <c r="B5" t="s">
        <v>49</v>
      </c>
      <c r="C5" s="3">
        <f>'Material and Labor'!D6</f>
        <v>34.06</v>
      </c>
      <c r="D5" s="3">
        <f>'Material and Labor'!E6</f>
        <v>73.18131600000001</v>
      </c>
      <c r="E5">
        <v>7</v>
      </c>
      <c r="F5" s="3">
        <f>E5*C5</f>
        <v>238.42000000000002</v>
      </c>
      <c r="G5" s="3">
        <f>E5*D5</f>
        <v>512.26921200000004</v>
      </c>
    </row>
    <row r="6" spans="1:7">
      <c r="A6" t="s">
        <v>54</v>
      </c>
      <c r="B6" t="s">
        <v>41</v>
      </c>
      <c r="C6" s="3">
        <f>'Material and Labor'!D48</f>
        <v>17.86</v>
      </c>
      <c r="D6" s="3">
        <f>'Material and Labor'!E48</f>
        <v>23.628779999999999</v>
      </c>
      <c r="E6">
        <v>4</v>
      </c>
      <c r="F6" s="3">
        <f>E6*C6</f>
        <v>71.44</v>
      </c>
      <c r="G6" s="3">
        <f>E6*D6</f>
        <v>94.515119999999996</v>
      </c>
    </row>
    <row r="7" spans="1:7">
      <c r="E7" s="1" t="s">
        <v>45</v>
      </c>
      <c r="F7" s="4">
        <f>SUM(F5:F6)</f>
        <v>309.86</v>
      </c>
      <c r="G7" s="4">
        <f>SUM(G5:G6)</f>
        <v>606.78433200000006</v>
      </c>
    </row>
  </sheetData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Cost per Rate</vt:lpstr>
      <vt:lpstr>Material and Labor</vt:lpstr>
      <vt:lpstr>RS</vt:lpstr>
      <vt:lpstr>GS</vt:lpstr>
      <vt:lpstr>PS-S</vt:lpstr>
      <vt:lpstr>TOD-S and AES-S</vt:lpstr>
    </vt:vector>
  </TitlesOfParts>
  <Company>E.ON U.S.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 Keith Evans</dc:creator>
  <cp:lastModifiedBy> </cp:lastModifiedBy>
  <cp:lastPrinted>2012-04-27T12:55:30Z</cp:lastPrinted>
  <dcterms:created xsi:type="dcterms:W3CDTF">2012-04-20T18:23:20Z</dcterms:created>
  <dcterms:modified xsi:type="dcterms:W3CDTF">2012-04-30T18:58:44Z</dcterms:modified>
</cp:coreProperties>
</file>