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65" windowWidth="17400" windowHeight="12210" tabRatio="712"/>
  </bookViews>
  <sheets>
    <sheet name="KU Summary" sheetId="10" r:id="rId1"/>
    <sheet name="LGE Summary" sheetId="5" r:id="rId2"/>
    <sheet name="Documentation" sheetId="6" r:id="rId3"/>
  </sheets>
  <externalReferences>
    <externalReference r:id="rId4"/>
  </externalReferences>
  <definedNames>
    <definedName name="DATA4" localSheetId="0">'[1]F5 and F45'!#REF!</definedName>
    <definedName name="DATA4">'[1]F5 and F45'!#REF!</definedName>
    <definedName name="DATA5" localSheetId="0">'[1]F5 and F45'!#REF!</definedName>
    <definedName name="DATA5">'[1]F5 and F45'!#REF!</definedName>
    <definedName name="_xlnm.Print_Area" localSheetId="1">'LGE Summary'!$A$1:$M$17</definedName>
    <definedName name="TEST0" localSheetId="0">#REF!</definedName>
    <definedName name="TEST0">#REF!</definedName>
  </definedNames>
  <calcPr calcId="125725"/>
</workbook>
</file>

<file path=xl/calcChain.xml><?xml version="1.0" encoding="utf-8"?>
<calcChain xmlns="http://schemas.openxmlformats.org/spreadsheetml/2006/main">
  <c r="N5" i="10"/>
  <c r="N7" s="1"/>
  <c r="N6"/>
  <c r="C7" i="5" l="1"/>
  <c r="C8"/>
  <c r="C9" s="1"/>
  <c r="C10" s="1"/>
  <c r="C11" s="1"/>
  <c r="C12" s="1"/>
  <c r="C13" s="1"/>
  <c r="C14" s="1"/>
  <c r="C6"/>
  <c r="C5"/>
  <c r="L6" i="10"/>
  <c r="C5"/>
  <c r="C6" s="1"/>
  <c r="C7" s="1"/>
  <c r="C8" s="1"/>
  <c r="C9" s="1"/>
  <c r="C10" s="1"/>
  <c r="C11" s="1"/>
  <c r="C12" s="1"/>
  <c r="C13" s="1"/>
  <c r="C14" s="1"/>
  <c r="J6" l="1"/>
  <c r="P11" i="5" l="1"/>
  <c r="P5" l="1"/>
  <c r="J11" i="10"/>
  <c r="L11"/>
  <c r="P10" i="5" l="1"/>
  <c r="P14"/>
  <c r="P9"/>
  <c r="P12"/>
  <c r="P7"/>
  <c r="P13"/>
  <c r="P8"/>
  <c r="L12" i="10"/>
  <c r="L9"/>
  <c r="L10"/>
  <c r="J8"/>
  <c r="J13"/>
  <c r="L5"/>
  <c r="J14"/>
  <c r="J7"/>
  <c r="M15"/>
  <c r="M15" i="5"/>
  <c r="L13" i="10" l="1"/>
  <c r="J12"/>
  <c r="P15" i="5"/>
  <c r="L7" i="10"/>
  <c r="L17" s="1"/>
  <c r="J10"/>
  <c r="J9"/>
  <c r="L14"/>
  <c r="J5"/>
  <c r="L8"/>
  <c r="L7" i="5" l="1"/>
  <c r="J7"/>
  <c r="L11" l="1"/>
  <c r="J11"/>
  <c r="L12"/>
  <c r="J12"/>
  <c r="L14"/>
  <c r="J14"/>
  <c r="L13"/>
  <c r="J13"/>
  <c r="L10"/>
  <c r="J10"/>
  <c r="L9"/>
  <c r="J9"/>
  <c r="L5"/>
  <c r="J5"/>
  <c r="L8"/>
  <c r="J8"/>
  <c r="L17" l="1"/>
</calcChain>
</file>

<file path=xl/sharedStrings.xml><?xml version="1.0" encoding="utf-8"?>
<sst xmlns="http://schemas.openxmlformats.org/spreadsheetml/2006/main" count="142" uniqueCount="81">
  <si>
    <t>PS Pri</t>
  </si>
  <si>
    <t>PS Sec</t>
  </si>
  <si>
    <t>TOD Pri</t>
  </si>
  <si>
    <t>GS</t>
  </si>
  <si>
    <t>RS</t>
  </si>
  <si>
    <t>Hours per meter</t>
  </si>
  <si>
    <t>TOD Sec</t>
  </si>
  <si>
    <t>Burdened Labor Cost ($/Hour)</t>
  </si>
  <si>
    <t>Install Cost ($/meter)</t>
  </si>
  <si>
    <t>Avg. Cost of Meter</t>
  </si>
  <si>
    <t>Avg. Cost of CTs</t>
  </si>
  <si>
    <t>Avg. Cost of PTs</t>
  </si>
  <si>
    <t>Source of Pricing Data</t>
  </si>
  <si>
    <t>Cost of meter base, wire, hanger, etc. based upon current prices per David Plummer.</t>
  </si>
  <si>
    <t>Larger PTs and CTs are based on pricing information from ABB and GE (see email from David Plummer to Scott Cooke dated March 2, 2011).</t>
  </si>
  <si>
    <t>Meter cost and smaller CTs and PTs based on Itron contract (KU #459317 and LGE #776948).</t>
  </si>
  <si>
    <t>Hours per meter based upon capital allocation method.</t>
  </si>
  <si>
    <t>Other Cost</t>
  </si>
  <si>
    <t>Other cost includes the meter base, conduit, weatherhead, hangers, and conductor.</t>
  </si>
  <si>
    <t>Avg. Count of CTs</t>
  </si>
  <si>
    <t>Avg. Count of PTs</t>
  </si>
  <si>
    <t>Count of Meters</t>
  </si>
  <si>
    <t>Sum</t>
  </si>
  <si>
    <t>Meter and Labor (install and test) Only</t>
  </si>
  <si>
    <t>Time to Test Meter (hrs/meter)</t>
  </si>
  <si>
    <t>FLS</t>
  </si>
  <si>
    <t>RTS</t>
  </si>
  <si>
    <t>F10</t>
  </si>
  <si>
    <t>F12</t>
  </si>
  <si>
    <t>F13</t>
  </si>
  <si>
    <t>F14</t>
  </si>
  <si>
    <t>F15</t>
  </si>
  <si>
    <t>F16</t>
  </si>
  <si>
    <t>F1</t>
  </si>
  <si>
    <t>F26</t>
  </si>
  <si>
    <t>F29</t>
  </si>
  <si>
    <t>F2</t>
  </si>
  <si>
    <t>F36</t>
  </si>
  <si>
    <t>F3</t>
  </si>
  <si>
    <t>F45</t>
  </si>
  <si>
    <t>F4</t>
  </si>
  <si>
    <t>F5</t>
  </si>
  <si>
    <t>F6</t>
  </si>
  <si>
    <t>F8</t>
  </si>
  <si>
    <t>F9</t>
  </si>
  <si>
    <t>Forms</t>
  </si>
  <si>
    <t>F8/9</t>
  </si>
  <si>
    <t>F15/16</t>
  </si>
  <si>
    <t>IR vs. SC</t>
  </si>
  <si>
    <t>SC</t>
  </si>
  <si>
    <t>IR</t>
  </si>
  <si>
    <t>CTs</t>
  </si>
  <si>
    <t>PTs</t>
  </si>
  <si>
    <t>1 if 120 V, 0 if 240 V</t>
  </si>
  <si>
    <t>2 if 120 V, 0 if 240 V</t>
  </si>
  <si>
    <t>2 if Primary, all else 0 PTs</t>
  </si>
  <si>
    <t>2 if Primary, all else 50% 2 PTs and 50% 0 PTs</t>
  </si>
  <si>
    <t>2 if Primary or 120 V, 0 if 240 V, if autovoltage 50% 2 PTs and 50% 0 PTs</t>
  </si>
  <si>
    <t>2 if Primary, if autovoltage 50% 2 PTs and 50% 0 PTs</t>
  </si>
  <si>
    <t>demand</t>
  </si>
  <si>
    <t>don't buy</t>
  </si>
  <si>
    <t>200 if reactive</t>
  </si>
  <si>
    <t>LG&amp;E Meter Installation Cost by Rate</t>
  </si>
  <si>
    <t>KU Meter Installation Cost by Rate</t>
  </si>
  <si>
    <t>KU+LGE</t>
  </si>
  <si>
    <t>LGE: 3 if Pri., 0 if Sec.;   KU: 3 if Pri., 20% have 3 PTs and 80% have 0 PTs if Sec.</t>
  </si>
  <si>
    <t>Cost of PTs</t>
  </si>
  <si>
    <t>Sec</t>
  </si>
  <si>
    <t>Pri</t>
  </si>
  <si>
    <t>Cost of CTs</t>
  </si>
  <si>
    <t>Trans</t>
  </si>
  <si>
    <t>Cost</t>
  </si>
  <si>
    <t>Meter</t>
  </si>
  <si>
    <t>Avg</t>
  </si>
  <si>
    <t>Wtg.Avg. Cost/meter</t>
  </si>
  <si>
    <t>Wage rate based upon current wage rate for Meter Technician A as of May 2012.</t>
  </si>
  <si>
    <t>Meter, CT, and PT cost were rounded up to capture the cost of various add-ons (ERT, A-base adaptors, etc.)</t>
  </si>
  <si>
    <t>Burden rate based on email from Pa McDonald to Scott Cooke dated July 5, 2011.</t>
  </si>
  <si>
    <t>LGE: 3 if Pri., 0 if Sec.;   KU: 3 if Pri., 20% have 2 PTs and 80% have 0 PTs if Sec.</t>
  </si>
  <si>
    <t>AES Pri</t>
  </si>
  <si>
    <t>AES Sec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</si>
</sst>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2" fontId="0" fillId="0" borderId="0" xfId="0" applyNumberFormat="1"/>
    <xf numFmtId="0" fontId="18" fillId="0" borderId="0" xfId="0" applyFont="1"/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left"/>
    </xf>
    <xf numFmtId="0" fontId="19" fillId="0" borderId="0" xfId="0" applyFont="1"/>
    <xf numFmtId="164" fontId="0" fillId="0" borderId="0" xfId="42" applyNumberFormat="1" applyFont="1"/>
    <xf numFmtId="0" fontId="0" fillId="0" borderId="0" xfId="0" applyAlignment="1">
      <alignment horizontal="right"/>
    </xf>
    <xf numFmtId="164" fontId="0" fillId="0" borderId="10" xfId="42" applyNumberFormat="1" applyFont="1" applyBorder="1"/>
    <xf numFmtId="164" fontId="0" fillId="0" borderId="0" xfId="0" applyNumberFormat="1"/>
    <xf numFmtId="165" fontId="0" fillId="0" borderId="0" xfId="42" applyNumberFormat="1" applyFont="1"/>
    <xf numFmtId="0" fontId="0" fillId="0" borderId="11" xfId="0" applyBorder="1"/>
    <xf numFmtId="0" fontId="0" fillId="0" borderId="12" xfId="0" applyBorder="1" applyAlignment="1">
      <alignment horizontal="right"/>
    </xf>
    <xf numFmtId="43" fontId="0" fillId="0" borderId="0" xfId="42" applyNumberFormat="1" applyFont="1"/>
    <xf numFmtId="0" fontId="16" fillId="0" borderId="14" xfId="0" applyFont="1" applyBorder="1" applyAlignment="1">
      <alignment horizontal="right" wrapText="1"/>
    </xf>
    <xf numFmtId="164" fontId="0" fillId="0" borderId="15" xfId="42" applyNumberFormat="1" applyFont="1" applyBorder="1"/>
    <xf numFmtId="164" fontId="0" fillId="0" borderId="16" xfId="42" applyNumberFormat="1" applyFont="1" applyBorder="1"/>
    <xf numFmtId="164" fontId="0" fillId="0" borderId="0" xfId="42" applyNumberFormat="1" applyFont="1" applyBorder="1"/>
    <xf numFmtId="0" fontId="0" fillId="0" borderId="0" xfId="0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164" fontId="0" fillId="33" borderId="0" xfId="42" applyNumberFormat="1" applyFont="1" applyFill="1"/>
    <xf numFmtId="0" fontId="0" fillId="0" borderId="17" xfId="0" applyBorder="1"/>
    <xf numFmtId="0" fontId="0" fillId="0" borderId="17" xfId="0" applyBorder="1" applyAlignment="1">
      <alignment horizontal="right"/>
    </xf>
    <xf numFmtId="164" fontId="0" fillId="0" borderId="13" xfId="42" applyNumberFormat="1" applyFont="1" applyBorder="1"/>
    <xf numFmtId="43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ingle%20vs.%203%20Phase\Form%205%20Meter%20List%20v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5 and F45"/>
      <sheetName val="Details"/>
      <sheetName val="Pivot Table"/>
      <sheetName val="Form 5 Meters without PTs"/>
      <sheetName val="Rate Codes"/>
      <sheetName val="Meters with wrong rate code"/>
      <sheetName val="KU Meters with wrong rate code"/>
      <sheetName val="LGE Meters with wrong rate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workbookViewId="0">
      <selection activeCell="J7" sqref="J7"/>
    </sheetView>
  </sheetViews>
  <sheetFormatPr defaultRowHeight="15"/>
  <cols>
    <col min="2" max="2" width="9.28515625" bestFit="1" customWidth="1"/>
    <col min="3" max="3" width="11.28515625" customWidth="1"/>
    <col min="4" max="6" width="9.42578125" customWidth="1"/>
    <col min="7" max="9" width="9.7109375" customWidth="1"/>
    <col min="10" max="10" width="10.5703125" bestFit="1" customWidth="1"/>
    <col min="11" max="11" width="11.28515625" customWidth="1"/>
    <col min="12" max="12" width="14.5703125" customWidth="1"/>
  </cols>
  <sheetData>
    <row r="1" spans="1:16" ht="28.5">
      <c r="A1" s="4" t="s">
        <v>63</v>
      </c>
    </row>
    <row r="2" spans="1:16" ht="28.5">
      <c r="A2" s="4"/>
    </row>
    <row r="3" spans="1:16" hidden="1">
      <c r="D3">
        <v>2</v>
      </c>
      <c r="E3">
        <v>3</v>
      </c>
      <c r="F3">
        <v>4</v>
      </c>
      <c r="G3">
        <v>5</v>
      </c>
      <c r="H3">
        <v>6</v>
      </c>
      <c r="I3">
        <v>7</v>
      </c>
    </row>
    <row r="4" spans="1:16" ht="60">
      <c r="B4" s="5" t="s">
        <v>5</v>
      </c>
      <c r="C4" s="5" t="s">
        <v>7</v>
      </c>
      <c r="D4" s="5" t="s">
        <v>9</v>
      </c>
      <c r="E4" s="5" t="s">
        <v>10</v>
      </c>
      <c r="F4" s="5" t="s">
        <v>19</v>
      </c>
      <c r="G4" s="5" t="s">
        <v>11</v>
      </c>
      <c r="H4" s="5" t="s">
        <v>20</v>
      </c>
      <c r="I4" s="5" t="s">
        <v>17</v>
      </c>
      <c r="J4" s="16" t="s">
        <v>8</v>
      </c>
      <c r="K4" s="5" t="s">
        <v>24</v>
      </c>
      <c r="L4" s="5" t="s">
        <v>23</v>
      </c>
      <c r="M4" s="5" t="s">
        <v>21</v>
      </c>
      <c r="P4" s="23"/>
    </row>
    <row r="5" spans="1:16">
      <c r="A5" s="6" t="s">
        <v>79</v>
      </c>
      <c r="B5" s="3">
        <v>2.8000000000000003</v>
      </c>
      <c r="C5" s="3">
        <f>34.08*1.98344</f>
        <v>67.595635200000004</v>
      </c>
      <c r="D5" s="8">
        <v>106</v>
      </c>
      <c r="E5" s="8">
        <v>590</v>
      </c>
      <c r="F5" s="8">
        <v>1.8333333333333333</v>
      </c>
      <c r="G5" s="8">
        <v>678</v>
      </c>
      <c r="H5" s="8">
        <v>1.8333333333333333</v>
      </c>
      <c r="I5" s="8">
        <v>215</v>
      </c>
      <c r="J5" s="17">
        <f t="shared" ref="J5:J14" si="0">B5*C5+D5+E5*F5+G5*H5+I5</f>
        <v>2834.9344452266664</v>
      </c>
      <c r="K5" s="12">
        <v>0.75</v>
      </c>
      <c r="L5" s="8">
        <f t="shared" ref="L5:L14" si="1">(B5+K5)*C5+D5</f>
        <v>345.96450496</v>
      </c>
      <c r="M5" s="8">
        <v>12</v>
      </c>
      <c r="N5">
        <f>M5/(M5+M6)*J5</f>
        <v>52.256856133210441</v>
      </c>
      <c r="O5" s="11"/>
      <c r="P5" s="8"/>
    </row>
    <row r="6" spans="1:16">
      <c r="A6" s="6" t="s">
        <v>80</v>
      </c>
      <c r="B6" s="3">
        <v>1.4741784037558716</v>
      </c>
      <c r="C6" s="3">
        <f>C5</f>
        <v>67.595635200000004</v>
      </c>
      <c r="D6" s="8">
        <v>65.015649452269173</v>
      </c>
      <c r="E6" s="8">
        <v>25.959311424100157</v>
      </c>
      <c r="F6" s="8">
        <v>1.2206572769953052</v>
      </c>
      <c r="G6" s="8">
        <v>13.195618153364633</v>
      </c>
      <c r="H6" s="8">
        <v>0.23630672926447574</v>
      </c>
      <c r="I6" s="8">
        <v>96.228482003129884</v>
      </c>
      <c r="J6" s="17">
        <f t="shared" ref="J6" si="2">B6*C6+D6+E6*F6+G6*H6+I6</f>
        <v>295.697792817459</v>
      </c>
      <c r="K6" s="12">
        <v>0.5</v>
      </c>
      <c r="L6" s="8">
        <f t="shared" ref="L6" si="3">(B6+K6)*C6+D6</f>
        <v>198.46149265226938</v>
      </c>
      <c r="M6" s="8">
        <v>639</v>
      </c>
      <c r="N6">
        <f>M6/(M5+M6)*J6</f>
        <v>290.2471422586118</v>
      </c>
      <c r="O6" s="28"/>
      <c r="P6" s="8"/>
    </row>
    <row r="7" spans="1:16">
      <c r="A7" s="6" t="s">
        <v>25</v>
      </c>
      <c r="B7" s="3">
        <v>4.2</v>
      </c>
      <c r="C7" s="3">
        <f t="shared" ref="C7:C14" si="4">C6</f>
        <v>67.595635200000004</v>
      </c>
      <c r="D7" s="8">
        <v>200</v>
      </c>
      <c r="E7" s="8">
        <v>5000</v>
      </c>
      <c r="F7" s="8">
        <v>3</v>
      </c>
      <c r="G7" s="8">
        <v>7000</v>
      </c>
      <c r="H7" s="8">
        <v>3</v>
      </c>
      <c r="I7" s="8">
        <v>215</v>
      </c>
      <c r="J7" s="17">
        <f t="shared" si="0"/>
        <v>36698.90166784</v>
      </c>
      <c r="K7" s="12">
        <v>1</v>
      </c>
      <c r="L7" s="8">
        <f t="shared" si="1"/>
        <v>551.49730304000002</v>
      </c>
      <c r="M7" s="8">
        <v>2</v>
      </c>
      <c r="N7">
        <f>SUM(N5:N6)</f>
        <v>342.50399839182222</v>
      </c>
      <c r="O7" s="11"/>
      <c r="P7" s="8"/>
    </row>
    <row r="8" spans="1:16">
      <c r="A8" s="6" t="s">
        <v>3</v>
      </c>
      <c r="B8" s="3">
        <v>0.76500590646848166</v>
      </c>
      <c r="C8" s="3">
        <f t="shared" si="4"/>
        <v>67.595635200000004</v>
      </c>
      <c r="D8" s="8">
        <v>43.123723160308529</v>
      </c>
      <c r="E8" s="8">
        <v>5.0486183494313579</v>
      </c>
      <c r="F8" s="8">
        <v>0.23371088411738819</v>
      </c>
      <c r="G8" s="8">
        <v>2.3515623190419936</v>
      </c>
      <c r="H8" s="8">
        <v>4.1298959998146992E-2</v>
      </c>
      <c r="I8" s="8">
        <v>18.714705950478308</v>
      </c>
      <c r="J8" s="17">
        <f t="shared" si="0"/>
        <v>114.82652342643978</v>
      </c>
      <c r="K8" s="12">
        <v>0.5</v>
      </c>
      <c r="L8" s="8">
        <f t="shared" si="1"/>
        <v>128.63260093979733</v>
      </c>
      <c r="M8" s="8">
        <v>86346</v>
      </c>
      <c r="O8" s="11"/>
      <c r="P8" s="8"/>
    </row>
    <row r="9" spans="1:16">
      <c r="A9" s="6" t="s">
        <v>0</v>
      </c>
      <c r="B9" s="3">
        <v>3.3455108359133208</v>
      </c>
      <c r="C9" s="3">
        <f t="shared" si="4"/>
        <v>67.595635200000004</v>
      </c>
      <c r="D9" s="8">
        <v>107.9969040247678</v>
      </c>
      <c r="E9" s="8">
        <v>582.69349845201236</v>
      </c>
      <c r="F9" s="8">
        <v>2.3560371517027865</v>
      </c>
      <c r="G9" s="8">
        <v>669.60371517027863</v>
      </c>
      <c r="H9" s="8">
        <v>2.219814241486068</v>
      </c>
      <c r="I9" s="8">
        <v>212.3374613003096</v>
      </c>
      <c r="J9" s="17">
        <f t="shared" si="0"/>
        <v>3405.7196888426979</v>
      </c>
      <c r="K9" s="15">
        <v>0.75</v>
      </c>
      <c r="L9" s="8">
        <f t="shared" si="1"/>
        <v>384.83556044681171</v>
      </c>
      <c r="M9" s="8">
        <v>323</v>
      </c>
      <c r="O9" s="11"/>
      <c r="P9" s="8"/>
    </row>
    <row r="10" spans="1:16">
      <c r="A10" s="6" t="s">
        <v>1</v>
      </c>
      <c r="B10" s="3">
        <v>2.0450835198897166</v>
      </c>
      <c r="C10" s="3">
        <f t="shared" si="4"/>
        <v>67.595635200000004</v>
      </c>
      <c r="D10" s="8">
        <v>101.98312381608403</v>
      </c>
      <c r="E10" s="8">
        <v>42.348889271568794</v>
      </c>
      <c r="F10" s="8">
        <v>2.105734458412261</v>
      </c>
      <c r="G10" s="8">
        <v>16.651627346306181</v>
      </c>
      <c r="H10" s="8">
        <v>0.3027380747373859</v>
      </c>
      <c r="I10" s="8">
        <v>156.98295161012572</v>
      </c>
      <c r="J10" s="17">
        <f t="shared" si="0"/>
        <v>491.42139200889983</v>
      </c>
      <c r="K10" s="12">
        <v>0.5</v>
      </c>
      <c r="L10" s="8">
        <f t="shared" si="1"/>
        <v>274.01966098008126</v>
      </c>
      <c r="M10" s="8">
        <v>5807</v>
      </c>
      <c r="O10" s="11"/>
      <c r="P10" s="8"/>
    </row>
    <row r="11" spans="1:16">
      <c r="A11" s="6" t="s">
        <v>4</v>
      </c>
      <c r="B11" s="3">
        <v>0.6</v>
      </c>
      <c r="C11" s="3">
        <f t="shared" si="4"/>
        <v>67.595635200000004</v>
      </c>
      <c r="D11" s="8">
        <v>21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7">
        <f t="shared" si="0"/>
        <v>61.557381120000002</v>
      </c>
      <c r="K11" s="12">
        <v>0.5</v>
      </c>
      <c r="L11" s="8">
        <f t="shared" si="1"/>
        <v>95.355198720000004</v>
      </c>
      <c r="M11" s="24"/>
      <c r="O11" s="11"/>
      <c r="P11" s="8"/>
    </row>
    <row r="12" spans="1:16">
      <c r="A12" s="6" t="s">
        <v>26</v>
      </c>
      <c r="B12" s="3">
        <v>3.3900000000000006</v>
      </c>
      <c r="C12" s="3">
        <f t="shared" si="4"/>
        <v>67.595635200000004</v>
      </c>
      <c r="D12" s="8">
        <v>195.6</v>
      </c>
      <c r="E12" s="8">
        <v>5000</v>
      </c>
      <c r="F12" s="8">
        <v>2.3250000000000002</v>
      </c>
      <c r="G12" s="8">
        <v>7000</v>
      </c>
      <c r="H12" s="8">
        <v>2.3250000000000002</v>
      </c>
      <c r="I12" s="8">
        <v>215</v>
      </c>
      <c r="J12" s="17">
        <f t="shared" si="0"/>
        <v>28539.749203328</v>
      </c>
      <c r="K12" s="12">
        <v>1</v>
      </c>
      <c r="L12" s="8">
        <f t="shared" si="1"/>
        <v>492.34483852800008</v>
      </c>
      <c r="M12" s="8">
        <v>40</v>
      </c>
      <c r="O12" s="11"/>
      <c r="P12" s="8"/>
    </row>
    <row r="13" spans="1:16">
      <c r="A13" s="6" t="s">
        <v>2</v>
      </c>
      <c r="B13" s="3">
        <v>4.1265957446808619</v>
      </c>
      <c r="C13" s="3">
        <f t="shared" si="4"/>
        <v>67.595635200000004</v>
      </c>
      <c r="D13" s="8">
        <v>189.70212765957447</v>
      </c>
      <c r="E13" s="8">
        <v>590</v>
      </c>
      <c r="F13" s="8">
        <v>2.9627659574468086</v>
      </c>
      <c r="G13" s="8">
        <v>674.39361702127655</v>
      </c>
      <c r="H13" s="8">
        <v>2.9148936170212765</v>
      </c>
      <c r="I13" s="8">
        <v>215</v>
      </c>
      <c r="J13" s="17">
        <f t="shared" si="0"/>
        <v>4397.4595527437214</v>
      </c>
      <c r="K13" s="15">
        <v>0.75</v>
      </c>
      <c r="L13" s="8">
        <f t="shared" si="1"/>
        <v>519.33871463489436</v>
      </c>
      <c r="M13" s="8">
        <v>188</v>
      </c>
      <c r="O13" s="11"/>
      <c r="P13" s="19"/>
    </row>
    <row r="14" spans="1:16">
      <c r="A14" s="6" t="s">
        <v>6</v>
      </c>
      <c r="B14" s="3">
        <v>3.0437956204379457</v>
      </c>
      <c r="C14" s="3">
        <f t="shared" si="4"/>
        <v>67.595635200000004</v>
      </c>
      <c r="D14" s="8">
        <v>112</v>
      </c>
      <c r="E14" s="8">
        <v>58</v>
      </c>
      <c r="F14" s="8">
        <v>3</v>
      </c>
      <c r="G14" s="8">
        <v>48.642335766423358</v>
      </c>
      <c r="H14" s="8">
        <v>1.0729927007299269</v>
      </c>
      <c r="I14" s="8">
        <v>215</v>
      </c>
      <c r="J14" s="18">
        <f t="shared" si="0"/>
        <v>758.94016960630756</v>
      </c>
      <c r="K14" s="12">
        <v>0.5</v>
      </c>
      <c r="L14" s="8">
        <f t="shared" si="1"/>
        <v>351.54511598248109</v>
      </c>
      <c r="M14" s="10">
        <v>137</v>
      </c>
      <c r="O14" s="11"/>
      <c r="P14" s="8"/>
    </row>
    <row r="15" spans="1:16">
      <c r="A15" s="6"/>
      <c r="B15" s="3"/>
      <c r="C15" s="3"/>
      <c r="L15" s="9" t="s">
        <v>22</v>
      </c>
      <c r="M15" s="11">
        <f>SUM(M5:M14)</f>
        <v>93494</v>
      </c>
      <c r="P15" s="11"/>
    </row>
    <row r="17" spans="1:13">
      <c r="A17" s="6" t="s">
        <v>18</v>
      </c>
      <c r="J17" s="13"/>
      <c r="K17" s="14" t="s">
        <v>74</v>
      </c>
      <c r="L17" s="27">
        <f>SUMPRODUCT(L5:L14,M5:M14)/M15</f>
        <v>140.32993810657231</v>
      </c>
      <c r="M17" s="2"/>
    </row>
  </sheetData>
  <pageMargins left="0.7" right="0.7" top="0.75" bottom="0.75" header="0.3" footer="0.3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>
      <selection activeCell="J11" sqref="J11"/>
    </sheetView>
  </sheetViews>
  <sheetFormatPr defaultRowHeight="15"/>
  <cols>
    <col min="2" max="2" width="9.28515625" bestFit="1" customWidth="1"/>
    <col min="3" max="3" width="11.28515625" customWidth="1"/>
    <col min="4" max="6" width="9.42578125" customWidth="1"/>
    <col min="7" max="9" width="9.7109375" customWidth="1"/>
    <col min="10" max="10" width="10.5703125" bestFit="1" customWidth="1"/>
    <col min="11" max="11" width="11.28515625" customWidth="1"/>
    <col min="12" max="12" width="14.5703125" customWidth="1"/>
  </cols>
  <sheetData>
    <row r="1" spans="1:16" ht="28.5">
      <c r="A1" s="4" t="s">
        <v>62</v>
      </c>
    </row>
    <row r="2" spans="1:16" ht="28.5">
      <c r="A2" s="4"/>
    </row>
    <row r="3" spans="1:16" hidden="1">
      <c r="D3">
        <v>2</v>
      </c>
      <c r="E3">
        <v>3</v>
      </c>
      <c r="F3">
        <v>4</v>
      </c>
      <c r="G3">
        <v>5</v>
      </c>
      <c r="H3">
        <v>6</v>
      </c>
      <c r="I3">
        <v>7</v>
      </c>
    </row>
    <row r="4" spans="1:16" ht="60">
      <c r="B4" s="5" t="s">
        <v>5</v>
      </c>
      <c r="C4" s="5" t="s">
        <v>7</v>
      </c>
      <c r="D4" s="5" t="s">
        <v>9</v>
      </c>
      <c r="E4" s="5" t="s">
        <v>10</v>
      </c>
      <c r="F4" s="5" t="s">
        <v>19</v>
      </c>
      <c r="G4" s="5" t="s">
        <v>11</v>
      </c>
      <c r="H4" s="5" t="s">
        <v>20</v>
      </c>
      <c r="I4" s="5" t="s">
        <v>17</v>
      </c>
      <c r="J4" s="16" t="s">
        <v>8</v>
      </c>
      <c r="K4" s="5" t="s">
        <v>24</v>
      </c>
      <c r="L4" s="5" t="s">
        <v>23</v>
      </c>
      <c r="M4" s="5" t="s">
        <v>21</v>
      </c>
      <c r="P4" s="23" t="s">
        <v>64</v>
      </c>
    </row>
    <row r="5" spans="1:16">
      <c r="A5" s="6" t="s">
        <v>79</v>
      </c>
      <c r="B5" s="3"/>
      <c r="C5" s="3">
        <f>33.59*1.98344</f>
        <v>66.623749600000011</v>
      </c>
      <c r="D5" s="8"/>
      <c r="E5" s="8"/>
      <c r="F5" s="12"/>
      <c r="G5" s="8"/>
      <c r="H5" s="12"/>
      <c r="I5" s="8"/>
      <c r="J5" s="17">
        <f t="shared" ref="J5:J14" si="0">B5*C5+D5+E5*F5+G5*H5+I5</f>
        <v>0</v>
      </c>
      <c r="K5" s="12"/>
      <c r="L5" s="8">
        <f t="shared" ref="L5:L14" si="1">(B5+K5)*C5+D5</f>
        <v>0</v>
      </c>
      <c r="M5" s="8">
        <v>0</v>
      </c>
      <c r="P5" s="8">
        <f>M5+'KU Summary'!M5</f>
        <v>12</v>
      </c>
    </row>
    <row r="6" spans="1:16">
      <c r="A6" s="6" t="s">
        <v>80</v>
      </c>
      <c r="B6" s="3"/>
      <c r="C6" s="3">
        <f>C5</f>
        <v>66.623749600000011</v>
      </c>
      <c r="D6" s="8"/>
      <c r="E6" s="8"/>
      <c r="F6" s="12"/>
      <c r="G6" s="8"/>
      <c r="H6" s="12"/>
      <c r="I6" s="8"/>
      <c r="J6" s="17"/>
      <c r="K6" s="12"/>
      <c r="L6" s="8"/>
      <c r="M6" s="8"/>
      <c r="P6" s="8"/>
    </row>
    <row r="7" spans="1:16">
      <c r="A7" s="6" t="s">
        <v>25</v>
      </c>
      <c r="B7" s="3">
        <v>0</v>
      </c>
      <c r="C7" s="3">
        <f t="shared" ref="C7:C14" si="2">C6</f>
        <v>66.623749600000011</v>
      </c>
      <c r="D7" s="8"/>
      <c r="E7" s="8"/>
      <c r="F7" s="12"/>
      <c r="G7" s="8"/>
      <c r="H7" s="12"/>
      <c r="I7" s="8"/>
      <c r="J7" s="17">
        <f t="shared" si="0"/>
        <v>0</v>
      </c>
      <c r="K7" s="12"/>
      <c r="L7" s="8">
        <f t="shared" si="1"/>
        <v>0</v>
      </c>
      <c r="M7" s="8">
        <v>0</v>
      </c>
      <c r="P7" s="8">
        <f>M7+'KU Summary'!M7</f>
        <v>2</v>
      </c>
    </row>
    <row r="8" spans="1:16">
      <c r="A8" s="6" t="s">
        <v>3</v>
      </c>
      <c r="B8" s="3">
        <v>0.8175557230531767</v>
      </c>
      <c r="C8" s="3">
        <f t="shared" si="2"/>
        <v>66.623749600000011</v>
      </c>
      <c r="D8" s="8">
        <v>58.597523419834175</v>
      </c>
      <c r="E8" s="8">
        <v>7.6429848174868091</v>
      </c>
      <c r="F8" s="8">
        <v>0.34148810164746418</v>
      </c>
      <c r="G8" s="8">
        <v>1.4351243673952838</v>
      </c>
      <c r="H8" s="8">
        <v>2.1104770108754174E-2</v>
      </c>
      <c r="I8" s="8">
        <v>28.331754064821794</v>
      </c>
      <c r="J8" s="17">
        <f t="shared" si="0"/>
        <v>144.03818160749307</v>
      </c>
      <c r="K8" s="12">
        <v>0.5</v>
      </c>
      <c r="L8" s="8">
        <f t="shared" si="1"/>
        <v>146.37802599657599</v>
      </c>
      <c r="M8" s="8">
        <v>46435</v>
      </c>
      <c r="P8" s="8">
        <f>M8+'KU Summary'!M8</f>
        <v>132781</v>
      </c>
    </row>
    <row r="9" spans="1:16">
      <c r="A9" s="6" t="s">
        <v>0</v>
      </c>
      <c r="B9" s="3">
        <v>3.3151515151515141</v>
      </c>
      <c r="C9" s="3">
        <f t="shared" si="2"/>
        <v>66.623749600000011</v>
      </c>
      <c r="D9" s="8">
        <v>131.43434343434345</v>
      </c>
      <c r="E9" s="8">
        <v>590</v>
      </c>
      <c r="F9" s="8">
        <v>2.3636363636363638</v>
      </c>
      <c r="G9" s="8">
        <v>678</v>
      </c>
      <c r="H9" s="8">
        <v>2.1616161616161618</v>
      </c>
      <c r="I9" s="8">
        <v>215</v>
      </c>
      <c r="J9" s="17">
        <f t="shared" si="0"/>
        <v>3427.4233799870708</v>
      </c>
      <c r="K9" s="15">
        <v>0.75</v>
      </c>
      <c r="L9" s="8">
        <f t="shared" si="1"/>
        <v>402.26998006585859</v>
      </c>
      <c r="M9" s="8">
        <v>99</v>
      </c>
      <c r="P9" s="8">
        <f>M9+'KU Summary'!M9</f>
        <v>422</v>
      </c>
    </row>
    <row r="10" spans="1:16">
      <c r="A10" s="6" t="s">
        <v>1</v>
      </c>
      <c r="B10" s="3">
        <v>2.1715929739551147</v>
      </c>
      <c r="C10" s="3">
        <f t="shared" si="2"/>
        <v>66.623749600000011</v>
      </c>
      <c r="D10" s="8">
        <v>112.25499697153241</v>
      </c>
      <c r="E10" s="8">
        <v>51.272562083585704</v>
      </c>
      <c r="F10" s="8">
        <v>2.5239248940036343</v>
      </c>
      <c r="G10" s="8">
        <v>6.5075711689884921</v>
      </c>
      <c r="H10" s="8">
        <v>9.5396729254996968E-2</v>
      </c>
      <c r="I10" s="8">
        <v>190.06208358570564</v>
      </c>
      <c r="J10" s="17">
        <f t="shared" si="0"/>
        <v>577.0256439141674</v>
      </c>
      <c r="K10" s="12">
        <v>0.5</v>
      </c>
      <c r="L10" s="8">
        <f t="shared" si="1"/>
        <v>290.24653830143734</v>
      </c>
      <c r="M10" s="8">
        <v>3302</v>
      </c>
      <c r="P10" s="8">
        <f>M10+'KU Summary'!M10</f>
        <v>9109</v>
      </c>
    </row>
    <row r="11" spans="1:16">
      <c r="A11" s="6" t="s">
        <v>4</v>
      </c>
      <c r="B11" s="3">
        <v>0.6</v>
      </c>
      <c r="C11" s="3">
        <f t="shared" si="2"/>
        <v>66.623749600000011</v>
      </c>
      <c r="D11" s="8">
        <v>21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17">
        <f t="shared" si="0"/>
        <v>60.974249760000006</v>
      </c>
      <c r="K11" s="12">
        <v>0.5</v>
      </c>
      <c r="L11" s="8">
        <f t="shared" si="1"/>
        <v>94.286124560000019</v>
      </c>
      <c r="M11" s="24"/>
      <c r="P11" s="8">
        <f>M11+'KU Summary'!M11</f>
        <v>0</v>
      </c>
    </row>
    <row r="12" spans="1:16">
      <c r="A12" s="6" t="s">
        <v>26</v>
      </c>
      <c r="B12" s="3">
        <v>3.1714285714285713</v>
      </c>
      <c r="C12" s="3">
        <f t="shared" si="2"/>
        <v>66.623749600000011</v>
      </c>
      <c r="D12" s="8">
        <v>200</v>
      </c>
      <c r="E12" s="8">
        <v>5000</v>
      </c>
      <c r="F12" s="8">
        <v>2.1428571428571428</v>
      </c>
      <c r="G12" s="8">
        <v>7000</v>
      </c>
      <c r="H12" s="8">
        <v>2.1428571428571428</v>
      </c>
      <c r="I12" s="8">
        <v>215</v>
      </c>
      <c r="J12" s="17">
        <f t="shared" si="0"/>
        <v>26340.578177302858</v>
      </c>
      <c r="K12" s="12">
        <v>1</v>
      </c>
      <c r="L12" s="8">
        <f t="shared" si="1"/>
        <v>477.91621261714289</v>
      </c>
      <c r="M12" s="8">
        <v>14</v>
      </c>
      <c r="P12" s="8">
        <f>M12+'KU Summary'!M12</f>
        <v>54</v>
      </c>
    </row>
    <row r="13" spans="1:16">
      <c r="A13" s="6" t="s">
        <v>2</v>
      </c>
      <c r="B13" s="3">
        <v>3.302608695652173</v>
      </c>
      <c r="C13" s="3">
        <f t="shared" si="2"/>
        <v>66.623749600000011</v>
      </c>
      <c r="D13" s="8">
        <v>200</v>
      </c>
      <c r="E13" s="8">
        <v>590</v>
      </c>
      <c r="F13" s="8">
        <v>2.2869565217391306</v>
      </c>
      <c r="G13" s="8">
        <v>678</v>
      </c>
      <c r="H13" s="8">
        <v>2.2173913043478262</v>
      </c>
      <c r="I13" s="8">
        <v>215</v>
      </c>
      <c r="J13" s="17">
        <f t="shared" si="0"/>
        <v>3487.7278269398266</v>
      </c>
      <c r="K13" s="15">
        <v>0.75</v>
      </c>
      <c r="L13" s="8">
        <f t="shared" si="1"/>
        <v>469.99998696591308</v>
      </c>
      <c r="M13" s="8">
        <v>115</v>
      </c>
      <c r="P13" s="8">
        <f>M13+'KU Summary'!M13</f>
        <v>303</v>
      </c>
    </row>
    <row r="14" spans="1:16">
      <c r="A14" s="6" t="s">
        <v>6</v>
      </c>
      <c r="B14" s="3">
        <v>2.3715639810426459</v>
      </c>
      <c r="C14" s="3">
        <f t="shared" si="2"/>
        <v>66.623749600000011</v>
      </c>
      <c r="D14" s="8">
        <v>112</v>
      </c>
      <c r="E14" s="8">
        <v>56.350710900473935</v>
      </c>
      <c r="F14" s="8">
        <v>2.8483412322274884</v>
      </c>
      <c r="G14" s="8">
        <v>7.0900473933649293</v>
      </c>
      <c r="H14" s="8">
        <v>0.10426540284360189</v>
      </c>
      <c r="I14" s="8">
        <v>208.88625592417063</v>
      </c>
      <c r="J14" s="18">
        <f t="shared" si="0"/>
        <v>640.13404072833544</v>
      </c>
      <c r="K14" s="12">
        <v>0.5</v>
      </c>
      <c r="L14" s="8">
        <f t="shared" si="1"/>
        <v>303.3143596333644</v>
      </c>
      <c r="M14" s="10">
        <v>211</v>
      </c>
      <c r="P14" s="10">
        <f>M14+'KU Summary'!M14</f>
        <v>348</v>
      </c>
    </row>
    <row r="15" spans="1:16">
      <c r="A15" s="6"/>
      <c r="B15" s="3"/>
      <c r="C15" s="3"/>
      <c r="L15" s="9" t="s">
        <v>22</v>
      </c>
      <c r="M15" s="11">
        <f>SUM(M5:M14)</f>
        <v>50176</v>
      </c>
      <c r="P15" s="11">
        <f>SUM(P5:P14)</f>
        <v>143031</v>
      </c>
    </row>
    <row r="17" spans="1:14">
      <c r="A17" s="6" t="s">
        <v>18</v>
      </c>
      <c r="J17" s="13"/>
      <c r="K17" s="14" t="s">
        <v>74</v>
      </c>
      <c r="L17" s="27">
        <f>SUMPRODUCT(L5:L14,M5:M14)/M15</f>
        <v>157.84483797052837</v>
      </c>
      <c r="M17" s="19"/>
      <c r="N17" s="2"/>
    </row>
  </sheetData>
  <sortState ref="A21:M29">
    <sortCondition ref="A21"/>
  </sortState>
  <pageMargins left="0.7" right="0.7" top="0.75" bottom="0.75" header="0.3" footer="0.3"/>
  <pageSetup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/>
  </sheetViews>
  <sheetFormatPr defaultRowHeight="15"/>
  <cols>
    <col min="4" max="4" width="69.5703125" bestFit="1" customWidth="1"/>
    <col min="5" max="5" width="6.42578125" bestFit="1" customWidth="1"/>
    <col min="6" max="6" width="13.42578125" bestFit="1" customWidth="1"/>
    <col min="9" max="9" width="10.5703125" bestFit="1" customWidth="1"/>
  </cols>
  <sheetData>
    <row r="1" spans="1:6">
      <c r="A1" s="7" t="s">
        <v>12</v>
      </c>
    </row>
    <row r="2" spans="1:6">
      <c r="A2" t="s">
        <v>15</v>
      </c>
    </row>
    <row r="3" spans="1:6">
      <c r="A3" t="s">
        <v>76</v>
      </c>
    </row>
    <row r="4" spans="1:6">
      <c r="A4" t="s">
        <v>14</v>
      </c>
    </row>
    <row r="5" spans="1:6">
      <c r="A5" t="s">
        <v>13</v>
      </c>
    </row>
    <row r="6" spans="1:6">
      <c r="A6" t="s">
        <v>75</v>
      </c>
    </row>
    <row r="7" spans="1:6">
      <c r="A7" t="s">
        <v>77</v>
      </c>
    </row>
    <row r="8" spans="1:6">
      <c r="A8" t="s">
        <v>16</v>
      </c>
    </row>
    <row r="10" spans="1:6">
      <c r="E10" t="s">
        <v>73</v>
      </c>
    </row>
    <row r="11" spans="1:6">
      <c r="E11" t="s">
        <v>72</v>
      </c>
    </row>
    <row r="12" spans="1:6">
      <c r="A12" s="21" t="s">
        <v>45</v>
      </c>
      <c r="B12" s="21" t="s">
        <v>48</v>
      </c>
      <c r="C12" s="22" t="s">
        <v>51</v>
      </c>
      <c r="D12" s="22" t="s">
        <v>52</v>
      </c>
      <c r="E12" t="s">
        <v>71</v>
      </c>
    </row>
    <row r="13" spans="1:6">
      <c r="A13" t="s">
        <v>33</v>
      </c>
      <c r="B13" s="20" t="s">
        <v>49</v>
      </c>
      <c r="C13" s="20">
        <v>0</v>
      </c>
      <c r="D13" s="20">
        <v>0</v>
      </c>
      <c r="E13" s="20">
        <v>47</v>
      </c>
    </row>
    <row r="14" spans="1:6">
      <c r="A14" t="s">
        <v>36</v>
      </c>
      <c r="B14" s="20" t="s">
        <v>49</v>
      </c>
      <c r="C14" s="20">
        <v>0</v>
      </c>
      <c r="D14" s="20">
        <v>0</v>
      </c>
      <c r="E14" s="20">
        <v>20</v>
      </c>
    </row>
    <row r="15" spans="1:6">
      <c r="A15" t="s">
        <v>38</v>
      </c>
      <c r="B15" s="20" t="s">
        <v>50</v>
      </c>
      <c r="C15" s="20">
        <v>1</v>
      </c>
      <c r="D15" s="1" t="s">
        <v>53</v>
      </c>
      <c r="E15" s="20">
        <v>100</v>
      </c>
      <c r="F15" s="1" t="s">
        <v>59</v>
      </c>
    </row>
    <row r="16" spans="1:6">
      <c r="A16" t="s">
        <v>40</v>
      </c>
      <c r="B16" s="20" t="s">
        <v>50</v>
      </c>
      <c r="C16" s="20">
        <v>2</v>
      </c>
      <c r="D16" s="1" t="s">
        <v>53</v>
      </c>
      <c r="E16" s="20">
        <v>100</v>
      </c>
      <c r="F16" s="1" t="s">
        <v>59</v>
      </c>
    </row>
    <row r="17" spans="1:12">
      <c r="A17" t="s">
        <v>41</v>
      </c>
      <c r="B17" s="20" t="s">
        <v>50</v>
      </c>
      <c r="C17" s="20">
        <v>2</v>
      </c>
      <c r="D17" s="1" t="s">
        <v>57</v>
      </c>
      <c r="E17" s="20">
        <v>112</v>
      </c>
      <c r="F17" s="1" t="s">
        <v>61</v>
      </c>
    </row>
    <row r="18" spans="1:12">
      <c r="A18" t="s">
        <v>42</v>
      </c>
      <c r="B18" s="20" t="s">
        <v>50</v>
      </c>
      <c r="C18" s="20">
        <v>3</v>
      </c>
      <c r="D18" s="1" t="s">
        <v>78</v>
      </c>
      <c r="E18" s="20">
        <v>112</v>
      </c>
      <c r="F18" s="1" t="s">
        <v>61</v>
      </c>
    </row>
    <row r="19" spans="1:12">
      <c r="A19" t="s">
        <v>46</v>
      </c>
      <c r="B19" s="20" t="s">
        <v>50</v>
      </c>
      <c r="C19" s="20">
        <v>3</v>
      </c>
      <c r="D19" s="1" t="s">
        <v>65</v>
      </c>
      <c r="E19" s="20">
        <v>112</v>
      </c>
      <c r="F19" s="1" t="s">
        <v>61</v>
      </c>
    </row>
    <row r="20" spans="1:12">
      <c r="A20" t="s">
        <v>43</v>
      </c>
      <c r="B20" s="20" t="s">
        <v>50</v>
      </c>
      <c r="C20" s="20">
        <v>3</v>
      </c>
      <c r="D20" s="1" t="s">
        <v>54</v>
      </c>
      <c r="E20" s="20">
        <v>112</v>
      </c>
      <c r="F20" s="1" t="s">
        <v>61</v>
      </c>
    </row>
    <row r="21" spans="1:12">
      <c r="A21" t="s">
        <v>44</v>
      </c>
      <c r="B21" s="20" t="s">
        <v>50</v>
      </c>
      <c r="C21" s="20">
        <v>3</v>
      </c>
      <c r="D21" s="1" t="s">
        <v>65</v>
      </c>
      <c r="E21" s="20">
        <v>112</v>
      </c>
      <c r="F21" s="1" t="s">
        <v>61</v>
      </c>
    </row>
    <row r="22" spans="1:12">
      <c r="A22" t="s">
        <v>27</v>
      </c>
      <c r="B22" s="20" t="s">
        <v>50</v>
      </c>
      <c r="C22" s="20">
        <v>3</v>
      </c>
      <c r="D22" s="20">
        <v>3</v>
      </c>
      <c r="E22" s="20">
        <v>112</v>
      </c>
      <c r="F22" t="s">
        <v>60</v>
      </c>
      <c r="I22" s="25"/>
      <c r="J22" s="26" t="s">
        <v>67</v>
      </c>
      <c r="K22" s="26" t="s">
        <v>68</v>
      </c>
      <c r="L22" s="26" t="s">
        <v>70</v>
      </c>
    </row>
    <row r="23" spans="1:12">
      <c r="A23" t="s">
        <v>28</v>
      </c>
      <c r="B23" s="20" t="s">
        <v>49</v>
      </c>
      <c r="C23" s="20">
        <v>0</v>
      </c>
      <c r="D23" s="20">
        <v>0</v>
      </c>
      <c r="E23" s="20">
        <v>112</v>
      </c>
      <c r="F23" s="1" t="s">
        <v>61</v>
      </c>
      <c r="I23" s="25" t="s">
        <v>69</v>
      </c>
      <c r="J23" s="25">
        <v>58</v>
      </c>
      <c r="K23" s="25">
        <v>590</v>
      </c>
      <c r="L23" s="25">
        <v>5000</v>
      </c>
    </row>
    <row r="24" spans="1:12">
      <c r="A24" t="s">
        <v>29</v>
      </c>
      <c r="B24" s="20" t="s">
        <v>49</v>
      </c>
      <c r="C24" s="20">
        <v>0</v>
      </c>
      <c r="D24" s="20">
        <v>0</v>
      </c>
      <c r="E24" s="20">
        <v>112</v>
      </c>
      <c r="F24" t="s">
        <v>60</v>
      </c>
      <c r="I24" s="25" t="s">
        <v>66</v>
      </c>
      <c r="J24" s="25">
        <v>136</v>
      </c>
      <c r="K24" s="25">
        <v>678</v>
      </c>
      <c r="L24" s="25">
        <v>7000</v>
      </c>
    </row>
    <row r="25" spans="1:12">
      <c r="A25" t="s">
        <v>30</v>
      </c>
      <c r="B25" s="20" t="s">
        <v>49</v>
      </c>
      <c r="C25" s="20">
        <v>0</v>
      </c>
      <c r="D25" s="20">
        <v>0</v>
      </c>
      <c r="E25" s="20">
        <v>112</v>
      </c>
      <c r="F25" t="s">
        <v>60</v>
      </c>
    </row>
    <row r="26" spans="1:12">
      <c r="A26" t="s">
        <v>47</v>
      </c>
      <c r="B26" s="20" t="s">
        <v>49</v>
      </c>
      <c r="C26" s="20">
        <v>0</v>
      </c>
      <c r="D26" s="20">
        <v>0</v>
      </c>
      <c r="E26" s="20">
        <v>112</v>
      </c>
      <c r="F26" s="1" t="s">
        <v>61</v>
      </c>
    </row>
    <row r="27" spans="1:12">
      <c r="A27" t="s">
        <v>31</v>
      </c>
      <c r="B27" s="20" t="s">
        <v>49</v>
      </c>
      <c r="C27" s="20">
        <v>0</v>
      </c>
      <c r="D27" s="20">
        <v>0</v>
      </c>
      <c r="E27" s="20">
        <v>112</v>
      </c>
      <c r="F27" s="1" t="s">
        <v>61</v>
      </c>
    </row>
    <row r="28" spans="1:12">
      <c r="A28" t="s">
        <v>32</v>
      </c>
      <c r="B28" s="20" t="s">
        <v>49</v>
      </c>
      <c r="C28" s="20">
        <v>0</v>
      </c>
      <c r="D28" s="20">
        <v>0</v>
      </c>
      <c r="E28" s="20">
        <v>112</v>
      </c>
      <c r="F28" s="1" t="s">
        <v>61</v>
      </c>
    </row>
    <row r="29" spans="1:12">
      <c r="A29" t="s">
        <v>34</v>
      </c>
      <c r="B29" s="20" t="s">
        <v>50</v>
      </c>
      <c r="C29" s="20">
        <v>2</v>
      </c>
      <c r="D29" s="1" t="s">
        <v>58</v>
      </c>
      <c r="E29" s="20">
        <v>112</v>
      </c>
      <c r="F29" s="1" t="s">
        <v>61</v>
      </c>
    </row>
    <row r="30" spans="1:12">
      <c r="A30" t="s">
        <v>35</v>
      </c>
      <c r="B30" s="20" t="s">
        <v>50</v>
      </c>
      <c r="C30" s="20">
        <v>3</v>
      </c>
      <c r="D30" s="1" t="s">
        <v>55</v>
      </c>
      <c r="E30" s="20">
        <v>112</v>
      </c>
      <c r="F30" s="1" t="s">
        <v>61</v>
      </c>
    </row>
    <row r="31" spans="1:12">
      <c r="A31" t="s">
        <v>37</v>
      </c>
      <c r="B31" s="20" t="s">
        <v>50</v>
      </c>
      <c r="C31" s="20">
        <v>3</v>
      </c>
      <c r="D31" s="1" t="s">
        <v>78</v>
      </c>
      <c r="E31" s="20">
        <v>112</v>
      </c>
      <c r="F31" s="1" t="s">
        <v>61</v>
      </c>
    </row>
    <row r="32" spans="1:12">
      <c r="A32" t="s">
        <v>39</v>
      </c>
      <c r="B32" s="20" t="s">
        <v>50</v>
      </c>
      <c r="C32" s="20">
        <v>2</v>
      </c>
      <c r="D32" s="1" t="s">
        <v>56</v>
      </c>
      <c r="E32" s="20">
        <v>112</v>
      </c>
      <c r="F32" s="1" t="s">
        <v>61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KU Summary</vt:lpstr>
      <vt:lpstr>LGE Summary</vt:lpstr>
      <vt:lpstr>Documentation</vt:lpstr>
      <vt:lpstr>'LGE Summary'!Print_Area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Cooke, Scott</dc:creator>
  <cp:lastModifiedBy> </cp:lastModifiedBy>
  <cp:lastPrinted>2012-05-10T14:04:14Z</cp:lastPrinted>
  <dcterms:created xsi:type="dcterms:W3CDTF">2011-02-22T18:07:29Z</dcterms:created>
  <dcterms:modified xsi:type="dcterms:W3CDTF">2012-05-11T19:57:36Z</dcterms:modified>
</cp:coreProperties>
</file>