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Rate Base" sheetId="1" r:id="rId1"/>
    <sheet name="Expenses" sheetId="2" r:id="rId2"/>
    <sheet name="Labor" sheetId="3" r:id="rId3"/>
    <sheet name="Revenues" sheetId="4" r:id="rId4"/>
    <sheet name="Alloc Amt" sheetId="5" r:id="rId5"/>
    <sheet name="Alloc Pct" sheetId="6" r:id="rId6"/>
    <sheet name="Cust Cost" sheetId="7" r:id="rId7"/>
  </sheets>
  <definedNames>
    <definedName name="ALLOC">'Alloc Pct'!$A$10:$R$160</definedName>
    <definedName name="_xlnm.Print_Area">'Cust Cost'!$A$1:$N$49</definedName>
  </definedNames>
  <calcPr fullCalcOnLoad="1"/>
</workbook>
</file>

<file path=xl/sharedStrings.xml><?xml version="1.0" encoding="utf-8"?>
<sst xmlns="http://schemas.openxmlformats.org/spreadsheetml/2006/main" count="836" uniqueCount="526">
  <si>
    <t>Kentucky Utilities</t>
  </si>
  <si>
    <t>Electric Cost of Service Study</t>
  </si>
  <si>
    <t xml:space="preserve"> (Rate Base)</t>
  </si>
  <si>
    <t>Acct. No.</t>
  </si>
  <si>
    <t>RATE BASE</t>
  </si>
  <si>
    <t>Plant-in-Service</t>
  </si>
  <si>
    <t>360-362</t>
  </si>
  <si>
    <t>364-365</t>
  </si>
  <si>
    <t>366-367</t>
  </si>
  <si>
    <t>Accumulated Reserve for Depreciation</t>
  </si>
  <si>
    <t xml:space="preserve">  Steam Production</t>
  </si>
  <si>
    <t xml:space="preserve">  Hydraulic Production</t>
  </si>
  <si>
    <t xml:space="preserve">  Other Production</t>
  </si>
  <si>
    <t xml:space="preserve">  Transmission - Kentucky System Property</t>
  </si>
  <si>
    <t xml:space="preserve">  Transmission - Virginia Property</t>
  </si>
  <si>
    <t xml:space="preserve">  Distribution</t>
  </si>
  <si>
    <t xml:space="preserve">  General Plant</t>
  </si>
  <si>
    <t xml:space="preserve">  Intangible Plant</t>
  </si>
  <si>
    <t>Net Utility Plant</t>
  </si>
  <si>
    <t>Rate Base Adjustments and Working Capital</t>
  </si>
  <si>
    <t>Other Rate Base Items</t>
  </si>
  <si>
    <t>TOTAL RATE BASE</t>
  </si>
  <si>
    <t>Account Description</t>
  </si>
  <si>
    <t>Intangible Plant</t>
  </si>
  <si>
    <t>ORGANIZATION</t>
  </si>
  <si>
    <t>FRANCHISE AND CONSENTS</t>
  </si>
  <si>
    <t>SOFTWARE</t>
  </si>
  <si>
    <t>Sub-total</t>
  </si>
  <si>
    <t>Production Plant</t>
  </si>
  <si>
    <t>Steam Production Generation</t>
  </si>
  <si>
    <t xml:space="preserve">    Energy</t>
  </si>
  <si>
    <t xml:space="preserve">    Demand</t>
  </si>
  <si>
    <t>Hydro Baseload Generation</t>
  </si>
  <si>
    <t>Other Production Generation</t>
  </si>
  <si>
    <t>Total Production Plant</t>
  </si>
  <si>
    <t>Transmission Plant</t>
  </si>
  <si>
    <t>KENTUCKY SYSTEM PROPERTY</t>
  </si>
  <si>
    <t>VIRGINIA PROPERTY - 500 KV LINE</t>
  </si>
  <si>
    <t>Total Transmission Plant</t>
  </si>
  <si>
    <t>Distribution Plant</t>
  </si>
  <si>
    <t>TOTAL ACCTS 360-362</t>
  </si>
  <si>
    <t>OVERHEAD LINES</t>
  </si>
  <si>
    <t xml:space="preserve">    Primary</t>
  </si>
  <si>
    <t xml:space="preserve">        Customer</t>
  </si>
  <si>
    <t xml:space="preserve">        Demand</t>
  </si>
  <si>
    <t xml:space="preserve">    Secondary</t>
  </si>
  <si>
    <t>UNDERGROUND LINES</t>
  </si>
  <si>
    <t>TRANSFORMERS - POWER POOL</t>
  </si>
  <si>
    <t>TRANSFORMERS - ALL OTHER</t>
  </si>
  <si>
    <t>SERVICES</t>
  </si>
  <si>
    <t>METERS</t>
  </si>
  <si>
    <t>CUSTOMER INSTALLATION</t>
  </si>
  <si>
    <t>STREET LIGHTING</t>
  </si>
  <si>
    <t>Total Distribution Plant</t>
  </si>
  <si>
    <t>General Plant</t>
  </si>
  <si>
    <t>Total General Plant</t>
  </si>
  <si>
    <t>TOTAL COMMON PLANT</t>
  </si>
  <si>
    <t>COMPLETED CONSTR NOT CLASSIFIED</t>
  </si>
  <si>
    <t>PLANT HELD FOR FUTURE USE</t>
  </si>
  <si>
    <t>OTHER</t>
  </si>
  <si>
    <t>Construction Work In Progress</t>
  </si>
  <si>
    <t xml:space="preserve">  CWIP Production</t>
  </si>
  <si>
    <t xml:space="preserve">  CWIP Transmission</t>
  </si>
  <si>
    <t xml:space="preserve">  CWIP Distribution Plant</t>
  </si>
  <si>
    <t xml:space="preserve">  CWIP General Plant</t>
  </si>
  <si>
    <t xml:space="preserve">  RWIP</t>
  </si>
  <si>
    <t>Total CWIP</t>
  </si>
  <si>
    <t>TOTAL PLANT-IN-SERVICE</t>
  </si>
  <si>
    <t>TOTAL UTILITY PLANT</t>
  </si>
  <si>
    <t>TOTAL ACCUMULATED RESERVE FOR DEPRECIATION</t>
  </si>
  <si>
    <t>Working Capital Assets</t>
  </si>
  <si>
    <t>Cash Working Capital - Operation and Maintenance Expenses</t>
  </si>
  <si>
    <t>Materials and Supplies</t>
  </si>
  <si>
    <t>Prepayments</t>
  </si>
  <si>
    <t>Deferred Debits</t>
  </si>
  <si>
    <t xml:space="preserve">    Service Pension Cost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</si>
  <si>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</si>
  <si>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</si>
  <si>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</si>
  <si>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</si>
  <si>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</si>
  <si>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</si>
  <si>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</si>
  <si>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</si>
  <si>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</si>
  <si>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 xml:space="preserve">  Distribution Plant KY, FERC &amp; TN</t>
  </si>
  <si>
    <t xml:space="preserve">  General</t>
  </si>
  <si>
    <t>Less:</t>
  </si>
  <si>
    <t>Customer Advances</t>
  </si>
  <si>
    <t>Asset Retirement Obligations</t>
  </si>
  <si>
    <t>Emission Allowance</t>
  </si>
  <si>
    <t>TOTAL OTHER RATE BASE</t>
  </si>
  <si>
    <t>Allocator</t>
  </si>
  <si>
    <t>Total System</t>
  </si>
  <si>
    <t>Residential</t>
  </si>
  <si>
    <t>Rate RS</t>
  </si>
  <si>
    <t>Gen. Service</t>
  </si>
  <si>
    <t>GSS</t>
  </si>
  <si>
    <t>All Elec. Schools</t>
  </si>
  <si>
    <t>AES</t>
  </si>
  <si>
    <t>Secondary PS</t>
  </si>
  <si>
    <t>Primary PS</t>
  </si>
  <si>
    <t>Sec. TOD</t>
  </si>
  <si>
    <t>TODS</t>
  </si>
  <si>
    <t>Pri. TOD</t>
  </si>
  <si>
    <t>TODP</t>
  </si>
  <si>
    <t>Retail Trans.</t>
  </si>
  <si>
    <t>RTS</t>
  </si>
  <si>
    <t>Fluc. Load</t>
  </si>
  <si>
    <t>FLS</t>
  </si>
  <si>
    <t>Outdoor Ltng.</t>
  </si>
  <si>
    <t>St. and POL</t>
  </si>
  <si>
    <t>Lighting Energy</t>
  </si>
  <si>
    <t>LE</t>
  </si>
  <si>
    <t>Traffic</t>
  </si>
  <si>
    <t>TE</t>
  </si>
  <si>
    <t xml:space="preserve"> (Expenses)</t>
  </si>
  <si>
    <t>O &amp; M Expenses</t>
  </si>
  <si>
    <t>Transmission Expenses</t>
  </si>
  <si>
    <t>TOTAL EXPENSES BEFORE INCOME TAX &amp; PROFORMA ADJUSTMENTS</t>
  </si>
  <si>
    <t>Calculation of Taxable Income Before Proforma Adjustments</t>
  </si>
  <si>
    <t>Proforma Adjustments</t>
  </si>
  <si>
    <t>Steam Production O&amp;M</t>
  </si>
  <si>
    <t>OPERATION SUPERVISION &amp; ENGINEERING</t>
  </si>
  <si>
    <t>FUEL</t>
  </si>
  <si>
    <t>STEAM EXPENSES-- Labor</t>
  </si>
  <si>
    <t>STEAM EXPENSES--- Other</t>
  </si>
  <si>
    <t>ELECTRIC EXPENSES-Labor</t>
  </si>
  <si>
    <t>ELECTRIC EXPENSES-- Other</t>
  </si>
  <si>
    <t>MISC. STEAM POWER EXPENSES</t>
  </si>
  <si>
    <t>RENTS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</si>
  <si>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</si>
  <si>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</si>
  <si>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</si>
  <si>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</si>
  <si>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</si>
  <si>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Hydraulic Production O&amp;M</t>
  </si>
  <si>
    <t>WATER FOR POWER</t>
  </si>
  <si>
    <t>HYDRAULIC EXPENSES</t>
  </si>
  <si>
    <t>ELECTRIC EXPENSES</t>
  </si>
  <si>
    <t>MISC. HYDRAULIC POWER EXPENSES</t>
  </si>
  <si>
    <t>MAINT. OF RESERVES, DAMS, AND WATERWAYS</t>
  </si>
  <si>
    <t>MAINTENANCE OF MISC HYDRAULIC PLANT</t>
  </si>
  <si>
    <t>Other Power Generation Operation Expense</t>
  </si>
  <si>
    <t>GENERATION EXPENSE</t>
  </si>
  <si>
    <t xml:space="preserve">MISC OTHER POWER GENERATION </t>
  </si>
  <si>
    <t>MAINTENANCE OF GENERATING &amp; ELEC PLANT</t>
  </si>
  <si>
    <t>MAINTENANCE OF MISC OTHER POWER GEN PLT</t>
  </si>
  <si>
    <t>Other Power Supply Expense</t>
  </si>
  <si>
    <t>PURCHASED POWER</t>
  </si>
  <si>
    <t xml:space="preserve">   Demand</t>
  </si>
  <si>
    <t xml:space="preserve">   Energy</t>
  </si>
  <si>
    <t>PURCHASED POWER OPTIONS</t>
  </si>
  <si>
    <t>BROKERAGE FEES</t>
  </si>
  <si>
    <t>MISO TRANSMISSION EXPENSES</t>
  </si>
  <si>
    <t>SYSTEM CONTROL AND LOAD DISPATCH</t>
  </si>
  <si>
    <t>OTHER EXPENSES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</si>
  <si>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</si>
  <si>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</si>
  <si>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</si>
  <si>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</si>
  <si>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</si>
  <si>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</si>
  <si>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MAINTENACE SUPERVISION AND ENG</t>
  </si>
  <si>
    <t>STRUCTURES</t>
  </si>
  <si>
    <t>MAINT OF STATION EQUIPMENT</t>
  </si>
  <si>
    <t>MAINT OF OVERHEAD LINES</t>
  </si>
  <si>
    <t>MISC PLANT</t>
  </si>
  <si>
    <t>MISO DAY 1&amp;2 EXPENSE</t>
  </si>
  <si>
    <t>Distribution Expense - Operating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</si>
  <si>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</si>
  <si>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</si>
  <si>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</si>
  <si>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</si>
  <si>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</si>
  <si>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</si>
  <si>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</si>
  <si>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MAPPING</t>
  </si>
  <si>
    <t>MAINTENANCE SUPERVISION AND EN</t>
  </si>
  <si>
    <t>MAINTENANCE OF STATION EQUIPMENT</t>
  </si>
  <si>
    <t>MAINTENANCE OF OVERHEAD LINES</t>
  </si>
  <si>
    <t>MAINTENANCE OF UNDERGROUND LINES</t>
  </si>
  <si>
    <t>MAINTENANCE OF LINE TRANSFORMER</t>
  </si>
  <si>
    <t>MAINTENANCE OF ST LIGHTS &amp; SIG SYSTEMS</t>
  </si>
  <si>
    <t>MAINTENANCE OF METERS</t>
  </si>
  <si>
    <t>MISCELLANEOUS DISTRIBUTION EXPENSES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</si>
  <si>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</si>
  <si>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</si>
  <si>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</si>
  <si>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</si>
  <si>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</si>
  <si>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</si>
  <si>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Customer Service &amp; Information Expense</t>
  </si>
  <si>
    <t>SUPERVISION</t>
  </si>
  <si>
    <t>CUSTOMER ASSISTANCE EXPENSES</t>
  </si>
  <si>
    <t>CUSTOMER ASSISTANCE EXP-INCENTIVES</t>
  </si>
  <si>
    <t>INFORMATIONAL AND INSTRUCTIONAL</t>
  </si>
  <si>
    <t>INFORM AND INSTRUC -LOAD MGMT</t>
  </si>
  <si>
    <t>MISCELLANEOUS CUSTOMER SERVICE</t>
  </si>
  <si>
    <t>DEMONSTRATION AND SELLING EXP</t>
  </si>
  <si>
    <t>ADVERTISING EXPENSES</t>
  </si>
  <si>
    <t>MDSE-JOBBING-CONTRACT</t>
  </si>
  <si>
    <t>MISC SALES EXPENSE</t>
  </si>
  <si>
    <t>General Expenses</t>
  </si>
  <si>
    <t>ADMIN. &amp; GEN. SALARIES</t>
  </si>
  <si>
    <t>OFFICE SUPPLIES AND EXPENSES</t>
  </si>
  <si>
    <t>ADMINISTRATIVE EXPENSES TRANSFERRED</t>
  </si>
  <si>
    <t>OUTSIDE SERVICES EMPLOYED</t>
  </si>
  <si>
    <t>PROPERTY INSURANCE</t>
  </si>
  <si>
    <t>INJURIES AND DAMAGES - INSURANCE</t>
  </si>
  <si>
    <t>EMPLOYEE BENEFITS</t>
  </si>
  <si>
    <t>REGULATORY COMMISSION FEES</t>
  </si>
  <si>
    <t>DUPLICATE CHARGES</t>
  </si>
  <si>
    <t>MISCELLANEOUS GENERAL EXPENSES</t>
  </si>
  <si>
    <t>RENTS AND LEASES</t>
  </si>
  <si>
    <t>MAINTENANCE OF GENERAL PLANT</t>
  </si>
  <si>
    <t>TOTAL O &amp; M EXPENSES</t>
  </si>
  <si>
    <t>TOTAL O&amp;M EXPENSE Less PURCHASED POWER</t>
  </si>
  <si>
    <t>Depreciation Expense</t>
  </si>
  <si>
    <t>Steam Production</t>
  </si>
  <si>
    <t>Hydraulic Production</t>
  </si>
  <si>
    <t>Other Production</t>
  </si>
  <si>
    <t>Transmission - Kentucky System Property</t>
  </si>
  <si>
    <t>Transmission - Virginia Property</t>
  </si>
  <si>
    <t>Distribution</t>
  </si>
  <si>
    <t>TOTAL DEPRECIATION EXPENSES</t>
  </si>
  <si>
    <t>Other Expenses</t>
  </si>
  <si>
    <t>Regulatory Credits and Accretion Expense</t>
  </si>
  <si>
    <t xml:space="preserve">    Production</t>
  </si>
  <si>
    <t xml:space="preserve">    Transmission</t>
  </si>
  <si>
    <t xml:space="preserve">    Distribution</t>
  </si>
  <si>
    <t>Property Taxes &amp; Other</t>
  </si>
  <si>
    <t>Other Taxes</t>
  </si>
  <si>
    <t>Gain on Disposition of Allowances</t>
  </si>
  <si>
    <t>Interest</t>
  </si>
  <si>
    <t>Total  Other Expenses</t>
  </si>
  <si>
    <t>Total Operating Revenue</t>
  </si>
  <si>
    <t>O&amp;M Expenses</t>
  </si>
  <si>
    <t>Regulatory Credits &amp; Accretion</t>
  </si>
  <si>
    <t>Property Taxes</t>
  </si>
  <si>
    <t>Gain/Disposition of Allowance</t>
  </si>
  <si>
    <t>Assignment of Curtailable Service Rider Avoided Cost</t>
  </si>
  <si>
    <t>Allocation of Curtailable Service Rider Credits</t>
  </si>
  <si>
    <t>Subtotal Expenses</t>
  </si>
  <si>
    <t>Taxable Income</t>
  </si>
  <si>
    <t>Income Taxes Before Proforma Adjustments</t>
  </si>
  <si>
    <t>Revenue Adjustments</t>
  </si>
  <si>
    <t>Proforma Expense Adjustments:</t>
  </si>
  <si>
    <t>Eliminate mismatch in fuel cost recovery</t>
  </si>
  <si>
    <t>Remove ECR expenses</t>
  </si>
  <si>
    <t>Adjust base expenses for full year of ECR roll-in</t>
  </si>
  <si>
    <t>Adjustment to reflect changes to FAC calculations</t>
  </si>
  <si>
    <t>Eliminate brokered sales expenses</t>
  </si>
  <si>
    <t>Eliminate DSM expenses</t>
  </si>
  <si>
    <t>Year end adjustment</t>
  </si>
  <si>
    <t>Annualized depreciation expense under current rates</t>
  </si>
  <si>
    <t>Labor adjustment</t>
  </si>
  <si>
    <t>Pension &amp; post retirement expense adjustment</t>
  </si>
  <si>
    <t>Property insurance expense adjustment</t>
  </si>
  <si>
    <t>Remove out of period items</t>
  </si>
  <si>
    <t>Normalized storm damage expenses</t>
  </si>
  <si>
    <t>Eliminate advertising expenses</t>
  </si>
  <si>
    <t>Adjustment for transfer of ITO functions</t>
  </si>
  <si>
    <t>Amortization of rate case expenses</t>
  </si>
  <si>
    <t>Adjustment for injuries and damages FERC account 925</t>
  </si>
  <si>
    <t>MISO exit free regulatory asset amortization</t>
  </si>
  <si>
    <t>General Management Audit regulatory asset amortization</t>
  </si>
  <si>
    <t>Subtotal Expense Adjustments</t>
  </si>
  <si>
    <t>Net Adjustments before Tax</t>
  </si>
  <si>
    <t>Federal &amp; State Income tax adjustment</t>
  </si>
  <si>
    <t>Federal &amp; Stae income tax interest adjustment</t>
  </si>
  <si>
    <t>Adjustment for tax basis depreciation reduction</t>
  </si>
  <si>
    <t>Prior income tax true-ups &amp; adjustments</t>
  </si>
  <si>
    <t>Total Expense Adjustments</t>
  </si>
  <si>
    <t>Total Expenses After Adjustment</t>
  </si>
  <si>
    <t>Net Operating Income After Adjustments</t>
  </si>
  <si>
    <t>Total Proforma Rev</t>
  </si>
  <si>
    <t>Total Proforma Operating Expenses</t>
  </si>
  <si>
    <t>Rate Base before Adjustments</t>
  </si>
  <si>
    <t>ECR Plan Eliminations</t>
  </si>
  <si>
    <t>Adjustment to Depreciation reserve</t>
  </si>
  <si>
    <t>Adj to Cash Working Capital</t>
  </si>
  <si>
    <t>Adjusted Rated Base</t>
  </si>
  <si>
    <t>ROR</t>
  </si>
  <si>
    <t>Dir</t>
  </si>
  <si>
    <t>Tax Income</t>
  </si>
  <si>
    <t>Net Adj Before Tax</t>
  </si>
  <si>
    <t>Total</t>
  </si>
  <si>
    <t>System</t>
  </si>
  <si>
    <t xml:space="preserve"> (Labor)</t>
  </si>
  <si>
    <t>  Labor O &amp; M Expenses  </t>
  </si>
  <si>
    <t>Labor Expenses</t>
  </si>
  <si>
    <t>Steam Power Generation Operation Expenses</t>
  </si>
  <si>
    <t>Steam Power Generation Maintenance Expenses</t>
  </si>
  <si>
    <t>Hydraulic Power Generation Operation Expenses</t>
  </si>
  <si>
    <t>Hydraulic Power Generation Maintenance Expenses</t>
  </si>
  <si>
    <t>Other Power Generation Maintenance Expense</t>
  </si>
  <si>
    <t>Purchased Power</t>
  </si>
  <si>
    <t>Transmission Labor Expenses</t>
  </si>
  <si>
    <t>Distribution Operation Labor Expense</t>
  </si>
  <si>
    <t>Distribution Maintenance Labor Expense</t>
  </si>
  <si>
    <t>Customer Service Expense</t>
  </si>
  <si>
    <t>Administrative and General Expense</t>
  </si>
  <si>
    <t>STEAM EXPENSES</t>
  </si>
  <si>
    <t>Total Steam Power Operation Expenses</t>
  </si>
  <si>
    <t>Total Steam Power Generation Maintenance Expense</t>
  </si>
  <si>
    <t>Total Steam Power Generation Expense</t>
  </si>
  <si>
    <t>Total Hydraulic Power Operation Expenses</t>
  </si>
  <si>
    <t>Total Hydraulic Power Generation Maint. Expense</t>
  </si>
  <si>
    <t>Total Hydraulic Power Generation Expense</t>
  </si>
  <si>
    <t>Total Other Power Generation Expenses</t>
  </si>
  <si>
    <t>Total Other Power Generation Maintenance Expense</t>
  </si>
  <si>
    <t>Total Other Power Generation Expense</t>
  </si>
  <si>
    <t>Total Production Expense</t>
  </si>
  <si>
    <t>Total Purchased Power Labor</t>
  </si>
  <si>
    <t>MAINTENANCE SUPERVISION AND ENG</t>
  </si>
  <si>
    <t>Total Transmission Labor Expenses</t>
  </si>
  <si>
    <t>Total Distribution Operation Labor Expense</t>
  </si>
  <si>
    <t>MAINTENANCE OF MISC DISTR PLANT</t>
  </si>
  <si>
    <t>Total Distribution Maintenance Labor Expense</t>
  </si>
  <si>
    <t>Total Distribution Operation and Maintenance Labor Expenses</t>
  </si>
  <si>
    <t>Transmission and Distribution Labor Expenses</t>
  </si>
  <si>
    <t>Production, Transmission and Distribution Labor Expenses</t>
  </si>
  <si>
    <t>Total Customer Accounts Labor Expense</t>
  </si>
  <si>
    <t>CUSTOMER ASSISTANCE EXP-LOAD MGMT</t>
  </si>
  <si>
    <t>WATER HEATER - HEAT PUMP PROGRAM</t>
  </si>
  <si>
    <t>Total Customer Service Labor Expense</t>
  </si>
  <si>
    <t>Sub-Total Labor Exp</t>
  </si>
  <si>
    <t>ADMIN. &amp; GEN. SALARIES-</t>
  </si>
  <si>
    <t>ADMIN. EXPENSES TRANSFERRED - CREDIT</t>
  </si>
  <si>
    <t>DUPLICATE CHARGES-CR</t>
  </si>
  <si>
    <t>Total Administrative and General Expense</t>
  </si>
  <si>
    <t>Total Operation and Maintenance Expenses</t>
  </si>
  <si>
    <t>Operation and Maintenance Expenses Less Purchase Power</t>
  </si>
  <si>
    <t xml:space="preserve"> (Revenues)</t>
  </si>
  <si>
    <t>REVENUE</t>
  </si>
  <si>
    <t>ProForma Adjustments</t>
  </si>
  <si>
    <t>Total Revenue After Adjustments</t>
  </si>
  <si>
    <t xml:space="preserve">  Sales</t>
  </si>
  <si>
    <t>Franchise Fees and HEA</t>
  </si>
  <si>
    <t xml:space="preserve">  Accrued Revenues</t>
  </si>
  <si>
    <t xml:space="preserve">  Intercompany Sales</t>
  </si>
  <si>
    <t xml:space="preserve">  Off-System Sales</t>
  </si>
  <si>
    <t xml:space="preserve">  Brokered Sales</t>
  </si>
  <si>
    <t>LATE PAYMENT - DIRECT</t>
  </si>
  <si>
    <t>RECONNECT CHARGES</t>
  </si>
  <si>
    <t>OTHER SERVICE CHARGES</t>
  </si>
  <si>
    <t>RENT FROM ELEC PROPERTY</t>
  </si>
  <si>
    <t>TRANSMISSION SERVICE</t>
  </si>
  <si>
    <t>TAX REMITTANCE COMPENSATION</t>
  </si>
  <si>
    <t>RETURN CHECK CHARGES</t>
  </si>
  <si>
    <t>OTHER MISC REVENUES</t>
  </si>
  <si>
    <t>EXCESS FACILITIES CHARGES</t>
  </si>
  <si>
    <t>FORFEITED REFUNDABLE ADVANCES</t>
  </si>
  <si>
    <t xml:space="preserve">  Unbilled Revenue</t>
  </si>
  <si>
    <t>TOTAL REVENUE</t>
  </si>
  <si>
    <t>Eliminate unbilled revenues</t>
  </si>
  <si>
    <t>Eliminate accrued revenues</t>
  </si>
  <si>
    <t>Mismatch in fuel cost recovery</t>
  </si>
  <si>
    <t>Annualize FAC roll-in to base rates</t>
  </si>
  <si>
    <t>Adjustment to reflect changes to FAC calculation</t>
  </si>
  <si>
    <t>Eliminate ECR revenues</t>
  </si>
  <si>
    <t>Adjustment to reflect Full Year of ECR Roll-in</t>
  </si>
  <si>
    <t>Remove off-system ECR revenues</t>
  </si>
  <si>
    <t>To adjust Off-system sales margins</t>
  </si>
  <si>
    <t>Eliminate brokered sales revenues</t>
  </si>
  <si>
    <t>Eliminate DSM revenues</t>
  </si>
  <si>
    <t>Year End Adjustment</t>
  </si>
  <si>
    <t>Customer rate switching adjustment</t>
  </si>
  <si>
    <t xml:space="preserve">    Subtotal</t>
  </si>
  <si>
    <t>Alloc.</t>
  </si>
  <si>
    <t>MEMO</t>
  </si>
  <si>
    <t>(Allocator Amounts)</t>
  </si>
  <si>
    <t>Average Demand (Loss Adjusted) Adjusted For Rate Switching</t>
  </si>
  <si>
    <t>Energy (Loss Adjusted) Before Rate Switching</t>
  </si>
  <si>
    <t>Customers (Monthly Bills)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</si>
  <si>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</si>
  <si>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</si>
  <si>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</si>
  <si>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</si>
  <si>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</si>
  <si>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</si>
  <si>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</si>
  <si>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Year End Customers</t>
  </si>
  <si>
    <t>Year End Customers (Lighting = Lights)</t>
  </si>
  <si>
    <t>Weighted Year End Customers (Lighting =9 Lights per Cust)</t>
  </si>
  <si>
    <t xml:space="preserve">Year End Customers </t>
  </si>
  <si>
    <t>Year End Customers (Lighting = 9 Lights per Cust)</t>
  </si>
  <si>
    <t>Year End Secondary Customers</t>
  </si>
  <si>
    <t>Year End Primary Customers</t>
  </si>
  <si>
    <t>Maximum Class Non-Coincident Peak Demands (Adjusted)</t>
  </si>
  <si>
    <t>Total Utility Plant</t>
  </si>
  <si>
    <t>Meter Cost - Weighted Cost of Meters</t>
  </si>
  <si>
    <t>Customer Services - Weighted cost of Services</t>
  </si>
  <si>
    <t>Maximum Class Demands (Primary)</t>
  </si>
  <si>
    <t>Sum of the Individual Customer Demands (Secondary)</t>
  </si>
  <si>
    <t>Summer Peak Period Demand Allocator</t>
  </si>
  <si>
    <t>Winter Peak Period Demand Allocator</t>
  </si>
  <si>
    <t>Production Residual Winter Demand Allocator</t>
  </si>
  <si>
    <t>Production Winter Demand Allocator</t>
  </si>
  <si>
    <t>Production Residual Summer Demand Allocator</t>
  </si>
  <si>
    <t>Production Summer Demand Allocator</t>
  </si>
  <si>
    <t>Production Summer Demand Total</t>
  </si>
  <si>
    <t>Distribution Lines, Transformers &amp; Services Plan)</t>
  </si>
  <si>
    <t>FAC Roll-In</t>
  </si>
  <si>
    <t>Base Rate Revenue</t>
  </si>
  <si>
    <t>Remove DSM Revenues</t>
  </si>
  <si>
    <t>Remove ECR Revenues</t>
  </si>
  <si>
    <t>Gross Production Plant</t>
  </si>
  <si>
    <t>Gross Transmission Plant</t>
  </si>
  <si>
    <t>Gross Distribution Plant</t>
  </si>
  <si>
    <t>Total Prod.,Trans., Distrib Plant</t>
  </si>
  <si>
    <t>Dist. Overhead Lines Gross Plant</t>
  </si>
  <si>
    <t>Gross Intangible Plant</t>
  </si>
  <si>
    <t>Gross Total Plant in Service</t>
  </si>
  <si>
    <t>Dist. Underground Lines Gross Plant</t>
  </si>
  <si>
    <t>Gross General Plant</t>
  </si>
  <si>
    <t>Labor Accts 501-507</t>
  </si>
  <si>
    <t>Labor Accts 511-514</t>
  </si>
  <si>
    <t>Labor Accts 536-540</t>
  </si>
  <si>
    <t>Labor Accts 542-545</t>
  </si>
  <si>
    <t>Labor Accts 581-588</t>
  </si>
  <si>
    <t>Labor Accts 591-598</t>
  </si>
  <si>
    <t>Labor Accts 500-916</t>
  </si>
  <si>
    <t>O&amp;M less Purchased Power</t>
  </si>
  <si>
    <t>Dist. Lines Gross Plant</t>
  </si>
  <si>
    <t>Rate Base</t>
  </si>
  <si>
    <t>Gross Transformer Plant</t>
  </si>
  <si>
    <t>Total Labor</t>
  </si>
  <si>
    <t>Sales  Revenue</t>
  </si>
  <si>
    <t>Late Payment Revenue</t>
  </si>
  <si>
    <t>Steam Production Plant</t>
  </si>
  <si>
    <t>Hydro Production Plant</t>
  </si>
  <si>
    <t>Other Production Plant</t>
  </si>
  <si>
    <t xml:space="preserve">Off-System Sales </t>
  </si>
  <si>
    <t>Misc. Service Revenue</t>
  </si>
  <si>
    <t>Rate Switching Allocator</t>
  </si>
  <si>
    <t>Billing Determinant Rev net of CSR &amp; HEA</t>
  </si>
  <si>
    <t>Year End Rev Adjustment</t>
  </si>
  <si>
    <t>O&amp;M less Fuel &amp; Purchased Power</t>
  </si>
  <si>
    <t>Intermediate &amp; Peak Production Plant Allocated Amount</t>
  </si>
  <si>
    <t>Interruptible Credit Allocator</t>
  </si>
  <si>
    <t>Production Portion</t>
  </si>
  <si>
    <t>Intangible &amp; General Plant Portion</t>
  </si>
  <si>
    <t>Total Interruptible Credit Allocator</t>
  </si>
  <si>
    <t>Off-System Sales Allocator</t>
  </si>
  <si>
    <t>Off-System Sales</t>
  </si>
  <si>
    <t>Less:    Adjustment to Reallocate Expenses</t>
  </si>
  <si>
    <t>Costs allocated on Energy to  be reallocated on RBPPT</t>
  </si>
  <si>
    <t>Costs allocated on Energy reallocated on RBPPT</t>
  </si>
  <si>
    <t>Net Adjustment</t>
  </si>
  <si>
    <t>Off System Sales Allocator</t>
  </si>
  <si>
    <t>Energy</t>
  </si>
  <si>
    <t>Cust05</t>
  </si>
  <si>
    <t>Cust04</t>
  </si>
  <si>
    <t>Cust01</t>
  </si>
  <si>
    <t>Cust06</t>
  </si>
  <si>
    <t>Cust07</t>
  </si>
  <si>
    <t>Cust08</t>
  </si>
  <si>
    <t>YECust05</t>
  </si>
  <si>
    <t>YECust04</t>
  </si>
  <si>
    <t>YECust01</t>
  </si>
  <si>
    <t>YECust06</t>
  </si>
  <si>
    <t>YECust07</t>
  </si>
  <si>
    <t>YECust08</t>
  </si>
  <si>
    <t>NCP</t>
  </si>
  <si>
    <t>UPT</t>
  </si>
  <si>
    <t>TUP</t>
  </si>
  <si>
    <t>C03</t>
  </si>
  <si>
    <t>C02</t>
  </si>
  <si>
    <t>NCPP</t>
  </si>
  <si>
    <t>SICD</t>
  </si>
  <si>
    <t>SCP</t>
  </si>
  <si>
    <t>WCP</t>
  </si>
  <si>
    <t>PPWDRA</t>
  </si>
  <si>
    <t>PPWDA</t>
  </si>
  <si>
    <t>PPSDRA</t>
  </si>
  <si>
    <t>PPSDA</t>
  </si>
  <si>
    <t>PPSDT</t>
  </si>
  <si>
    <t>SDALL</t>
  </si>
  <si>
    <t>FAC01</t>
  </si>
  <si>
    <t>DSM01</t>
  </si>
  <si>
    <t>ECRREV01</t>
  </si>
  <si>
    <t>DET</t>
  </si>
  <si>
    <t>LBT</t>
  </si>
  <si>
    <t>R01</t>
  </si>
  <si>
    <t>OMT</t>
  </si>
  <si>
    <t>OSSALL</t>
  </si>
  <si>
    <t>Prod Plt</t>
  </si>
  <si>
    <t>(Allocator Percentages)</t>
  </si>
  <si>
    <t>Residential Electric Customer Costs</t>
  </si>
  <si>
    <t>Rate Base:</t>
  </si>
  <si>
    <t>Operation &amp; Maintenance Expenses</t>
  </si>
  <si>
    <t>Revenue Requirement:</t>
  </si>
  <si>
    <t>Total Customer Revenue Requirement</t>
  </si>
  <si>
    <t>Number of Bills</t>
  </si>
  <si>
    <t>Monthly Cost</t>
  </si>
  <si>
    <t xml:space="preserve"> 1/ Calculated Per Company Response toOAG 1-273</t>
  </si>
  <si>
    <t xml:space="preserve"> 2/ Calculated Per Mr. Spanos Depreciation rates Exhibit JJS-KU, Part III.</t>
  </si>
  <si>
    <t>Gross Plant</t>
  </si>
  <si>
    <t>Services</t>
  </si>
  <si>
    <t>Meters</t>
  </si>
  <si>
    <t>Depreciation Reserve</t>
  </si>
  <si>
    <t>Net Rate Base</t>
  </si>
  <si>
    <t>Meter Operations</t>
  </si>
  <si>
    <t>Meter Maint.</t>
  </si>
  <si>
    <t>Meter Reading</t>
  </si>
  <si>
    <t>Records &amp; Collections</t>
  </si>
  <si>
    <t>Misc. Customer Accts.</t>
  </si>
  <si>
    <t>Equity Return</t>
  </si>
  <si>
    <t>Income Tax @ effective rate</t>
  </si>
  <si>
    <t>Revenue for Return</t>
  </si>
  <si>
    <t>Schedule GAW-7</t>
  </si>
  <si>
    <t xml:space="preserve">Residential </t>
  </si>
  <si>
    <t>Amount</t>
  </si>
  <si>
    <t xml:space="preserve"> 1/</t>
  </si>
  <si>
    <t xml:space="preserve"> 2/</t>
  </si>
  <si>
    <t>Debt</t>
  </si>
  <si>
    <t>Equity</t>
  </si>
  <si>
    <t>Effective Tax Rate</t>
  </si>
  <si>
    <t>Tax</t>
  </si>
  <si>
    <t>Pct</t>
  </si>
  <si>
    <t>Taxable</t>
  </si>
  <si>
    <t>Income</t>
  </si>
  <si>
    <t>Cost</t>
  </si>
  <si>
    <t>Weighted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</si>
</sst>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[$$-409]#,##0"/>
    <numFmt numFmtId="166" formatCode="0.0000%"/>
    <numFmt numFmtId="167" formatCode="&quot;$&quot;#,##0"/>
    <numFmt numFmtId="168" formatCode="[$$-409]#,##0.0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b/>
      <u val="single"/>
      <sz val="10"/>
      <name val="Arial"/>
      <family val="0"/>
    </font>
    <font>
      <sz val="11"/>
      <name val="Times New Roman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Continuous"/>
    </xf>
    <xf numFmtId="164" fontId="0" fillId="33" borderId="0" xfId="0" applyNumberFormat="1" applyFont="1" applyFill="1" applyAlignment="1">
      <alignment horizontal="centerContinuous"/>
    </xf>
    <xf numFmtId="0" fontId="5" fillId="33" borderId="0" xfId="0" applyNumberFormat="1" applyFont="1" applyFill="1" applyAlignment="1">
      <alignment/>
    </xf>
    <xf numFmtId="0" fontId="0" fillId="0" borderId="0" xfId="0" applyNumberFormat="1" applyFont="1" applyAlignment="1">
      <alignment horizontal="centerContinuous"/>
    </xf>
    <xf numFmtId="0" fontId="6" fillId="33" borderId="0" xfId="0" applyNumberFormat="1" applyFont="1" applyFill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0" fontId="6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Continuous"/>
    </xf>
    <xf numFmtId="0" fontId="6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 horizontal="center" wrapText="1"/>
    </xf>
    <xf numFmtId="164" fontId="6" fillId="33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164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4" fillId="33" borderId="0" xfId="0" applyNumberFormat="1" applyFont="1" applyFill="1" applyAlignment="1">
      <alignment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33" borderId="0" xfId="0" applyNumberFormat="1" applyFont="1" applyFill="1" applyAlignment="1">
      <alignment horizontal="right"/>
    </xf>
    <xf numFmtId="167" fontId="0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1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165" fontId="4" fillId="0" borderId="13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/>
    </xf>
    <xf numFmtId="165" fontId="4" fillId="0" borderId="10" xfId="0" applyNumberFormat="1" applyFont="1" applyBorder="1" applyAlignment="1">
      <alignment/>
    </xf>
    <xf numFmtId="0" fontId="1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4" fillId="33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33" borderId="0" xfId="0" applyNumberFormat="1" applyFont="1" applyFill="1" applyAlignment="1">
      <alignment horizontal="centerContinuous"/>
    </xf>
    <xf numFmtId="165" fontId="4" fillId="33" borderId="0" xfId="0" applyNumberFormat="1" applyFont="1" applyFill="1" applyAlignment="1">
      <alignment horizontal="centerContinuous"/>
    </xf>
    <xf numFmtId="0" fontId="7" fillId="33" borderId="0" xfId="0" applyNumberFormat="1" applyFont="1" applyFill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" fillId="33" borderId="0" xfId="0" applyNumberFormat="1" applyFont="1" applyFill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Continuous"/>
    </xf>
    <xf numFmtId="0" fontId="1" fillId="33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horizontal="center"/>
    </xf>
    <xf numFmtId="165" fontId="1" fillId="33" borderId="0" xfId="0" applyNumberFormat="1" applyFont="1" applyFill="1" applyAlignment="1">
      <alignment horizontal="center" wrapText="1"/>
    </xf>
    <xf numFmtId="0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7" fontId="4" fillId="33" borderId="0" xfId="0" applyNumberFormat="1" applyFont="1" applyFill="1" applyAlignment="1">
      <alignment/>
    </xf>
    <xf numFmtId="0" fontId="4" fillId="0" borderId="11" xfId="0" applyNumberFormat="1" applyFont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/>
    </xf>
    <xf numFmtId="0" fontId="4" fillId="0" borderId="0" xfId="0" applyNumberFormat="1" applyFont="1" applyAlignment="1">
      <alignment wrapText="1"/>
    </xf>
    <xf numFmtId="0" fontId="4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5" fontId="1" fillId="0" borderId="0" xfId="0" applyNumberFormat="1" applyFont="1" applyAlignment="1">
      <alignment/>
    </xf>
    <xf numFmtId="165" fontId="1" fillId="0" borderId="11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Continuous"/>
    </xf>
    <xf numFmtId="0" fontId="10" fillId="33" borderId="0" xfId="0" applyNumberFormat="1" applyFont="1" applyFill="1" applyAlignment="1">
      <alignment horizontal="center"/>
    </xf>
    <xf numFmtId="0" fontId="10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4" fillId="33" borderId="0" xfId="0" applyNumberFormat="1" applyFont="1" applyFill="1" applyAlignment="1">
      <alignment horizontal="centerContinuous"/>
    </xf>
    <xf numFmtId="167" fontId="4" fillId="33" borderId="0" xfId="0" applyNumberFormat="1" applyFont="1" applyFill="1" applyAlignment="1">
      <alignment/>
    </xf>
    <xf numFmtId="0" fontId="4" fillId="0" borderId="0" xfId="0" applyNumberFormat="1" applyFont="1" applyAlignment="1">
      <alignment horizontal="centerContinuous"/>
    </xf>
    <xf numFmtId="0" fontId="1" fillId="33" borderId="0" xfId="0" applyNumberFormat="1" applyFont="1" applyFill="1" applyAlignment="1">
      <alignment horizontal="centerContinuous"/>
    </xf>
    <xf numFmtId="0" fontId="1" fillId="33" borderId="0" xfId="0" applyNumberFormat="1" applyFont="1" applyFill="1" applyAlignment="1">
      <alignment horizontal="center" wrapText="1"/>
    </xf>
    <xf numFmtId="0" fontId="4" fillId="33" borderId="1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33" borderId="0" xfId="0" applyNumberFormat="1" applyFont="1" applyFill="1" applyAlignment="1">
      <alignment horizontal="right"/>
    </xf>
    <xf numFmtId="0" fontId="7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33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3" fontId="4" fillId="33" borderId="0" xfId="0" applyNumberFormat="1" applyFont="1" applyFill="1" applyAlignment="1">
      <alignment horizontal="center" wrapText="1"/>
    </xf>
    <xf numFmtId="164" fontId="4" fillId="0" borderId="0" xfId="0" applyNumberFormat="1" applyFont="1" applyAlignment="1">
      <alignment/>
    </xf>
    <xf numFmtId="165" fontId="4" fillId="33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0" fontId="4" fillId="33" borderId="0" xfId="0" applyNumberFormat="1" applyFont="1" applyFill="1" applyAlignment="1">
      <alignment horizontal="left"/>
    </xf>
    <xf numFmtId="166" fontId="4" fillId="33" borderId="0" xfId="0" applyNumberFormat="1" applyFont="1" applyFill="1" applyAlignment="1">
      <alignment horizontal="righ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8" fontId="6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443"/>
  <sheetViews>
    <sheetView zoomScale="87" zoomScaleNormal="87" zoomScalePageLayoutView="0" workbookViewId="0" topLeftCell="A1">
      <selection activeCell="A2" sqref="A2"/>
    </sheetView>
  </sheetViews>
  <sheetFormatPr defaultColWidth="8.88671875" defaultRowHeight="15"/>
  <cols>
    <col min="1" max="1" width="1.66796875" style="1" customWidth="1"/>
    <col min="2" max="2" width="6.6640625" style="1" customWidth="1"/>
    <col min="3" max="3" width="45.6640625" style="1" customWidth="1"/>
    <col min="4" max="4" width="7.6640625" style="1" customWidth="1"/>
    <col min="5" max="5" width="11.6640625" style="78" customWidth="1"/>
    <col min="6" max="7" width="11.6640625" style="1" customWidth="1"/>
    <col min="8" max="8" width="10.6640625" style="1" customWidth="1"/>
    <col min="9" max="9" width="13.6640625" style="1" customWidth="1"/>
    <col min="10" max="10" width="11.6640625" style="1" customWidth="1"/>
    <col min="11" max="14" width="10.6640625" style="1" customWidth="1"/>
    <col min="15" max="15" width="9.6640625" style="1" customWidth="1"/>
    <col min="16" max="16" width="10.6640625" style="1" customWidth="1"/>
    <col min="17" max="17" width="12.6640625" style="1" customWidth="1"/>
    <col min="18" max="16384" width="9.6640625" style="1" customWidth="1"/>
  </cols>
  <sheetData>
    <row r="1" spans="1:246" ht="15">
      <c r="A1" s="2"/>
      <c r="B1" s="2"/>
      <c r="C1" s="2"/>
      <c r="D1" s="2"/>
      <c r="E1" s="3"/>
      <c r="F1" s="2"/>
      <c r="G1" s="2">
        <v>6</v>
      </c>
      <c r="H1" s="2">
        <f aca="true" t="shared" si="0" ref="H1:P1">G1+1</f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 t="shared" si="0"/>
        <v>11</v>
      </c>
      <c r="M1" s="2">
        <f t="shared" si="0"/>
        <v>12</v>
      </c>
      <c r="N1" s="2">
        <f t="shared" si="0"/>
        <v>13</v>
      </c>
      <c r="O1" s="2">
        <f t="shared" si="0"/>
        <v>14</v>
      </c>
      <c r="P1" s="2">
        <f t="shared" si="0"/>
        <v>15</v>
      </c>
      <c r="Q1" s="2">
        <v>16</v>
      </c>
      <c r="R1" s="2">
        <v>17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4"/>
    </row>
    <row r="2" spans="1:246" ht="15">
      <c r="A2" s="2"/>
      <c r="B2" s="5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5"/>
      <c r="O2" s="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4"/>
    </row>
    <row r="3" spans="1:246" ht="15">
      <c r="A3" s="2"/>
      <c r="B3" s="8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4"/>
    </row>
    <row r="4" spans="1:246" ht="15.75">
      <c r="A4" s="9"/>
      <c r="B4" s="10" t="s">
        <v>0</v>
      </c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6"/>
      <c r="O4" s="6"/>
      <c r="P4" s="9"/>
      <c r="Q4" s="9"/>
      <c r="R4" s="9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4"/>
    </row>
    <row r="5" spans="1:246" ht="15.75">
      <c r="A5" s="9"/>
      <c r="B5" s="10" t="s">
        <v>1</v>
      </c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6"/>
      <c r="O5" s="6"/>
      <c r="P5" s="9"/>
      <c r="Q5" s="9"/>
      <c r="R5" s="9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4"/>
    </row>
    <row r="6" spans="1:246" ht="15.75">
      <c r="A6" s="9"/>
      <c r="B6" s="10" t="s">
        <v>2</v>
      </c>
      <c r="C6" s="9"/>
      <c r="D6" s="9"/>
      <c r="E6" s="13"/>
      <c r="F6" s="9"/>
      <c r="G6" s="9"/>
      <c r="H6" s="9"/>
      <c r="I6" s="9"/>
      <c r="J6" s="9"/>
      <c r="K6" s="9"/>
      <c r="L6" s="9"/>
      <c r="M6" s="9"/>
      <c r="N6" s="6"/>
      <c r="O6" s="6"/>
      <c r="P6" s="9"/>
      <c r="Q6" s="9"/>
      <c r="R6" s="9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4"/>
    </row>
    <row r="7" spans="1:246" ht="15.75">
      <c r="A7" s="9"/>
      <c r="B7" s="10"/>
      <c r="C7" s="9"/>
      <c r="D7" s="9"/>
      <c r="E7" s="13"/>
      <c r="F7" s="9"/>
      <c r="G7" s="9"/>
      <c r="H7" s="9"/>
      <c r="I7" s="9"/>
      <c r="J7" s="9"/>
      <c r="K7" s="9"/>
      <c r="L7" s="9"/>
      <c r="M7" s="9"/>
      <c r="N7" s="6"/>
      <c r="O7" s="6"/>
      <c r="P7" s="9"/>
      <c r="Q7" s="9"/>
      <c r="R7" s="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4"/>
    </row>
    <row r="8" spans="1:246" ht="15.75">
      <c r="A8" s="2"/>
      <c r="B8" s="14"/>
      <c r="C8" s="15"/>
      <c r="D8" s="15"/>
      <c r="E8" s="16"/>
      <c r="F8" s="15"/>
      <c r="G8" s="17" t="s">
        <v>94</v>
      </c>
      <c r="H8" s="17" t="s">
        <v>96</v>
      </c>
      <c r="I8" s="17" t="s">
        <v>98</v>
      </c>
      <c r="J8" s="18"/>
      <c r="K8" s="18"/>
      <c r="L8" s="17" t="s">
        <v>102</v>
      </c>
      <c r="M8" s="17" t="s">
        <v>104</v>
      </c>
      <c r="N8" s="19" t="s">
        <v>106</v>
      </c>
      <c r="O8" s="19" t="s">
        <v>108</v>
      </c>
      <c r="P8" s="20" t="s">
        <v>110</v>
      </c>
      <c r="Q8" s="17" t="s">
        <v>112</v>
      </c>
      <c r="R8" s="17" t="s">
        <v>114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4"/>
    </row>
    <row r="9" spans="1:246" ht="31.5">
      <c r="A9" s="2"/>
      <c r="B9" s="21" t="s">
        <v>3</v>
      </c>
      <c r="C9" s="22" t="s">
        <v>22</v>
      </c>
      <c r="D9" s="22" t="s">
        <v>92</v>
      </c>
      <c r="E9" s="23"/>
      <c r="F9" s="22" t="s">
        <v>93</v>
      </c>
      <c r="G9" s="24" t="s">
        <v>95</v>
      </c>
      <c r="H9" s="24" t="s">
        <v>97</v>
      </c>
      <c r="I9" s="24" t="s">
        <v>99</v>
      </c>
      <c r="J9" s="24" t="s">
        <v>100</v>
      </c>
      <c r="K9" s="24" t="s">
        <v>101</v>
      </c>
      <c r="L9" s="24" t="s">
        <v>103</v>
      </c>
      <c r="M9" s="24" t="s">
        <v>105</v>
      </c>
      <c r="N9" s="24" t="s">
        <v>107</v>
      </c>
      <c r="O9" s="24" t="s">
        <v>109</v>
      </c>
      <c r="P9" s="24" t="s">
        <v>111</v>
      </c>
      <c r="Q9" s="24" t="s">
        <v>113</v>
      </c>
      <c r="R9" s="24" t="s">
        <v>115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4"/>
    </row>
    <row r="10" spans="1:246" ht="15">
      <c r="A10" s="2"/>
      <c r="B10" s="25"/>
      <c r="C10" s="25"/>
      <c r="D10" s="26"/>
      <c r="E10" s="27"/>
      <c r="F10" s="25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4"/>
    </row>
    <row r="11" spans="1:246" ht="15">
      <c r="A11" s="2"/>
      <c r="B11" s="30" t="s">
        <v>4</v>
      </c>
      <c r="C11" s="30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4"/>
      <c r="R11" s="3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4"/>
    </row>
    <row r="12" spans="1:246" ht="15">
      <c r="A12" s="2"/>
      <c r="B12" s="33"/>
      <c r="C12" s="33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4"/>
      <c r="R12" s="3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4"/>
    </row>
    <row r="13" spans="1:246" ht="15">
      <c r="A13" s="2"/>
      <c r="B13" s="30" t="s">
        <v>5</v>
      </c>
      <c r="C13" s="30"/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4"/>
      <c r="R13" s="3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4"/>
    </row>
    <row r="14" spans="1:246" ht="15">
      <c r="A14" s="2"/>
      <c r="B14" s="33"/>
      <c r="C14" s="30"/>
      <c r="D14" s="31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4"/>
      <c r="R14" s="3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4"/>
    </row>
    <row r="15" spans="1:246" ht="15">
      <c r="A15" s="2"/>
      <c r="B15" s="33"/>
      <c r="C15" s="30" t="s">
        <v>23</v>
      </c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4"/>
      <c r="R15" s="3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4"/>
    </row>
    <row r="16" spans="1:246" ht="15">
      <c r="A16" s="2"/>
      <c r="B16" s="35">
        <v>301</v>
      </c>
      <c r="C16" s="34" t="s">
        <v>24</v>
      </c>
      <c r="D16" s="31">
        <v>54</v>
      </c>
      <c r="E16" s="32"/>
      <c r="F16" s="36">
        <v>38707</v>
      </c>
      <c r="G16" s="37">
        <f ca="1">INDEX(ALLOC,($D16)+1,(G$1)+1)*$F16</f>
        <v>15033.828211430317</v>
      </c>
      <c r="H16" s="37">
        <f aca="true" t="shared" si="1" ref="H16:R18">INDEX(ALLOC,($D16)+1,(H$1)+1)*$F16</f>
        <v>4613.628232138488</v>
      </c>
      <c r="I16" s="37">
        <f t="shared" si="1"/>
        <v>329.95295039692115</v>
      </c>
      <c r="J16" s="37">
        <f t="shared" si="1"/>
        <v>5947.878937390478</v>
      </c>
      <c r="K16" s="37">
        <f t="shared" si="1"/>
        <v>1297.7907699852099</v>
      </c>
      <c r="L16" s="37">
        <f t="shared" si="1"/>
        <v>935.6502317923364</v>
      </c>
      <c r="M16" s="37">
        <f t="shared" si="1"/>
        <v>6459.05094898441</v>
      </c>
      <c r="N16" s="37">
        <f t="shared" si="1"/>
        <v>2305.9231274041413</v>
      </c>
      <c r="O16" s="37">
        <f t="shared" si="1"/>
        <v>738.3995191930779</v>
      </c>
      <c r="P16" s="37">
        <f t="shared" si="1"/>
        <v>1041.7151521705437</v>
      </c>
      <c r="Q16" s="37">
        <f t="shared" si="1"/>
        <v>0.08251568497695527</v>
      </c>
      <c r="R16" s="37">
        <f t="shared" si="1"/>
        <v>3.0994034291042416</v>
      </c>
      <c r="S16" s="38"/>
      <c r="T16" s="38">
        <f aca="true" t="shared" si="2" ref="T16:T79">SUM(G16:R16)-F16</f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4"/>
    </row>
    <row r="17" spans="1:246" ht="15">
      <c r="A17" s="2"/>
      <c r="B17" s="35">
        <v>302</v>
      </c>
      <c r="C17" s="34" t="s">
        <v>25</v>
      </c>
      <c r="D17" s="31">
        <v>54</v>
      </c>
      <c r="E17" s="32"/>
      <c r="F17" s="36">
        <v>55919</v>
      </c>
      <c r="G17" s="37">
        <f>INDEX(ALLOC,($D17)+1,(G$1)+1)*$F17</f>
        <v>21718.982089931327</v>
      </c>
      <c r="H17" s="37">
        <f t="shared" si="1"/>
        <v>6665.189167668694</v>
      </c>
      <c r="I17" s="37">
        <f t="shared" si="1"/>
        <v>476.6744783435925</v>
      </c>
      <c r="J17" s="37">
        <f t="shared" si="1"/>
        <v>8592.746591054285</v>
      </c>
      <c r="K17" s="37">
        <f t="shared" si="1"/>
        <v>1874.8846995841309</v>
      </c>
      <c r="L17" s="37">
        <f t="shared" si="1"/>
        <v>1351.7096471334812</v>
      </c>
      <c r="M17" s="37">
        <f t="shared" si="1"/>
        <v>9331.223551715691</v>
      </c>
      <c r="N17" s="37">
        <f t="shared" si="1"/>
        <v>3331.3073955954264</v>
      </c>
      <c r="O17" s="37">
        <f t="shared" si="1"/>
        <v>1066.7466534156024</v>
      </c>
      <c r="P17" s="37">
        <f t="shared" si="1"/>
        <v>1504.9388894573237</v>
      </c>
      <c r="Q17" s="37">
        <f t="shared" si="1"/>
        <v>0.1192082721013347</v>
      </c>
      <c r="R17" s="37">
        <f t="shared" si="1"/>
        <v>4.47762782835353</v>
      </c>
      <c r="S17" s="38"/>
      <c r="T17" s="38">
        <f t="shared" si="2"/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4"/>
    </row>
    <row r="18" spans="1:246" ht="15">
      <c r="A18" s="2"/>
      <c r="B18" s="35">
        <v>303</v>
      </c>
      <c r="C18" s="34" t="s">
        <v>26</v>
      </c>
      <c r="D18" s="31">
        <v>54</v>
      </c>
      <c r="E18" s="32"/>
      <c r="F18" s="36">
        <v>52331978</v>
      </c>
      <c r="G18" s="37">
        <f>INDEX(ALLOC,($D18)+1,(G$1)+1)*$F18</f>
        <v>20325780.01954041</v>
      </c>
      <c r="H18" s="37">
        <f t="shared" si="1"/>
        <v>6237638.957926221</v>
      </c>
      <c r="I18" s="37">
        <f t="shared" si="1"/>
        <v>446097.36071529106</v>
      </c>
      <c r="J18" s="37">
        <f t="shared" si="1"/>
        <v>8041549.841067039</v>
      </c>
      <c r="K18" s="37">
        <f t="shared" si="1"/>
        <v>1754616.9432781944</v>
      </c>
      <c r="L18" s="37">
        <f t="shared" si="1"/>
        <v>1265001.8690637727</v>
      </c>
      <c r="M18" s="37">
        <f t="shared" si="1"/>
        <v>8732655.90624774</v>
      </c>
      <c r="N18" s="37">
        <f t="shared" si="1"/>
        <v>3117614.8596637486</v>
      </c>
      <c r="O18" s="37">
        <f t="shared" si="1"/>
        <v>998318.3246860447</v>
      </c>
      <c r="P18" s="37">
        <f t="shared" si="1"/>
        <v>1408401.953797906</v>
      </c>
      <c r="Q18" s="37">
        <f t="shared" si="1"/>
        <v>111.56144911434505</v>
      </c>
      <c r="R18" s="37">
        <f t="shared" si="1"/>
        <v>4190.402564523412</v>
      </c>
      <c r="S18" s="38"/>
      <c r="T18" s="38">
        <f t="shared" si="2"/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4"/>
    </row>
    <row r="19" spans="1:246" ht="15">
      <c r="A19" s="2"/>
      <c r="B19" s="33"/>
      <c r="C19" s="39" t="s">
        <v>27</v>
      </c>
      <c r="D19" s="40"/>
      <c r="E19" s="41"/>
      <c r="F19" s="42">
        <f aca="true" t="shared" si="3" ref="F19:R19">SUM(F16:F18)</f>
        <v>52426604</v>
      </c>
      <c r="G19" s="42">
        <f t="shared" si="3"/>
        <v>20362532.829841774</v>
      </c>
      <c r="H19" s="42">
        <f t="shared" si="3"/>
        <v>6248917.7753260285</v>
      </c>
      <c r="I19" s="42">
        <f t="shared" si="3"/>
        <v>446903.98814403155</v>
      </c>
      <c r="J19" s="42">
        <f t="shared" si="3"/>
        <v>8056090.466595484</v>
      </c>
      <c r="K19" s="42">
        <f t="shared" si="3"/>
        <v>1757789.6187477638</v>
      </c>
      <c r="L19" s="42">
        <f t="shared" si="3"/>
        <v>1267289.2289426986</v>
      </c>
      <c r="M19" s="42">
        <f t="shared" si="3"/>
        <v>8748446.18074844</v>
      </c>
      <c r="N19" s="42">
        <f t="shared" si="3"/>
        <v>3123252.090186748</v>
      </c>
      <c r="O19" s="42">
        <f t="shared" si="3"/>
        <v>1000123.4708586534</v>
      </c>
      <c r="P19" s="42">
        <f t="shared" si="3"/>
        <v>1410948.6078395338</v>
      </c>
      <c r="Q19" s="42">
        <f t="shared" si="3"/>
        <v>111.76317307142334</v>
      </c>
      <c r="R19" s="42">
        <f t="shared" si="3"/>
        <v>4197.97959578087</v>
      </c>
      <c r="S19" s="38"/>
      <c r="T19" s="38">
        <f t="shared" si="2"/>
        <v>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4"/>
    </row>
    <row r="20" spans="1:246" ht="15">
      <c r="A20" s="2"/>
      <c r="B20" s="33"/>
      <c r="C20" s="33"/>
      <c r="D20" s="31"/>
      <c r="E20" s="3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36"/>
      <c r="Q20" s="36"/>
      <c r="R20" s="36"/>
      <c r="S20" s="38"/>
      <c r="T20" s="38">
        <f t="shared" si="2"/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4"/>
    </row>
    <row r="21" spans="1:246" ht="15">
      <c r="A21" s="2"/>
      <c r="B21" s="33"/>
      <c r="C21" s="30" t="s">
        <v>28</v>
      </c>
      <c r="D21" s="31"/>
      <c r="E21" s="3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36"/>
      <c r="Q21" s="36"/>
      <c r="R21" s="36"/>
      <c r="S21" s="38"/>
      <c r="T21" s="38">
        <f t="shared" si="2"/>
        <v>0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4"/>
    </row>
    <row r="22" spans="1:246" ht="15">
      <c r="A22" s="2"/>
      <c r="B22" s="33"/>
      <c r="C22" s="33" t="s">
        <v>29</v>
      </c>
      <c r="D22" s="31"/>
      <c r="E22" s="44">
        <v>3105688242</v>
      </c>
      <c r="F22" s="36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36"/>
      <c r="R22" s="36"/>
      <c r="S22" s="38"/>
      <c r="T22" s="38">
        <f t="shared" si="2"/>
        <v>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4"/>
    </row>
    <row r="23" spans="1:246" ht="15">
      <c r="A23" s="2"/>
      <c r="B23" s="33"/>
      <c r="C23" s="33" t="s">
        <v>30</v>
      </c>
      <c r="D23" s="31">
        <v>1</v>
      </c>
      <c r="E23" s="45">
        <v>0.7451</v>
      </c>
      <c r="F23" s="44">
        <f>E22*E23</f>
        <v>2314048309.1142</v>
      </c>
      <c r="G23" s="37">
        <f aca="true" t="shared" si="4" ref="G23:R23">INDEX(ALLOC,($D23)+1,(G$1)+1)*$F23</f>
        <v>773163343.7160802</v>
      </c>
      <c r="H23" s="37">
        <f t="shared" si="4"/>
        <v>244002054.15579692</v>
      </c>
      <c r="I23" s="37">
        <f t="shared" si="4"/>
        <v>20320783.284832228</v>
      </c>
      <c r="J23" s="37">
        <f t="shared" si="4"/>
        <v>397198648.8962214</v>
      </c>
      <c r="K23" s="37">
        <f t="shared" si="4"/>
        <v>84704808.32050866</v>
      </c>
      <c r="L23" s="37">
        <f t="shared" si="4"/>
        <v>64201621.29405771</v>
      </c>
      <c r="M23" s="37">
        <f t="shared" si="4"/>
        <v>462704187.702532</v>
      </c>
      <c r="N23" s="37">
        <f t="shared" si="4"/>
        <v>189844301.5228187</v>
      </c>
      <c r="O23" s="37">
        <f t="shared" si="4"/>
        <v>61701653.89528004</v>
      </c>
      <c r="P23" s="37">
        <f t="shared" si="4"/>
        <v>16048143.504913636</v>
      </c>
      <c r="Q23" s="37">
        <f t="shared" si="4"/>
        <v>5218.569722026412</v>
      </c>
      <c r="R23" s="37">
        <f t="shared" si="4"/>
        <v>153544.2514363557</v>
      </c>
      <c r="S23" s="38"/>
      <c r="T23" s="38">
        <f t="shared" si="2"/>
        <v>0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4"/>
    </row>
    <row r="24" spans="1:246" ht="15">
      <c r="A24" s="2"/>
      <c r="B24" s="33"/>
      <c r="C24" s="33" t="s">
        <v>31</v>
      </c>
      <c r="D24" s="31">
        <v>30</v>
      </c>
      <c r="E24" s="45">
        <f>1-E23</f>
        <v>0.2549</v>
      </c>
      <c r="F24" s="44">
        <f>E22*E24</f>
        <v>791639932.8858</v>
      </c>
      <c r="G24" s="37">
        <f aca="true" ca="1" t="shared" si="5" ref="G24:R24">INDEX(ALLOC,($D24)+1,(G$1)+1)*$F24</f>
        <v>315164514.75579435</v>
      </c>
      <c r="H24" s="37">
        <f ca="1" t="shared" si="5"/>
        <v>95657154.09543522</v>
      </c>
      <c r="I24" s="37">
        <f ca="1" t="shared" si="5"/>
        <v>5462572.75011668</v>
      </c>
      <c r="J24" s="37">
        <f ca="1" t="shared" si="5"/>
        <v>124080721.4621513</v>
      </c>
      <c r="K24" s="37">
        <f ca="1" t="shared" si="5"/>
        <v>31417334.57201575</v>
      </c>
      <c r="L24" s="37">
        <f ca="1" t="shared" si="5"/>
        <v>19415252.28629825</v>
      </c>
      <c r="M24" s="37">
        <f ca="1" t="shared" si="5"/>
        <v>129156101.22083138</v>
      </c>
      <c r="N24" s="37">
        <f ca="1" t="shared" si="5"/>
        <v>54399939.96023022</v>
      </c>
      <c r="O24" s="37">
        <f ca="1" t="shared" si="5"/>
        <v>16856401.859751794</v>
      </c>
      <c r="P24" s="37">
        <f ca="1" t="shared" si="5"/>
        <v>0</v>
      </c>
      <c r="Q24" s="37">
        <f ca="1" t="shared" si="5"/>
        <v>0</v>
      </c>
      <c r="R24" s="37">
        <f ca="1" t="shared" si="5"/>
        <v>29939.923175039912</v>
      </c>
      <c r="S24" s="38"/>
      <c r="T24" s="38">
        <f t="shared" si="2"/>
        <v>0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4"/>
    </row>
    <row r="25" spans="1:246" ht="15">
      <c r="A25" s="2"/>
      <c r="B25" s="33"/>
      <c r="C25" s="33"/>
      <c r="D25" s="31"/>
      <c r="E25" s="45"/>
      <c r="F25" s="44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8">
        <f t="shared" si="2"/>
        <v>0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4"/>
    </row>
    <row r="26" spans="1:246" ht="15">
      <c r="A26" s="2"/>
      <c r="B26" s="33"/>
      <c r="C26" s="33"/>
      <c r="D26" s="31"/>
      <c r="E26" s="46"/>
      <c r="F26" s="44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6"/>
      <c r="R26" s="36"/>
      <c r="S26" s="38"/>
      <c r="T26" s="38">
        <f t="shared" si="2"/>
        <v>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4"/>
    </row>
    <row r="27" spans="1:245" ht="15">
      <c r="A27" s="2"/>
      <c r="B27" s="33">
        <v>330</v>
      </c>
      <c r="C27" s="33" t="s">
        <v>32</v>
      </c>
      <c r="D27" s="31"/>
      <c r="E27" s="44">
        <v>24836524</v>
      </c>
      <c r="F27" s="36"/>
      <c r="G27" s="43"/>
      <c r="H27" s="43"/>
      <c r="I27" s="43"/>
      <c r="J27" s="43"/>
      <c r="K27" s="43"/>
      <c r="L27" s="43"/>
      <c r="M27" s="43"/>
      <c r="N27" s="43"/>
      <c r="O27" s="43"/>
      <c r="P27" s="36"/>
      <c r="Q27" s="36"/>
      <c r="R27" s="36"/>
      <c r="S27" s="38"/>
      <c r="T27" s="38">
        <f t="shared" si="2"/>
        <v>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</row>
    <row r="28" spans="1:245" ht="15">
      <c r="A28" s="2"/>
      <c r="B28" s="33"/>
      <c r="C28" s="33" t="s">
        <v>30</v>
      </c>
      <c r="D28" s="31">
        <v>1</v>
      </c>
      <c r="E28" s="45">
        <v>0.7451</v>
      </c>
      <c r="F28" s="44">
        <f>E27*E28</f>
        <v>18505694.0324</v>
      </c>
      <c r="G28" s="37">
        <f aca="true" t="shared" si="6" ref="G28:R28">INDEX(ALLOC,($D28)+1,(G$1)+1)*$F28</f>
        <v>6183070.690237258</v>
      </c>
      <c r="H28" s="37">
        <f t="shared" si="6"/>
        <v>1951310.7568669314</v>
      </c>
      <c r="I28" s="37">
        <f t="shared" si="6"/>
        <v>162507.49670466583</v>
      </c>
      <c r="J28" s="37">
        <f t="shared" si="6"/>
        <v>3176440.4561501304</v>
      </c>
      <c r="K28" s="37">
        <f t="shared" si="6"/>
        <v>677393.4924688146</v>
      </c>
      <c r="L28" s="37">
        <f t="shared" si="6"/>
        <v>513427.2933595939</v>
      </c>
      <c r="M28" s="37">
        <f t="shared" si="6"/>
        <v>3700295.3185583916</v>
      </c>
      <c r="N28" s="37">
        <f t="shared" si="6"/>
        <v>1518205.3650041553</v>
      </c>
      <c r="O28" s="37">
        <f t="shared" si="6"/>
        <v>493434.78430499084</v>
      </c>
      <c r="P28" s="37">
        <f t="shared" si="6"/>
        <v>128338.73533247953</v>
      </c>
      <c r="Q28" s="37">
        <f t="shared" si="6"/>
        <v>41.73346519266704</v>
      </c>
      <c r="R28" s="37">
        <f t="shared" si="6"/>
        <v>1227.9099473955127</v>
      </c>
      <c r="S28" s="38"/>
      <c r="T28" s="38">
        <f t="shared" si="2"/>
        <v>0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</row>
    <row r="29" spans="1:245" ht="15">
      <c r="A29" s="2"/>
      <c r="B29" s="33"/>
      <c r="C29" s="33" t="s">
        <v>31</v>
      </c>
      <c r="D29" s="31">
        <v>30</v>
      </c>
      <c r="E29" s="45">
        <f>1-E28</f>
        <v>0.2549</v>
      </c>
      <c r="F29" s="44">
        <f>E27*E29</f>
        <v>6330829.9676</v>
      </c>
      <c r="G29" s="37">
        <f aca="true" ca="1" t="shared" si="7" ref="G29:R29">INDEX(ALLOC,($D29)+1,(G$1)+1)*$F29</f>
        <v>2520404.6332866405</v>
      </c>
      <c r="H29" s="37">
        <f ca="1" t="shared" si="7"/>
        <v>764980.5834770505</v>
      </c>
      <c r="I29" s="37">
        <f ca="1" t="shared" si="7"/>
        <v>43684.78373819304</v>
      </c>
      <c r="J29" s="37">
        <f ca="1" t="shared" si="7"/>
        <v>992286.9188400771</v>
      </c>
      <c r="K29" s="37">
        <f ca="1" t="shared" si="7"/>
        <v>251247.81475535463</v>
      </c>
      <c r="L29" s="37">
        <f ca="1" t="shared" si="7"/>
        <v>155265.86759531588</v>
      </c>
      <c r="M29" s="37">
        <f ca="1" t="shared" si="7"/>
        <v>1032875.2784445155</v>
      </c>
      <c r="N29" s="37">
        <f ca="1" t="shared" si="7"/>
        <v>435042.1900527699</v>
      </c>
      <c r="O29" s="37">
        <f ca="1" t="shared" si="7"/>
        <v>134802.46461369385</v>
      </c>
      <c r="P29" s="37">
        <f ca="1" t="shared" si="7"/>
        <v>0</v>
      </c>
      <c r="Q29" s="37">
        <f ca="1" t="shared" si="7"/>
        <v>0</v>
      </c>
      <c r="R29" s="37">
        <f ca="1" t="shared" si="7"/>
        <v>239.4327963891731</v>
      </c>
      <c r="S29" s="38"/>
      <c r="T29" s="38">
        <f t="shared" si="2"/>
        <v>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</row>
    <row r="30" spans="1:245" ht="15">
      <c r="A30" s="2"/>
      <c r="B30" s="33"/>
      <c r="C30" s="33"/>
      <c r="D30" s="31"/>
      <c r="E30" s="45"/>
      <c r="F30" s="44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38">
        <f t="shared" si="2"/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</row>
    <row r="31" spans="1:245" ht="15">
      <c r="A31" s="2"/>
      <c r="B31" s="33"/>
      <c r="C31" s="33"/>
      <c r="D31" s="31"/>
      <c r="E31" s="46"/>
      <c r="F31" s="44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6"/>
      <c r="R31" s="36"/>
      <c r="S31" s="38"/>
      <c r="T31" s="38">
        <f t="shared" si="2"/>
        <v>0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</row>
    <row r="32" spans="1:245" ht="15">
      <c r="A32" s="2"/>
      <c r="B32" s="33">
        <v>340</v>
      </c>
      <c r="C32" s="33" t="s">
        <v>33</v>
      </c>
      <c r="D32" s="31"/>
      <c r="E32" s="44">
        <v>459827511</v>
      </c>
      <c r="F32" s="36"/>
      <c r="G32" s="43"/>
      <c r="H32" s="43"/>
      <c r="I32" s="43"/>
      <c r="J32" s="43"/>
      <c r="K32" s="43"/>
      <c r="L32" s="43"/>
      <c r="M32" s="43"/>
      <c r="N32" s="43"/>
      <c r="O32" s="43"/>
      <c r="P32" s="36"/>
      <c r="Q32" s="36"/>
      <c r="R32" s="36"/>
      <c r="S32" s="38"/>
      <c r="T32" s="38">
        <f t="shared" si="2"/>
        <v>0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</row>
    <row r="33" spans="1:245" ht="15">
      <c r="A33" s="2"/>
      <c r="B33" s="33"/>
      <c r="C33" s="33" t="s">
        <v>30</v>
      </c>
      <c r="D33" s="31">
        <v>1</v>
      </c>
      <c r="E33" s="45">
        <v>0.7451</v>
      </c>
      <c r="F33" s="36">
        <f>E32*E33</f>
        <v>342617478.4461</v>
      </c>
      <c r="G33" s="37">
        <f aca="true" ca="1" t="shared" si="8" ref="G33:R34">INDEX(ALLOC,($D33)+1,(G$1)+1)*$F33</f>
        <v>114474392.8670876</v>
      </c>
      <c r="H33" s="37">
        <f ca="1" t="shared" si="8"/>
        <v>36126889.91896158</v>
      </c>
      <c r="I33" s="37">
        <f ca="1" t="shared" si="8"/>
        <v>3008690.6577002155</v>
      </c>
      <c r="J33" s="37">
        <f ca="1" t="shared" si="8"/>
        <v>58809143.694633715</v>
      </c>
      <c r="K33" s="37">
        <f ca="1" t="shared" si="8"/>
        <v>12541375.097800814</v>
      </c>
      <c r="L33" s="37">
        <f ca="1" t="shared" si="8"/>
        <v>9505677.782648202</v>
      </c>
      <c r="M33" s="37">
        <f ca="1" t="shared" si="8"/>
        <v>68507879.21440445</v>
      </c>
      <c r="N33" s="37">
        <f ca="1" t="shared" si="8"/>
        <v>28108305.098439187</v>
      </c>
      <c r="O33" s="37">
        <f ca="1" t="shared" si="8"/>
        <v>9135533.165099343</v>
      </c>
      <c r="P33" s="37">
        <f ca="1" t="shared" si="8"/>
        <v>2376084.561302613</v>
      </c>
      <c r="Q33" s="37">
        <f ca="1" t="shared" si="8"/>
        <v>772.660273432354</v>
      </c>
      <c r="R33" s="37">
        <f ca="1" t="shared" si="8"/>
        <v>22733.727748819423</v>
      </c>
      <c r="S33" s="38"/>
      <c r="T33" s="38">
        <f t="shared" si="2"/>
        <v>0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</row>
    <row r="34" spans="1:245" ht="15">
      <c r="A34" s="2"/>
      <c r="B34" s="33"/>
      <c r="C34" s="33" t="s">
        <v>31</v>
      </c>
      <c r="D34" s="31">
        <v>30</v>
      </c>
      <c r="E34" s="45">
        <f>1-E33</f>
        <v>0.2549</v>
      </c>
      <c r="F34" s="36">
        <f>E32*E34</f>
        <v>117210032.5539</v>
      </c>
      <c r="G34" s="37">
        <f ca="1" t="shared" si="8"/>
        <v>46663188.02248912</v>
      </c>
      <c r="H34" s="37">
        <f ca="1" t="shared" si="8"/>
        <v>14162976.97953143</v>
      </c>
      <c r="I34" s="37">
        <f ca="1" t="shared" si="8"/>
        <v>808787.307551837</v>
      </c>
      <c r="J34" s="37">
        <f ca="1" t="shared" si="8"/>
        <v>18371364.047887366</v>
      </c>
      <c r="K34" s="37">
        <f ca="1" t="shared" si="8"/>
        <v>4651643.575531898</v>
      </c>
      <c r="L34" s="37">
        <f ca="1" t="shared" si="8"/>
        <v>2874617.939274017</v>
      </c>
      <c r="M34" s="37">
        <f ca="1" t="shared" si="8"/>
        <v>19122823.6471647</v>
      </c>
      <c r="N34" s="37">
        <f ca="1" t="shared" si="8"/>
        <v>8054443.022379225</v>
      </c>
      <c r="O34" s="37">
        <f ca="1" t="shared" si="8"/>
        <v>2495755.1137180235</v>
      </c>
      <c r="P34" s="37">
        <f ca="1" t="shared" si="8"/>
        <v>0</v>
      </c>
      <c r="Q34" s="37">
        <f ca="1" t="shared" si="8"/>
        <v>0</v>
      </c>
      <c r="R34" s="37">
        <f ca="1" t="shared" si="8"/>
        <v>4432.898372389118</v>
      </c>
      <c r="S34" s="38"/>
      <c r="T34" s="38">
        <f t="shared" si="2"/>
        <v>0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</row>
    <row r="35" spans="1:245" ht="15">
      <c r="A35" s="2"/>
      <c r="B35" s="33"/>
      <c r="C35" s="33"/>
      <c r="D35" s="31"/>
      <c r="E35" s="47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38">
        <f t="shared" si="2"/>
        <v>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</row>
    <row r="36" spans="1:245" ht="15">
      <c r="A36" s="2"/>
      <c r="B36" s="33"/>
      <c r="C36" s="33"/>
      <c r="D36" s="31"/>
      <c r="E36" s="48"/>
      <c r="F36" s="36"/>
      <c r="G36" s="43"/>
      <c r="H36" s="43"/>
      <c r="I36" s="43"/>
      <c r="J36" s="43"/>
      <c r="K36" s="43"/>
      <c r="L36" s="43"/>
      <c r="M36" s="43"/>
      <c r="N36" s="43"/>
      <c r="O36" s="43"/>
      <c r="P36" s="36"/>
      <c r="Q36" s="36"/>
      <c r="R36" s="36"/>
      <c r="S36" s="38"/>
      <c r="T36" s="38">
        <f t="shared" si="2"/>
        <v>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</row>
    <row r="37" spans="1:246" ht="15">
      <c r="A37" s="2"/>
      <c r="B37" s="33"/>
      <c r="C37" s="39" t="s">
        <v>34</v>
      </c>
      <c r="D37" s="40"/>
      <c r="E37" s="41"/>
      <c r="F37" s="42">
        <f aca="true" t="shared" si="9" ref="F37:R37">SUM(F33:F35)+SUM(F28:F30)+SUM(F23:F25)</f>
        <v>3590352277</v>
      </c>
      <c r="G37" s="42">
        <f t="shared" si="9"/>
        <v>1258168914.6849751</v>
      </c>
      <c r="H37" s="42">
        <f t="shared" si="9"/>
        <v>392665366.49006915</v>
      </c>
      <c r="I37" s="42">
        <f t="shared" si="9"/>
        <v>29807026.28064382</v>
      </c>
      <c r="J37" s="42">
        <f t="shared" si="9"/>
        <v>602628605.475884</v>
      </c>
      <c r="K37" s="42">
        <f t="shared" si="9"/>
        <v>134243802.8730813</v>
      </c>
      <c r="L37" s="42">
        <f t="shared" si="9"/>
        <v>96665862.46323308</v>
      </c>
      <c r="M37" s="42">
        <f t="shared" si="9"/>
        <v>684224162.3819354</v>
      </c>
      <c r="N37" s="42">
        <f t="shared" si="9"/>
        <v>282360237.1589242</v>
      </c>
      <c r="O37" s="42">
        <f t="shared" si="9"/>
        <v>90817581.28276789</v>
      </c>
      <c r="P37" s="42">
        <f t="shared" si="9"/>
        <v>18552566.801548727</v>
      </c>
      <c r="Q37" s="42">
        <f t="shared" si="9"/>
        <v>6032.963460651433</v>
      </c>
      <c r="R37" s="42">
        <f t="shared" si="9"/>
        <v>212118.14347638882</v>
      </c>
      <c r="S37" s="38"/>
      <c r="T37" s="38">
        <f t="shared" si="2"/>
        <v>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4"/>
    </row>
    <row r="38" spans="1:246" ht="15">
      <c r="A38" s="2"/>
      <c r="B38" s="33"/>
      <c r="C38" s="33"/>
      <c r="D38" s="31"/>
      <c r="E38" s="3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36"/>
      <c r="Q38" s="36"/>
      <c r="R38" s="36"/>
      <c r="S38" s="38"/>
      <c r="T38" s="38">
        <f t="shared" si="2"/>
        <v>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4"/>
    </row>
    <row r="39" spans="1:246" ht="15">
      <c r="A39" s="2"/>
      <c r="B39" s="33"/>
      <c r="C39" s="30" t="s">
        <v>35</v>
      </c>
      <c r="D39" s="31"/>
      <c r="E39" s="3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36"/>
      <c r="Q39" s="36"/>
      <c r="R39" s="36"/>
      <c r="S39" s="38"/>
      <c r="T39" s="38">
        <f t="shared" si="2"/>
        <v>0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4"/>
    </row>
    <row r="40" spans="1:246" ht="15">
      <c r="A40" s="2"/>
      <c r="B40" s="33"/>
      <c r="C40" s="34" t="s">
        <v>36</v>
      </c>
      <c r="D40" s="31">
        <v>51</v>
      </c>
      <c r="E40" s="32"/>
      <c r="F40" s="43">
        <v>528497002</v>
      </c>
      <c r="G40" s="37">
        <f aca="true" t="shared" si="10" ref="G40:R41">INDEX(ALLOC,($D40)+1,(G$1)+1)*$F40</f>
        <v>185201464.40231982</v>
      </c>
      <c r="H40" s="37">
        <f t="shared" si="10"/>
        <v>57800029.9047627</v>
      </c>
      <c r="I40" s="37">
        <f t="shared" si="10"/>
        <v>4387570.581519144</v>
      </c>
      <c r="J40" s="37">
        <f t="shared" si="10"/>
        <v>88706451.8302825</v>
      </c>
      <c r="K40" s="37">
        <f t="shared" si="10"/>
        <v>19760581.102304596</v>
      </c>
      <c r="L40" s="37">
        <f t="shared" si="10"/>
        <v>14229138.136342</v>
      </c>
      <c r="M40" s="37">
        <f t="shared" si="10"/>
        <v>100717252.96464944</v>
      </c>
      <c r="N40" s="37">
        <f t="shared" si="10"/>
        <v>41563202.524291046</v>
      </c>
      <c r="O40" s="37">
        <f t="shared" si="10"/>
        <v>13368275.79407862</v>
      </c>
      <c r="P40" s="37">
        <f t="shared" si="10"/>
        <v>2730923.089869054</v>
      </c>
      <c r="Q40" s="37">
        <f t="shared" si="10"/>
        <v>888.0474271438262</v>
      </c>
      <c r="R40" s="37">
        <f t="shared" si="10"/>
        <v>31223.622154076827</v>
      </c>
      <c r="S40" s="38"/>
      <c r="T40" s="38">
        <f t="shared" si="2"/>
        <v>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4"/>
    </row>
    <row r="41" spans="1:246" ht="15">
      <c r="A41" s="2"/>
      <c r="B41" s="33"/>
      <c r="C41" s="34" t="s">
        <v>37</v>
      </c>
      <c r="D41" s="31">
        <v>51</v>
      </c>
      <c r="E41" s="32"/>
      <c r="F41" s="43">
        <v>7504808</v>
      </c>
      <c r="G41" s="37">
        <f t="shared" si="10"/>
        <v>2629913.5593928024</v>
      </c>
      <c r="H41" s="37">
        <f t="shared" si="10"/>
        <v>820776.892182829</v>
      </c>
      <c r="I41" s="37">
        <f t="shared" si="10"/>
        <v>62304.752299710344</v>
      </c>
      <c r="J41" s="37">
        <f t="shared" si="10"/>
        <v>1259656.8889288018</v>
      </c>
      <c r="K41" s="37">
        <f t="shared" si="10"/>
        <v>280605.88154712814</v>
      </c>
      <c r="L41" s="37">
        <f t="shared" si="10"/>
        <v>202057.81549300923</v>
      </c>
      <c r="M41" s="37">
        <f t="shared" si="10"/>
        <v>1430213.6869777832</v>
      </c>
      <c r="N41" s="37">
        <f t="shared" si="10"/>
        <v>590209.3174218604</v>
      </c>
      <c r="O41" s="37">
        <f t="shared" si="10"/>
        <v>189833.32496862032</v>
      </c>
      <c r="P41" s="37">
        <f t="shared" si="10"/>
        <v>38779.885930618766</v>
      </c>
      <c r="Q41" s="37">
        <f t="shared" si="10"/>
        <v>12.610526474866179</v>
      </c>
      <c r="R41" s="37">
        <f t="shared" si="10"/>
        <v>443.38433036351074</v>
      </c>
      <c r="S41" s="38"/>
      <c r="T41" s="38">
        <f t="shared" si="2"/>
        <v>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4"/>
    </row>
    <row r="42" spans="1:246" ht="15">
      <c r="A42" s="2"/>
      <c r="B42" s="33"/>
      <c r="C42" s="39" t="s">
        <v>38</v>
      </c>
      <c r="D42" s="40"/>
      <c r="E42" s="41"/>
      <c r="F42" s="42">
        <f>F40+F41</f>
        <v>536001810</v>
      </c>
      <c r="G42" s="42">
        <f aca="true" t="shared" si="11" ref="G42:P42">SUM(G40:G41)</f>
        <v>187831377.96171263</v>
      </c>
      <c r="H42" s="42">
        <f t="shared" si="11"/>
        <v>58620806.79694553</v>
      </c>
      <c r="I42" s="42">
        <f t="shared" si="11"/>
        <v>4449875.333818854</v>
      </c>
      <c r="J42" s="42">
        <f t="shared" si="11"/>
        <v>89966108.7192113</v>
      </c>
      <c r="K42" s="42">
        <f t="shared" si="11"/>
        <v>20041186.983851723</v>
      </c>
      <c r="L42" s="42">
        <f t="shared" si="11"/>
        <v>14431195.95183501</v>
      </c>
      <c r="M42" s="42">
        <f t="shared" si="11"/>
        <v>102147466.65162723</v>
      </c>
      <c r="N42" s="42">
        <f t="shared" si="11"/>
        <v>42153411.84171291</v>
      </c>
      <c r="O42" s="42">
        <f t="shared" si="11"/>
        <v>13558109.119047241</v>
      </c>
      <c r="P42" s="42">
        <f t="shared" si="11"/>
        <v>2769702.975799673</v>
      </c>
      <c r="Q42" s="42">
        <f ca="1">SUM(Q40:Q41)</f>
        <v>900.6579536186924</v>
      </c>
      <c r="R42" s="42">
        <f>SUM(R40:R41)</f>
        <v>31667.00648444034</v>
      </c>
      <c r="S42" s="38"/>
      <c r="T42" s="38">
        <f t="shared" si="2"/>
        <v>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4"/>
    </row>
    <row r="43" spans="1:246" ht="15">
      <c r="A43" s="2"/>
      <c r="B43" s="33"/>
      <c r="C43" s="33"/>
      <c r="D43" s="31"/>
      <c r="E43" s="3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6"/>
      <c r="Q43" s="36"/>
      <c r="R43" s="36"/>
      <c r="S43" s="38"/>
      <c r="T43" s="38">
        <f t="shared" si="2"/>
        <v>0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4"/>
    </row>
    <row r="44" spans="1:246" ht="15">
      <c r="A44" s="2"/>
      <c r="B44" s="33"/>
      <c r="C44" s="30" t="s">
        <v>39</v>
      </c>
      <c r="D44" s="31"/>
      <c r="E44" s="32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36"/>
      <c r="Q44" s="36"/>
      <c r="R44" s="36"/>
      <c r="S44" s="38"/>
      <c r="T44" s="38">
        <f t="shared" si="2"/>
        <v>0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4"/>
    </row>
    <row r="45" spans="1:246" ht="15">
      <c r="A45" s="2"/>
      <c r="B45" s="33" t="s">
        <v>6</v>
      </c>
      <c r="C45" s="49" t="s">
        <v>40</v>
      </c>
      <c r="D45" s="31">
        <v>28</v>
      </c>
      <c r="E45" s="32"/>
      <c r="F45" s="43">
        <v>146452780</v>
      </c>
      <c r="G45" s="37">
        <f aca="true" t="shared" si="12" ref="G45:R45">INDEX(ALLOC,($D45)+1,(G$1)+1)*$F45</f>
        <v>66246845.9782602</v>
      </c>
      <c r="H45" s="37">
        <f t="shared" si="12"/>
        <v>20310034.53804853</v>
      </c>
      <c r="I45" s="37">
        <f t="shared" si="12"/>
        <v>1912658.9578846192</v>
      </c>
      <c r="J45" s="37">
        <f t="shared" si="12"/>
        <v>22427369.875927575</v>
      </c>
      <c r="K45" s="37">
        <f t="shared" si="12"/>
        <v>5593087.641078774</v>
      </c>
      <c r="L45" s="37">
        <f t="shared" si="12"/>
        <v>3317316.362538498</v>
      </c>
      <c r="M45" s="37">
        <f t="shared" si="12"/>
        <v>25510986.603996567</v>
      </c>
      <c r="N45" s="37">
        <f t="shared" si="12"/>
        <v>0</v>
      </c>
      <c r="O45" s="37">
        <f t="shared" si="12"/>
        <v>0</v>
      </c>
      <c r="P45" s="37">
        <f t="shared" si="12"/>
        <v>1128501.3275233055</v>
      </c>
      <c r="Q45" s="37">
        <f t="shared" si="12"/>
        <v>378.39966721098</v>
      </c>
      <c r="R45" s="37">
        <f t="shared" si="12"/>
        <v>5600.315074722504</v>
      </c>
      <c r="S45" s="38"/>
      <c r="T45" s="38">
        <f t="shared" si="2"/>
        <v>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4"/>
    </row>
    <row r="46" spans="1:246" ht="15">
      <c r="A46" s="2"/>
      <c r="B46" s="33"/>
      <c r="C46" s="49"/>
      <c r="D46" s="31"/>
      <c r="E46" s="32"/>
      <c r="F46" s="43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>
        <f t="shared" si="2"/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4"/>
    </row>
    <row r="47" spans="1:246" ht="15">
      <c r="A47" s="2"/>
      <c r="B47" s="33" t="s">
        <v>7</v>
      </c>
      <c r="C47" s="49" t="s">
        <v>41</v>
      </c>
      <c r="D47" s="31"/>
      <c r="E47" s="46"/>
      <c r="F47" s="44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6"/>
      <c r="R47" s="36"/>
      <c r="S47" s="38"/>
      <c r="T47" s="38">
        <f t="shared" si="2"/>
        <v>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4"/>
    </row>
    <row r="48" spans="1:246" ht="15">
      <c r="A48" s="2"/>
      <c r="B48" s="33"/>
      <c r="C48" s="49" t="s">
        <v>42</v>
      </c>
      <c r="D48" s="31"/>
      <c r="E48" s="44">
        <v>456565009</v>
      </c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6"/>
      <c r="R48" s="36"/>
      <c r="S48" s="38"/>
      <c r="T48" s="38">
        <f t="shared" si="2"/>
        <v>0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4"/>
    </row>
    <row r="49" spans="1:246" ht="15">
      <c r="A49" s="2"/>
      <c r="B49" s="33"/>
      <c r="C49" s="49" t="s">
        <v>43</v>
      </c>
      <c r="D49" s="31">
        <v>19</v>
      </c>
      <c r="E49" s="47">
        <v>0</v>
      </c>
      <c r="F49" s="36">
        <f>E49*E48</f>
        <v>0</v>
      </c>
      <c r="G49" s="37">
        <f aca="true" t="shared" si="13" ref="G49:R50">INDEX(ALLOC,($D49)+1,(G$1)+1)*$F49</f>
        <v>0</v>
      </c>
      <c r="H49" s="37">
        <f t="shared" si="13"/>
        <v>0</v>
      </c>
      <c r="I49" s="37">
        <f t="shared" si="13"/>
        <v>0</v>
      </c>
      <c r="J49" s="37">
        <f t="shared" si="13"/>
        <v>0</v>
      </c>
      <c r="K49" s="37">
        <f t="shared" si="13"/>
        <v>0</v>
      </c>
      <c r="L49" s="37">
        <f t="shared" si="13"/>
        <v>0</v>
      </c>
      <c r="M49" s="37">
        <f t="shared" si="13"/>
        <v>0</v>
      </c>
      <c r="N49" s="37">
        <f t="shared" si="13"/>
        <v>0</v>
      </c>
      <c r="O49" s="37">
        <f t="shared" si="13"/>
        <v>0</v>
      </c>
      <c r="P49" s="37">
        <f t="shared" si="13"/>
        <v>0</v>
      </c>
      <c r="Q49" s="37">
        <f t="shared" si="13"/>
        <v>0</v>
      </c>
      <c r="R49" s="37">
        <f t="shared" si="13"/>
        <v>0</v>
      </c>
      <c r="S49" s="38"/>
      <c r="T49" s="38">
        <f t="shared" si="2"/>
        <v>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4"/>
    </row>
    <row r="50" spans="1:246" ht="15">
      <c r="A50" s="2"/>
      <c r="B50" s="33"/>
      <c r="C50" s="49" t="s">
        <v>44</v>
      </c>
      <c r="D50" s="31">
        <v>28</v>
      </c>
      <c r="E50" s="47">
        <v>1</v>
      </c>
      <c r="F50" s="36">
        <f>E50*E48</f>
        <v>456565009</v>
      </c>
      <c r="G50" s="37">
        <f t="shared" si="13"/>
        <v>206523849.05418646</v>
      </c>
      <c r="H50" s="37">
        <f t="shared" si="13"/>
        <v>63316320.124851435</v>
      </c>
      <c r="I50" s="37">
        <f t="shared" si="13"/>
        <v>5962694.284946464</v>
      </c>
      <c r="J50" s="37">
        <f t="shared" si="13"/>
        <v>69917090.88246192</v>
      </c>
      <c r="K50" s="37">
        <f t="shared" si="13"/>
        <v>17436392.18857381</v>
      </c>
      <c r="L50" s="37">
        <f t="shared" si="13"/>
        <v>10341699.044007473</v>
      </c>
      <c r="M50" s="37">
        <f t="shared" si="13"/>
        <v>79530233.76171194</v>
      </c>
      <c r="N50" s="37">
        <f t="shared" si="13"/>
        <v>0</v>
      </c>
      <c r="O50" s="37">
        <f t="shared" si="13"/>
        <v>0</v>
      </c>
      <c r="P50" s="37">
        <f t="shared" si="13"/>
        <v>3518091.078620631</v>
      </c>
      <c r="Q50" s="37">
        <f t="shared" si="13"/>
        <v>1179.6570025217554</v>
      </c>
      <c r="R50" s="37">
        <f t="shared" si="13"/>
        <v>17458.923637321976</v>
      </c>
      <c r="S50" s="38"/>
      <c r="T50" s="38">
        <f t="shared" si="2"/>
        <v>0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4"/>
    </row>
    <row r="51" spans="1:246" ht="15">
      <c r="A51" s="2"/>
      <c r="B51" s="33"/>
      <c r="C51" s="49"/>
      <c r="D51" s="31"/>
      <c r="E51" s="48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  <c r="T51" s="38">
        <f t="shared" si="2"/>
        <v>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4"/>
    </row>
    <row r="52" spans="1:246" ht="15">
      <c r="A52" s="2"/>
      <c r="B52" s="33"/>
      <c r="C52" s="49" t="s">
        <v>45</v>
      </c>
      <c r="D52" s="31"/>
      <c r="E52" s="44">
        <v>80570296</v>
      </c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6"/>
      <c r="R52" s="36"/>
      <c r="S52" s="38"/>
      <c r="T52" s="38">
        <f t="shared" si="2"/>
        <v>0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4"/>
    </row>
    <row r="53" spans="1:246" ht="15">
      <c r="A53" s="2"/>
      <c r="B53" s="33"/>
      <c r="C53" s="49" t="s">
        <v>43</v>
      </c>
      <c r="D53" s="31">
        <v>18</v>
      </c>
      <c r="E53" s="47">
        <v>0</v>
      </c>
      <c r="F53" s="36">
        <f>E53*E52</f>
        <v>0</v>
      </c>
      <c r="G53" s="37">
        <f aca="true" t="shared" si="14" ref="G53:R53">INDEX(ALLOC,($D53)+1,(G$1)+1)*$F53</f>
        <v>0</v>
      </c>
      <c r="H53" s="37">
        <f t="shared" si="14"/>
        <v>0</v>
      </c>
      <c r="I53" s="37">
        <f t="shared" si="14"/>
        <v>0</v>
      </c>
      <c r="J53" s="37">
        <f t="shared" si="14"/>
        <v>0</v>
      </c>
      <c r="K53" s="37">
        <f t="shared" si="14"/>
        <v>0</v>
      </c>
      <c r="L53" s="37">
        <f t="shared" si="14"/>
        <v>0</v>
      </c>
      <c r="M53" s="37">
        <f t="shared" si="14"/>
        <v>0</v>
      </c>
      <c r="N53" s="37">
        <f t="shared" si="14"/>
        <v>0</v>
      </c>
      <c r="O53" s="37">
        <f t="shared" si="14"/>
        <v>0</v>
      </c>
      <c r="P53" s="37">
        <f t="shared" si="14"/>
        <v>0</v>
      </c>
      <c r="Q53" s="37">
        <f t="shared" si="14"/>
        <v>0</v>
      </c>
      <c r="R53" s="37">
        <f t="shared" si="14"/>
        <v>0</v>
      </c>
      <c r="S53" s="38"/>
      <c r="T53" s="38">
        <f t="shared" si="2"/>
        <v>0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4"/>
    </row>
    <row r="54" spans="1:246" ht="15">
      <c r="A54" s="2"/>
      <c r="B54" s="33"/>
      <c r="C54" s="49" t="s">
        <v>44</v>
      </c>
      <c r="D54" s="31">
        <v>29</v>
      </c>
      <c r="E54" s="47">
        <v>1</v>
      </c>
      <c r="F54" s="36">
        <f>E54*E52</f>
        <v>80570296</v>
      </c>
      <c r="G54" s="37">
        <f aca="true" ca="1" t="shared" si="15" ref="G54:R54">INDEX(ALLOC,($D54)+1,(G$1)+1)*$F54</f>
        <v>55185188.98762284</v>
      </c>
      <c r="H54" s="37">
        <f ca="1" t="shared" si="15"/>
        <v>12823843.065983374</v>
      </c>
      <c r="I54" s="37">
        <f ca="1" t="shared" si="15"/>
        <v>752949.4230833187</v>
      </c>
      <c r="J54" s="37">
        <f ca="1" t="shared" si="15"/>
        <v>9901109.057930551</v>
      </c>
      <c r="K54" s="37">
        <f ca="1" t="shared" si="15"/>
        <v>0</v>
      </c>
      <c r="L54" s="37">
        <f ca="1" t="shared" si="15"/>
        <v>1496716.0354487235</v>
      </c>
      <c r="M54" s="37">
        <f ca="1" t="shared" si="15"/>
        <v>0</v>
      </c>
      <c r="N54" s="37">
        <f ca="1" t="shared" si="15"/>
        <v>0</v>
      </c>
      <c r="O54" s="37">
        <f ca="1" t="shared" si="15"/>
        <v>0</v>
      </c>
      <c r="P54" s="37">
        <f ca="1" t="shared" si="15"/>
        <v>408135.56488874415</v>
      </c>
      <c r="Q54" s="37">
        <f ca="1" t="shared" si="15"/>
        <v>136.85261874685452</v>
      </c>
      <c r="R54" s="37">
        <f ca="1" t="shared" si="15"/>
        <v>2217.0124236990428</v>
      </c>
      <c r="S54" s="38"/>
      <c r="T54" s="38">
        <f t="shared" si="2"/>
        <v>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4"/>
    </row>
    <row r="55" spans="1:246" ht="15">
      <c r="A55" s="2"/>
      <c r="B55" s="33"/>
      <c r="C55" s="49"/>
      <c r="D55" s="31"/>
      <c r="E55" s="48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6"/>
      <c r="R55" s="36"/>
      <c r="S55" s="38"/>
      <c r="T55" s="38">
        <f t="shared" si="2"/>
        <v>0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4"/>
    </row>
    <row r="56" spans="1:246" ht="15">
      <c r="A56" s="2"/>
      <c r="B56" s="50" t="s">
        <v>8</v>
      </c>
      <c r="C56" s="49" t="s">
        <v>46</v>
      </c>
      <c r="D56" s="31"/>
      <c r="E56" s="44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6"/>
      <c r="R56" s="36"/>
      <c r="S56" s="38"/>
      <c r="T56" s="38">
        <f t="shared" si="2"/>
        <v>0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4"/>
    </row>
    <row r="57" spans="1:246" ht="15">
      <c r="A57" s="2"/>
      <c r="B57" s="33"/>
      <c r="C57" s="49" t="s">
        <v>42</v>
      </c>
      <c r="D57" s="31"/>
      <c r="E57" s="44">
        <f>29782687+90357235</f>
        <v>120139922</v>
      </c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6"/>
      <c r="R57" s="36"/>
      <c r="S57" s="38"/>
      <c r="T57" s="38">
        <f t="shared" si="2"/>
        <v>0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4"/>
    </row>
    <row r="58" spans="1:246" ht="15">
      <c r="A58" s="2"/>
      <c r="B58" s="33"/>
      <c r="C58" s="49" t="s">
        <v>43</v>
      </c>
      <c r="D58" s="31">
        <v>19</v>
      </c>
      <c r="E58" s="47">
        <v>0</v>
      </c>
      <c r="F58" s="36">
        <f>E58*E57</f>
        <v>0</v>
      </c>
      <c r="G58" s="37">
        <f aca="true" t="shared" si="16" ref="G58:R59">INDEX(ALLOC,($D58)+1,(G$1)+1)*$F58</f>
        <v>0</v>
      </c>
      <c r="H58" s="37">
        <f t="shared" si="16"/>
        <v>0</v>
      </c>
      <c r="I58" s="37">
        <f t="shared" si="16"/>
        <v>0</v>
      </c>
      <c r="J58" s="37">
        <f t="shared" si="16"/>
        <v>0</v>
      </c>
      <c r="K58" s="37">
        <f t="shared" si="16"/>
        <v>0</v>
      </c>
      <c r="L58" s="37">
        <f t="shared" si="16"/>
        <v>0</v>
      </c>
      <c r="M58" s="37">
        <f t="shared" si="16"/>
        <v>0</v>
      </c>
      <c r="N58" s="37">
        <f t="shared" si="16"/>
        <v>0</v>
      </c>
      <c r="O58" s="37">
        <f t="shared" si="16"/>
        <v>0</v>
      </c>
      <c r="P58" s="37">
        <f t="shared" si="16"/>
        <v>0</v>
      </c>
      <c r="Q58" s="37">
        <f t="shared" si="16"/>
        <v>0</v>
      </c>
      <c r="R58" s="37">
        <f t="shared" si="16"/>
        <v>0</v>
      </c>
      <c r="S58" s="38"/>
      <c r="T58" s="38">
        <f t="shared" si="2"/>
        <v>0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4"/>
    </row>
    <row r="59" spans="1:246" ht="15">
      <c r="A59" s="2"/>
      <c r="B59" s="33"/>
      <c r="C59" s="49" t="s">
        <v>44</v>
      </c>
      <c r="D59" s="31">
        <v>28</v>
      </c>
      <c r="E59" s="47">
        <v>1</v>
      </c>
      <c r="F59" s="36">
        <f>E59*E57</f>
        <v>120139922</v>
      </c>
      <c r="G59" s="37">
        <f t="shared" si="16"/>
        <v>54344416.73674063</v>
      </c>
      <c r="H59" s="37">
        <f t="shared" si="16"/>
        <v>16660974.036945265</v>
      </c>
      <c r="I59" s="37">
        <f t="shared" si="16"/>
        <v>1569015.610443581</v>
      </c>
      <c r="J59" s="37">
        <f t="shared" si="16"/>
        <v>18397892.259601276</v>
      </c>
      <c r="K59" s="37">
        <f t="shared" si="16"/>
        <v>4588189.537531263</v>
      </c>
      <c r="L59" s="37">
        <f t="shared" si="16"/>
        <v>2721301.221080944</v>
      </c>
      <c r="M59" s="37">
        <f t="shared" si="16"/>
        <v>20927482.16010097</v>
      </c>
      <c r="N59" s="37">
        <f t="shared" si="16"/>
        <v>0</v>
      </c>
      <c r="O59" s="37">
        <f t="shared" si="16"/>
        <v>0</v>
      </c>
      <c r="P59" s="37">
        <f t="shared" si="16"/>
        <v>925745.905714773</v>
      </c>
      <c r="Q59" s="37">
        <f t="shared" si="16"/>
        <v>310.4134076768846</v>
      </c>
      <c r="R59" s="37">
        <f t="shared" si="16"/>
        <v>4594.118433617892</v>
      </c>
      <c r="S59" s="38"/>
      <c r="T59" s="38">
        <f t="shared" si="2"/>
        <v>0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4"/>
    </row>
    <row r="60" spans="1:246" ht="15">
      <c r="A60" s="2"/>
      <c r="B60" s="33"/>
      <c r="C60" s="49"/>
      <c r="D60" s="31"/>
      <c r="E60" s="48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6"/>
      <c r="R60" s="36"/>
      <c r="S60" s="38"/>
      <c r="T60" s="38">
        <f t="shared" si="2"/>
        <v>0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4"/>
    </row>
    <row r="61" spans="1:246" ht="15">
      <c r="A61" s="2"/>
      <c r="B61" s="33"/>
      <c r="C61" s="49" t="s">
        <v>45</v>
      </c>
      <c r="D61" s="31"/>
      <c r="E61" s="44">
        <f>5255768+15945394</f>
        <v>21201162</v>
      </c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6"/>
      <c r="R61" s="36"/>
      <c r="S61" s="38"/>
      <c r="T61" s="38">
        <f t="shared" si="2"/>
        <v>0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4"/>
    </row>
    <row r="62" spans="1:246" ht="15">
      <c r="A62" s="2"/>
      <c r="B62" s="33"/>
      <c r="C62" s="49" t="s">
        <v>43</v>
      </c>
      <c r="D62" s="31">
        <v>18</v>
      </c>
      <c r="E62" s="47">
        <v>0</v>
      </c>
      <c r="F62" s="36">
        <f>E62*E61</f>
        <v>0</v>
      </c>
      <c r="G62" s="37">
        <f aca="true" ca="1" t="shared" si="17" ref="G62:R63">INDEX(ALLOC,($D62)+1,(G$1)+1)*$F62</f>
        <v>0</v>
      </c>
      <c r="H62" s="37">
        <f ca="1" t="shared" si="17"/>
        <v>0</v>
      </c>
      <c r="I62" s="37">
        <f ca="1" t="shared" si="17"/>
        <v>0</v>
      </c>
      <c r="J62" s="37">
        <f ca="1" t="shared" si="17"/>
        <v>0</v>
      </c>
      <c r="K62" s="37">
        <f ca="1" t="shared" si="17"/>
        <v>0</v>
      </c>
      <c r="L62" s="37">
        <f ca="1" t="shared" si="17"/>
        <v>0</v>
      </c>
      <c r="M62" s="37">
        <f ca="1" t="shared" si="17"/>
        <v>0</v>
      </c>
      <c r="N62" s="37">
        <f ca="1" t="shared" si="17"/>
        <v>0</v>
      </c>
      <c r="O62" s="37">
        <f ca="1" t="shared" si="17"/>
        <v>0</v>
      </c>
      <c r="P62" s="37">
        <f ca="1" t="shared" si="17"/>
        <v>0</v>
      </c>
      <c r="Q62" s="37">
        <f ca="1" t="shared" si="17"/>
        <v>0</v>
      </c>
      <c r="R62" s="37">
        <f ca="1" t="shared" si="17"/>
        <v>0</v>
      </c>
      <c r="S62" s="38"/>
      <c r="T62" s="38">
        <f t="shared" si="2"/>
        <v>0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4"/>
    </row>
    <row r="63" spans="1:246" ht="15">
      <c r="A63" s="2"/>
      <c r="B63" s="33"/>
      <c r="C63" s="49" t="s">
        <v>44</v>
      </c>
      <c r="D63" s="31">
        <v>29</v>
      </c>
      <c r="E63" s="47">
        <v>1</v>
      </c>
      <c r="F63" s="36">
        <f>E63*E61</f>
        <v>21201162</v>
      </c>
      <c r="G63" s="37">
        <f ca="1" t="shared" si="17"/>
        <v>14521358.24010387</v>
      </c>
      <c r="H63" s="37">
        <f ca="1" t="shared" si="17"/>
        <v>3374449.2424911805</v>
      </c>
      <c r="I63" s="37">
        <f ca="1" t="shared" si="17"/>
        <v>198130.12349608322</v>
      </c>
      <c r="J63" s="37">
        <f ca="1" t="shared" si="17"/>
        <v>2605364.8495576214</v>
      </c>
      <c r="K63" s="37">
        <f ca="1" t="shared" si="17"/>
        <v>0</v>
      </c>
      <c r="L63" s="37">
        <f ca="1" t="shared" si="17"/>
        <v>393843.8942255609</v>
      </c>
      <c r="M63" s="37">
        <f ca="1" t="shared" si="17"/>
        <v>0</v>
      </c>
      <c r="N63" s="37">
        <f ca="1" t="shared" si="17"/>
        <v>0</v>
      </c>
      <c r="O63" s="37">
        <f ca="1" t="shared" si="17"/>
        <v>0</v>
      </c>
      <c r="P63" s="37">
        <f ca="1" t="shared" si="17"/>
        <v>107396.25716613697</v>
      </c>
      <c r="Q63" s="37">
        <f ca="1" t="shared" si="17"/>
        <v>36.01121857832444</v>
      </c>
      <c r="R63" s="37">
        <f ca="1" t="shared" si="17"/>
        <v>583.381740968856</v>
      </c>
      <c r="S63" s="38"/>
      <c r="T63" s="38">
        <f t="shared" si="2"/>
        <v>0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4"/>
    </row>
    <row r="64" spans="1:246" ht="15">
      <c r="A64" s="2"/>
      <c r="B64" s="33"/>
      <c r="C64" s="49"/>
      <c r="D64" s="31"/>
      <c r="E64" s="48"/>
      <c r="F64" s="4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6"/>
      <c r="R64" s="36"/>
      <c r="S64" s="38"/>
      <c r="T64" s="38">
        <f t="shared" si="2"/>
        <v>0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4"/>
    </row>
    <row r="65" spans="1:246" ht="15">
      <c r="A65" s="2"/>
      <c r="B65" s="33">
        <v>368</v>
      </c>
      <c r="C65" s="49" t="s">
        <v>47</v>
      </c>
      <c r="D65" s="31"/>
      <c r="E65" s="44">
        <v>5409429</v>
      </c>
      <c r="F65" s="3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6"/>
      <c r="R65" s="36"/>
      <c r="S65" s="38"/>
      <c r="T65" s="38">
        <f t="shared" si="2"/>
        <v>0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4"/>
    </row>
    <row r="66" spans="1:246" ht="15">
      <c r="A66" s="2"/>
      <c r="B66" s="33"/>
      <c r="C66" s="49" t="s">
        <v>43</v>
      </c>
      <c r="D66" s="31">
        <v>18</v>
      </c>
      <c r="E66" s="47">
        <f>2494288/(2915141+2494288)</f>
        <v>0.46110005325885595</v>
      </c>
      <c r="F66" s="36">
        <f>E66*E65</f>
        <v>2494288</v>
      </c>
      <c r="G66" s="37">
        <f aca="true" t="shared" si="18" ref="G66:R67">INDEX(ALLOC,($D66)+1,(G$1)+1)*$F66</f>
        <v>1985953.404653593</v>
      </c>
      <c r="H66" s="37">
        <f t="shared" si="18"/>
        <v>388150.59220131295</v>
      </c>
      <c r="I66" s="37">
        <f t="shared" si="18"/>
        <v>3041.1096855748724</v>
      </c>
      <c r="J66" s="37">
        <f t="shared" si="18"/>
        <v>26613.256921819302</v>
      </c>
      <c r="K66" s="37">
        <f t="shared" si="18"/>
        <v>0</v>
      </c>
      <c r="L66" s="37">
        <f t="shared" si="18"/>
        <v>647.9502751535887</v>
      </c>
      <c r="M66" s="37">
        <f t="shared" si="18"/>
        <v>0</v>
      </c>
      <c r="N66" s="37">
        <f t="shared" si="18"/>
        <v>0</v>
      </c>
      <c r="O66" s="37">
        <f t="shared" si="18"/>
        <v>0</v>
      </c>
      <c r="P66" s="37">
        <f t="shared" si="18"/>
        <v>89497.54056008293</v>
      </c>
      <c r="Q66" s="37">
        <f t="shared" si="18"/>
        <v>5.78057828604175</v>
      </c>
      <c r="R66" s="37">
        <f t="shared" si="18"/>
        <v>378.3651241772781</v>
      </c>
      <c r="S66" s="38"/>
      <c r="T66" s="38">
        <f t="shared" si="2"/>
        <v>0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4"/>
    </row>
    <row r="67" spans="1:246" ht="15">
      <c r="A67" s="2"/>
      <c r="B67" s="33"/>
      <c r="C67" s="49" t="s">
        <v>44</v>
      </c>
      <c r="D67" s="31">
        <v>29</v>
      </c>
      <c r="E67" s="47">
        <f>1-E66</f>
        <v>0.538899946741144</v>
      </c>
      <c r="F67" s="36">
        <f>E67*E65</f>
        <v>2915141</v>
      </c>
      <c r="G67" s="37">
        <f t="shared" si="18"/>
        <v>1996673.898412485</v>
      </c>
      <c r="H67" s="37">
        <f t="shared" si="18"/>
        <v>463983.7825495122</v>
      </c>
      <c r="I67" s="37">
        <f t="shared" si="18"/>
        <v>27242.716523674295</v>
      </c>
      <c r="J67" s="37">
        <f t="shared" si="18"/>
        <v>358235.3595951134</v>
      </c>
      <c r="K67" s="37">
        <f t="shared" si="18"/>
        <v>0</v>
      </c>
      <c r="L67" s="37">
        <f t="shared" si="18"/>
        <v>54153.186681776955</v>
      </c>
      <c r="M67" s="37">
        <f t="shared" si="18"/>
        <v>0</v>
      </c>
      <c r="N67" s="37">
        <f t="shared" si="18"/>
        <v>0</v>
      </c>
      <c r="O67" s="37">
        <f t="shared" si="18"/>
        <v>0</v>
      </c>
      <c r="P67" s="37">
        <f t="shared" si="18"/>
        <v>14766.89025401295</v>
      </c>
      <c r="Q67" s="37">
        <f t="shared" si="18"/>
        <v>4.951510664256765</v>
      </c>
      <c r="R67" s="37">
        <f t="shared" si="18"/>
        <v>80.2144727609596</v>
      </c>
      <c r="S67" s="38"/>
      <c r="T67" s="38">
        <f t="shared" si="2"/>
        <v>0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4"/>
    </row>
    <row r="68" spans="1:246" ht="15">
      <c r="A68" s="2"/>
      <c r="B68" s="33"/>
      <c r="C68" s="49"/>
      <c r="D68" s="31"/>
      <c r="E68" s="48"/>
      <c r="F68" s="3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6"/>
      <c r="R68" s="36"/>
      <c r="S68" s="38"/>
      <c r="T68" s="38">
        <f t="shared" si="2"/>
        <v>0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4"/>
    </row>
    <row r="69" spans="1:246" ht="15">
      <c r="A69" s="2"/>
      <c r="B69" s="33">
        <v>368</v>
      </c>
      <c r="C69" s="49" t="s">
        <v>48</v>
      </c>
      <c r="D69" s="31"/>
      <c r="E69" s="44">
        <v>267984931</v>
      </c>
      <c r="F69" s="3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6"/>
      <c r="R69" s="36"/>
      <c r="S69" s="38"/>
      <c r="T69" s="38">
        <f t="shared" si="2"/>
        <v>0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4"/>
    </row>
    <row r="70" spans="1:246" ht="15">
      <c r="A70" s="2"/>
      <c r="B70" s="33"/>
      <c r="C70" s="49" t="s">
        <v>43</v>
      </c>
      <c r="D70" s="31">
        <v>18</v>
      </c>
      <c r="E70" s="47">
        <f>E66</f>
        <v>0.46110005325885595</v>
      </c>
      <c r="F70" s="36">
        <f>E70*E69</f>
        <v>123567865.95667084</v>
      </c>
      <c r="G70" s="37">
        <f aca="true" t="shared" si="19" ref="G70:R70">INDEX(ALLOC,($D70)+1,(G$1)+1)*$F70</f>
        <v>98384799.23025298</v>
      </c>
      <c r="H70" s="37">
        <f t="shared" si="19"/>
        <v>19229110.811636124</v>
      </c>
      <c r="I70" s="37">
        <f t="shared" si="19"/>
        <v>150657.5960701608</v>
      </c>
      <c r="J70" s="37">
        <f t="shared" si="19"/>
        <v>1318429.6937586237</v>
      </c>
      <c r="K70" s="37">
        <f t="shared" si="19"/>
        <v>0</v>
      </c>
      <c r="L70" s="37">
        <f t="shared" si="19"/>
        <v>32099.674434855413</v>
      </c>
      <c r="M70" s="37">
        <f t="shared" si="19"/>
        <v>0</v>
      </c>
      <c r="N70" s="37">
        <f t="shared" si="19"/>
        <v>0</v>
      </c>
      <c r="O70" s="37">
        <f t="shared" si="19"/>
        <v>0</v>
      </c>
      <c r="P70" s="37">
        <f t="shared" si="19"/>
        <v>4433738.243290285</v>
      </c>
      <c r="Q70" s="37">
        <f t="shared" si="19"/>
        <v>286.3717913896266</v>
      </c>
      <c r="R70" s="37">
        <f t="shared" si="19"/>
        <v>18744.33543641192</v>
      </c>
      <c r="S70" s="38"/>
      <c r="T70" s="38">
        <f t="shared" si="2"/>
        <v>0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4"/>
    </row>
    <row r="71" spans="1:246" ht="15">
      <c r="A71" s="2"/>
      <c r="B71" s="33"/>
      <c r="C71" s="49" t="s">
        <v>44</v>
      </c>
      <c r="D71" s="31">
        <v>29</v>
      </c>
      <c r="E71" s="47">
        <f>E67</f>
        <v>0.538899946741144</v>
      </c>
      <c r="F71" s="36">
        <f>E71*E69</f>
        <v>144417065.04332915</v>
      </c>
      <c r="G71" s="37">
        <f aca="true" ca="1" t="shared" si="20" ref="G71:R71">INDEX(ALLOC,($D71)+1,(G$1)+1)*$F71</f>
        <v>98915896.09468408</v>
      </c>
      <c r="H71" s="37">
        <f ca="1" t="shared" si="20"/>
        <v>22985912.552258294</v>
      </c>
      <c r="I71" s="37">
        <f ca="1" t="shared" si="20"/>
        <v>1349613.334022762</v>
      </c>
      <c r="J71" s="37">
        <f ca="1" t="shared" si="20"/>
        <v>17747100.132538322</v>
      </c>
      <c r="K71" s="37">
        <f ca="1" t="shared" si="20"/>
        <v>0</v>
      </c>
      <c r="L71" s="37">
        <f ca="1" t="shared" si="20"/>
        <v>2682767.071412919</v>
      </c>
      <c r="M71" s="37">
        <f ca="1" t="shared" si="20"/>
        <v>0</v>
      </c>
      <c r="N71" s="37">
        <f ca="1" t="shared" si="20"/>
        <v>0</v>
      </c>
      <c r="O71" s="37">
        <f ca="1" t="shared" si="20"/>
        <v>0</v>
      </c>
      <c r="P71" s="37">
        <f ca="1" t="shared" si="20"/>
        <v>731556.7069659723</v>
      </c>
      <c r="Q71" s="37">
        <f ca="1" t="shared" si="20"/>
        <v>245.29950272138026</v>
      </c>
      <c r="R71" s="37">
        <f ca="1" t="shared" si="20"/>
        <v>3973.85194408636</v>
      </c>
      <c r="S71" s="38"/>
      <c r="T71" s="38">
        <f t="shared" si="2"/>
        <v>0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4"/>
    </row>
    <row r="72" spans="1:246" ht="15">
      <c r="A72" s="2"/>
      <c r="B72" s="33"/>
      <c r="C72" s="49"/>
      <c r="D72" s="31"/>
      <c r="E72" s="48"/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8">
        <f t="shared" si="2"/>
        <v>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4"/>
    </row>
    <row r="73" spans="1:246" ht="15">
      <c r="A73" s="2"/>
      <c r="B73" s="33">
        <v>369</v>
      </c>
      <c r="C73" s="49" t="s">
        <v>49</v>
      </c>
      <c r="D73" s="31">
        <v>27</v>
      </c>
      <c r="E73" s="48"/>
      <c r="F73" s="36">
        <v>84507618</v>
      </c>
      <c r="G73" s="37">
        <f aca="true" t="shared" si="21" ref="G73:R76">INDEX(ALLOC,($D73)+1,(G$1)+1)*$F73</f>
        <v>40175956.23307618</v>
      </c>
      <c r="H73" s="37">
        <f t="shared" si="21"/>
        <v>26367087.675553787</v>
      </c>
      <c r="I73" s="37">
        <f t="shared" si="21"/>
        <v>125853.71912292783</v>
      </c>
      <c r="J73" s="37">
        <f t="shared" si="21"/>
        <v>1447098.4237728268</v>
      </c>
      <c r="K73" s="37">
        <f t="shared" si="21"/>
        <v>0</v>
      </c>
      <c r="L73" s="37">
        <f t="shared" si="21"/>
        <v>26814.743150203933</v>
      </c>
      <c r="M73" s="37">
        <f t="shared" si="21"/>
        <v>0</v>
      </c>
      <c r="N73" s="37">
        <f t="shared" si="21"/>
        <v>0</v>
      </c>
      <c r="O73" s="37">
        <f t="shared" si="21"/>
        <v>0</v>
      </c>
      <c r="P73" s="37">
        <f t="shared" si="21"/>
        <v>16294865.462637743</v>
      </c>
      <c r="Q73" s="37">
        <f t="shared" si="21"/>
        <v>1052.5389081922726</v>
      </c>
      <c r="R73" s="37">
        <f t="shared" si="21"/>
        <v>68889.20377814365</v>
      </c>
      <c r="S73" s="38"/>
      <c r="T73" s="38">
        <f t="shared" si="2"/>
        <v>0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4"/>
    </row>
    <row r="74" spans="1:246" ht="15">
      <c r="A74" s="2"/>
      <c r="B74" s="33">
        <v>370</v>
      </c>
      <c r="C74" s="49" t="s">
        <v>50</v>
      </c>
      <c r="D74" s="31">
        <v>26</v>
      </c>
      <c r="E74" s="48"/>
      <c r="F74" s="36">
        <v>66969753</v>
      </c>
      <c r="G74" s="37">
        <f t="shared" si="21"/>
        <v>42024614.33062817</v>
      </c>
      <c r="H74" s="37">
        <f t="shared" si="21"/>
        <v>15321349.717110842</v>
      </c>
      <c r="I74" s="37">
        <f t="shared" si="21"/>
        <v>358056.98020026967</v>
      </c>
      <c r="J74" s="37">
        <f t="shared" si="21"/>
        <v>4495796.155134319</v>
      </c>
      <c r="K74" s="37">
        <f t="shared" si="21"/>
        <v>1650063.3947835194</v>
      </c>
      <c r="L74" s="37">
        <f t="shared" si="21"/>
        <v>169045.88165246806</v>
      </c>
      <c r="M74" s="37">
        <f t="shared" si="21"/>
        <v>1193971.9969647788</v>
      </c>
      <c r="N74" s="37">
        <f t="shared" si="21"/>
        <v>1624028.9470518436</v>
      </c>
      <c r="O74" s="37">
        <f t="shared" si="21"/>
        <v>59666.40837474321</v>
      </c>
      <c r="P74" s="37">
        <f t="shared" si="21"/>
        <v>0</v>
      </c>
      <c r="Q74" s="37">
        <f t="shared" si="21"/>
        <v>1100.6882604349205</v>
      </c>
      <c r="R74" s="37">
        <f t="shared" si="21"/>
        <v>72058.49983860577</v>
      </c>
      <c r="S74" s="38"/>
      <c r="T74" s="38">
        <f t="shared" si="2"/>
        <v>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4"/>
    </row>
    <row r="75" spans="1:246" ht="15">
      <c r="A75" s="2"/>
      <c r="B75" s="33">
        <v>371</v>
      </c>
      <c r="C75" s="49" t="s">
        <v>51</v>
      </c>
      <c r="D75" s="31">
        <v>7</v>
      </c>
      <c r="E75" s="48"/>
      <c r="F75" s="36">
        <v>17384575</v>
      </c>
      <c r="G75" s="37">
        <f t="shared" si="21"/>
        <v>0</v>
      </c>
      <c r="H75" s="37">
        <f t="shared" si="21"/>
        <v>0</v>
      </c>
      <c r="I75" s="37">
        <f t="shared" si="21"/>
        <v>0</v>
      </c>
      <c r="J75" s="37">
        <f t="shared" si="21"/>
        <v>0</v>
      </c>
      <c r="K75" s="37">
        <f t="shared" si="21"/>
        <v>0</v>
      </c>
      <c r="L75" s="37">
        <f t="shared" si="21"/>
        <v>0</v>
      </c>
      <c r="M75" s="37">
        <f t="shared" si="21"/>
        <v>0</v>
      </c>
      <c r="N75" s="37">
        <f t="shared" si="21"/>
        <v>0</v>
      </c>
      <c r="O75" s="37">
        <f t="shared" si="21"/>
        <v>0</v>
      </c>
      <c r="P75" s="37">
        <f t="shared" si="21"/>
        <v>17384575</v>
      </c>
      <c r="Q75" s="37">
        <f t="shared" si="21"/>
        <v>0</v>
      </c>
      <c r="R75" s="37">
        <f t="shared" si="21"/>
        <v>0</v>
      </c>
      <c r="S75" s="38"/>
      <c r="T75" s="38">
        <f t="shared" si="2"/>
        <v>0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4"/>
    </row>
    <row r="76" spans="1:246" ht="15">
      <c r="A76" s="2"/>
      <c r="B76" s="33">
        <v>373</v>
      </c>
      <c r="C76" s="49" t="s">
        <v>52</v>
      </c>
      <c r="D76" s="31">
        <v>7</v>
      </c>
      <c r="E76" s="48"/>
      <c r="F76" s="36">
        <v>80975590</v>
      </c>
      <c r="G76" s="37">
        <f t="shared" si="21"/>
        <v>0</v>
      </c>
      <c r="H76" s="37">
        <f t="shared" si="21"/>
        <v>0</v>
      </c>
      <c r="I76" s="37">
        <f t="shared" si="21"/>
        <v>0</v>
      </c>
      <c r="J76" s="37">
        <f t="shared" si="21"/>
        <v>0</v>
      </c>
      <c r="K76" s="37">
        <f t="shared" si="21"/>
        <v>0</v>
      </c>
      <c r="L76" s="37">
        <f t="shared" si="21"/>
        <v>0</v>
      </c>
      <c r="M76" s="37">
        <f t="shared" si="21"/>
        <v>0</v>
      </c>
      <c r="N76" s="37">
        <f t="shared" si="21"/>
        <v>0</v>
      </c>
      <c r="O76" s="37">
        <f t="shared" si="21"/>
        <v>0</v>
      </c>
      <c r="P76" s="37">
        <f t="shared" si="21"/>
        <v>80975590</v>
      </c>
      <c r="Q76" s="37">
        <f t="shared" si="21"/>
        <v>0</v>
      </c>
      <c r="R76" s="37">
        <f t="shared" si="21"/>
        <v>0</v>
      </c>
      <c r="S76" s="38"/>
      <c r="T76" s="38">
        <f t="shared" si="2"/>
        <v>0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4"/>
    </row>
    <row r="77" spans="1:246" ht="15">
      <c r="A77" s="2"/>
      <c r="B77" s="33"/>
      <c r="C77" s="39" t="s">
        <v>53</v>
      </c>
      <c r="D77" s="40"/>
      <c r="E77" s="41"/>
      <c r="F77" s="42">
        <f>SUM(F45:F76)</f>
        <v>1348161065</v>
      </c>
      <c r="G77" s="42">
        <f aca="true" ca="1" t="shared" si="22" ref="G77:R77">SUM(G45:G76)</f>
        <v>680305552.1886215</v>
      </c>
      <c r="H77" s="42">
        <f ca="1" t="shared" si="22"/>
        <v>201241216.13962966</v>
      </c>
      <c r="I77" s="42">
        <f ca="1" t="shared" si="22"/>
        <v>12409913.855479436</v>
      </c>
      <c r="J77" s="42">
        <f ca="1" t="shared" si="22"/>
        <v>148642099.9472</v>
      </c>
      <c r="K77" s="42">
        <f ca="1" t="shared" si="22"/>
        <v>29267732.76196737</v>
      </c>
      <c r="L77" s="42">
        <f ca="1" t="shared" si="22"/>
        <v>21236405.06490857</v>
      </c>
      <c r="M77" s="42">
        <f ca="1" t="shared" si="22"/>
        <v>127162674.52277425</v>
      </c>
      <c r="N77" s="42">
        <f ca="1" t="shared" si="22"/>
        <v>1624028.9470518436</v>
      </c>
      <c r="O77" s="42">
        <f ca="1" t="shared" si="22"/>
        <v>59666.40837474321</v>
      </c>
      <c r="P77" s="42">
        <f ca="1" t="shared" si="22"/>
        <v>126012459.97762169</v>
      </c>
      <c r="Q77" s="42">
        <f ca="1" t="shared" si="22"/>
        <v>4736.964466423297</v>
      </c>
      <c r="R77" s="42">
        <f ca="1" t="shared" si="22"/>
        <v>194578.22190451622</v>
      </c>
      <c r="S77" s="38"/>
      <c r="T77" s="38">
        <f t="shared" si="2"/>
        <v>0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4"/>
    </row>
    <row r="78" spans="1:246" ht="15">
      <c r="A78" s="2"/>
      <c r="B78" s="33"/>
      <c r="C78" s="33"/>
      <c r="D78" s="31"/>
      <c r="E78" s="32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36"/>
      <c r="Q78" s="36"/>
      <c r="R78" s="36"/>
      <c r="S78" s="38"/>
      <c r="T78" s="38">
        <f t="shared" si="2"/>
        <v>0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4"/>
    </row>
    <row r="79" spans="1:246" ht="15">
      <c r="A79" s="2"/>
      <c r="B79" s="33"/>
      <c r="C79" s="30" t="s">
        <v>54</v>
      </c>
      <c r="D79" s="31"/>
      <c r="E79" s="32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6"/>
      <c r="Q79" s="36"/>
      <c r="R79" s="36"/>
      <c r="S79" s="38"/>
      <c r="T79" s="38">
        <f t="shared" si="2"/>
        <v>0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4"/>
    </row>
    <row r="80" spans="1:246" ht="15">
      <c r="A80" s="2"/>
      <c r="B80" s="33"/>
      <c r="C80" s="33" t="s">
        <v>55</v>
      </c>
      <c r="D80" s="31">
        <v>54</v>
      </c>
      <c r="E80" s="32"/>
      <c r="F80" s="43">
        <v>124597128</v>
      </c>
      <c r="G80" s="37">
        <f aca="true" ca="1" t="shared" si="23" ref="G80:R80">INDEX(ALLOC,($D80)+1,(G$1)+1)*$F80</f>
        <v>48393619.1900585</v>
      </c>
      <c r="H80" s="37">
        <f ca="1" t="shared" si="23"/>
        <v>14851185.247737436</v>
      </c>
      <c r="I80" s="37">
        <f ca="1" t="shared" si="23"/>
        <v>1062112.5376439104</v>
      </c>
      <c r="J80" s="37">
        <f ca="1" t="shared" si="23"/>
        <v>19146113.966221754</v>
      </c>
      <c r="K80" s="37">
        <f ca="1" t="shared" si="23"/>
        <v>4177564.850933055</v>
      </c>
      <c r="L80" s="37">
        <f ca="1" t="shared" si="23"/>
        <v>3011841.054430966</v>
      </c>
      <c r="M80" s="37">
        <f ca="1" t="shared" si="23"/>
        <v>20791567.36117839</v>
      </c>
      <c r="N80" s="37">
        <f ca="1" t="shared" si="23"/>
        <v>7422724.547584006</v>
      </c>
      <c r="O80" s="37">
        <f ca="1" t="shared" si="23"/>
        <v>2376894.6032510498</v>
      </c>
      <c r="P80" s="37">
        <f ca="1" t="shared" si="23"/>
        <v>3353262.1012874343</v>
      </c>
      <c r="Q80" s="37">
        <f ca="1" t="shared" si="23"/>
        <v>265.6164870199544</v>
      </c>
      <c r="R80" s="37">
        <f ca="1" t="shared" si="23"/>
        <v>9976.923186497019</v>
      </c>
      <c r="S80" s="38"/>
      <c r="T80" s="38">
        <f aca="true" t="shared" si="24" ref="T80:T143">SUM(G80:R80)-F80</f>
        <v>0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4"/>
    </row>
    <row r="81" spans="1:246" ht="15">
      <c r="A81" s="2"/>
      <c r="B81" s="33"/>
      <c r="C81" s="34" t="s">
        <v>56</v>
      </c>
      <c r="D81" s="31"/>
      <c r="E81" s="32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36"/>
      <c r="Q81" s="36"/>
      <c r="R81" s="36"/>
      <c r="S81" s="38"/>
      <c r="T81" s="38">
        <f t="shared" si="24"/>
        <v>0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4"/>
    </row>
    <row r="82" spans="1:246" ht="15">
      <c r="A82" s="2"/>
      <c r="B82" s="33">
        <v>106</v>
      </c>
      <c r="C82" s="34" t="s">
        <v>57</v>
      </c>
      <c r="D82" s="31"/>
      <c r="E82" s="32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36"/>
      <c r="Q82" s="36"/>
      <c r="R82" s="36"/>
      <c r="S82" s="38"/>
      <c r="T82" s="38">
        <f t="shared" si="24"/>
        <v>0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4"/>
    </row>
    <row r="83" spans="1:246" ht="15">
      <c r="A83" s="2"/>
      <c r="B83" s="33">
        <v>105</v>
      </c>
      <c r="C83" s="34" t="s">
        <v>58</v>
      </c>
      <c r="D83" s="31">
        <v>53</v>
      </c>
      <c r="E83" s="32"/>
      <c r="F83" s="43">
        <v>722727</v>
      </c>
      <c r="G83" s="37">
        <f aca="true" t="shared" si="25" ref="G83:R84">INDEX(ALLOC,($D83)+1,(G$1)+1)*$F83</f>
        <v>364700.63079341775</v>
      </c>
      <c r="H83" s="37">
        <f t="shared" si="25"/>
        <v>107882.11007780893</v>
      </c>
      <c r="I83" s="37">
        <f t="shared" si="25"/>
        <v>6652.750953780946</v>
      </c>
      <c r="J83" s="37">
        <f t="shared" si="25"/>
        <v>79684.5879602227</v>
      </c>
      <c r="K83" s="37">
        <f t="shared" si="25"/>
        <v>15689.95073734635</v>
      </c>
      <c r="L83" s="37">
        <f t="shared" si="25"/>
        <v>11384.487893771193</v>
      </c>
      <c r="M83" s="37">
        <f t="shared" si="25"/>
        <v>68169.82084393682</v>
      </c>
      <c r="N83" s="37">
        <f t="shared" si="25"/>
        <v>870.6152397420984</v>
      </c>
      <c r="O83" s="37">
        <f t="shared" si="25"/>
        <v>31.986181358421767</v>
      </c>
      <c r="P83" s="37">
        <f t="shared" si="25"/>
        <v>67553.20972145609</v>
      </c>
      <c r="Q83" s="37">
        <f t="shared" si="25"/>
        <v>2.5394088338582232</v>
      </c>
      <c r="R83" s="37">
        <f t="shared" si="25"/>
        <v>104.31018832485368</v>
      </c>
      <c r="S83" s="38"/>
      <c r="T83" s="38">
        <f t="shared" si="24"/>
        <v>0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4"/>
    </row>
    <row r="84" spans="1:246" ht="15">
      <c r="A84" s="8"/>
      <c r="B84" s="33"/>
      <c r="C84" s="34" t="s">
        <v>59</v>
      </c>
      <c r="D84" s="31">
        <v>53</v>
      </c>
      <c r="E84" s="32"/>
      <c r="F84" s="43">
        <v>786955</v>
      </c>
      <c r="G84" s="37">
        <f t="shared" si="25"/>
        <v>397111.1981509395</v>
      </c>
      <c r="H84" s="37">
        <f t="shared" si="25"/>
        <v>117469.48147264753</v>
      </c>
      <c r="I84" s="37">
        <f t="shared" si="25"/>
        <v>7243.974041142345</v>
      </c>
      <c r="J84" s="37">
        <f t="shared" si="25"/>
        <v>86766.07476714868</v>
      </c>
      <c r="K84" s="37">
        <f t="shared" si="25"/>
        <v>17084.30041012498</v>
      </c>
      <c r="L84" s="37">
        <f t="shared" si="25"/>
        <v>12396.215542580681</v>
      </c>
      <c r="M84" s="37">
        <f t="shared" si="25"/>
        <v>74228.0022224717</v>
      </c>
      <c r="N84" s="37">
        <f t="shared" si="25"/>
        <v>947.9859144479769</v>
      </c>
      <c r="O84" s="37">
        <f t="shared" si="25"/>
        <v>34.828760169354126</v>
      </c>
      <c r="P84" s="37">
        <f t="shared" si="25"/>
        <v>73556.59350812752</v>
      </c>
      <c r="Q84" s="37">
        <f t="shared" si="25"/>
        <v>2.7650834669922366</v>
      </c>
      <c r="R84" s="37">
        <f t="shared" si="25"/>
        <v>113.58012673275695</v>
      </c>
      <c r="S84" s="38"/>
      <c r="T84" s="38">
        <f t="shared" si="24"/>
        <v>0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4"/>
    </row>
    <row r="85" spans="1:246" ht="15">
      <c r="A85" s="8"/>
      <c r="B85" s="33"/>
      <c r="C85" s="39"/>
      <c r="D85" s="40"/>
      <c r="E85" s="41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38"/>
      <c r="T85" s="38">
        <f t="shared" si="24"/>
        <v>0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4"/>
    </row>
    <row r="86" spans="1:246" ht="15">
      <c r="A86" s="8"/>
      <c r="B86" s="33"/>
      <c r="C86" s="33"/>
      <c r="D86" s="31"/>
      <c r="E86" s="32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38"/>
      <c r="T86" s="38">
        <f t="shared" si="24"/>
        <v>0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4"/>
    </row>
    <row r="87" spans="1:246" ht="15">
      <c r="A87" s="8"/>
      <c r="B87" s="33"/>
      <c r="C87" s="30" t="s">
        <v>60</v>
      </c>
      <c r="D87" s="31"/>
      <c r="E87" s="32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38"/>
      <c r="T87" s="38">
        <f t="shared" si="24"/>
        <v>0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4"/>
    </row>
    <row r="88" spans="1:246" ht="15">
      <c r="A88" s="51"/>
      <c r="B88" s="52"/>
      <c r="C88" s="34" t="s">
        <v>61</v>
      </c>
      <c r="D88" s="53">
        <v>51</v>
      </c>
      <c r="E88" s="48"/>
      <c r="F88" s="36">
        <v>229805038</v>
      </c>
      <c r="G88" s="37">
        <f aca="true" t="shared" si="26" ref="G88:R91">INDEX(ALLOC,($D88)+1,(G$1)+1)*$F88</f>
        <v>80530692.51778036</v>
      </c>
      <c r="H88" s="37">
        <f t="shared" si="26"/>
        <v>25133043.36334746</v>
      </c>
      <c r="I88" s="37">
        <f t="shared" si="26"/>
        <v>1907836.4123126832</v>
      </c>
      <c r="J88" s="37">
        <f t="shared" si="26"/>
        <v>38572006.00298436</v>
      </c>
      <c r="K88" s="37">
        <f t="shared" si="26"/>
        <v>8592444.37325529</v>
      </c>
      <c r="L88" s="37">
        <f t="shared" si="26"/>
        <v>6187220.774677777</v>
      </c>
      <c r="M88" s="37">
        <f t="shared" si="26"/>
        <v>43794632.81193197</v>
      </c>
      <c r="N88" s="37">
        <f t="shared" si="26"/>
        <v>18072824.063998</v>
      </c>
      <c r="O88" s="37">
        <f t="shared" si="26"/>
        <v>5812894.141739555</v>
      </c>
      <c r="P88" s="37">
        <f t="shared" si="26"/>
        <v>1187480.5004900205</v>
      </c>
      <c r="Q88" s="37">
        <f t="shared" si="26"/>
        <v>386.14745583852755</v>
      </c>
      <c r="R88" s="37">
        <f t="shared" si="26"/>
        <v>13576.89002673901</v>
      </c>
      <c r="S88" s="38"/>
      <c r="T88" s="38">
        <f t="shared" si="24"/>
        <v>0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4"/>
    </row>
    <row r="89" spans="1:246" ht="15">
      <c r="A89" s="51"/>
      <c r="B89" s="52"/>
      <c r="C89" s="34" t="s">
        <v>62</v>
      </c>
      <c r="D89" s="53">
        <v>52</v>
      </c>
      <c r="E89" s="48"/>
      <c r="F89" s="36">
        <v>36186518</v>
      </c>
      <c r="G89" s="37">
        <f t="shared" si="26"/>
        <v>12680859.304516744</v>
      </c>
      <c r="H89" s="37">
        <f t="shared" si="26"/>
        <v>3957603.949755675</v>
      </c>
      <c r="I89" s="37">
        <f t="shared" si="26"/>
        <v>300419.6830323986</v>
      </c>
      <c r="J89" s="37">
        <f t="shared" si="26"/>
        <v>6073785.856353163</v>
      </c>
      <c r="K89" s="37">
        <f t="shared" si="26"/>
        <v>1353019.2622530805</v>
      </c>
      <c r="L89" s="37">
        <f t="shared" si="26"/>
        <v>974277.9265476819</v>
      </c>
      <c r="M89" s="37">
        <f t="shared" si="26"/>
        <v>6896172.8704675585</v>
      </c>
      <c r="N89" s="37">
        <f t="shared" si="26"/>
        <v>2845858.2935971</v>
      </c>
      <c r="O89" s="37">
        <f t="shared" si="26"/>
        <v>915334.1472529114</v>
      </c>
      <c r="P89" s="37">
        <f t="shared" si="26"/>
        <v>186988.00026147</v>
      </c>
      <c r="Q89" s="37">
        <f t="shared" si="26"/>
        <v>60.805158942403516</v>
      </c>
      <c r="R89" s="37">
        <f t="shared" si="26"/>
        <v>2137.9008032739976</v>
      </c>
      <c r="S89" s="38"/>
      <c r="T89" s="38">
        <f t="shared" si="24"/>
        <v>0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4"/>
    </row>
    <row r="90" spans="1:246" ht="15">
      <c r="A90" s="51"/>
      <c r="B90" s="52"/>
      <c r="C90" s="34" t="s">
        <v>63</v>
      </c>
      <c r="D90" s="53">
        <v>53</v>
      </c>
      <c r="E90" s="48"/>
      <c r="F90" s="36">
        <v>21196765</v>
      </c>
      <c r="G90" s="37">
        <f t="shared" si="26"/>
        <v>10696256.769540697</v>
      </c>
      <c r="H90" s="37">
        <f t="shared" si="26"/>
        <v>3164060.1984199397</v>
      </c>
      <c r="I90" s="37">
        <f t="shared" si="26"/>
        <v>195117.65655748377</v>
      </c>
      <c r="J90" s="37">
        <f t="shared" si="26"/>
        <v>2337058.785841224</v>
      </c>
      <c r="K90" s="37">
        <f t="shared" si="26"/>
        <v>460168.49881228636</v>
      </c>
      <c r="L90" s="37">
        <f t="shared" si="26"/>
        <v>333894.14610165794</v>
      </c>
      <c r="M90" s="37">
        <f t="shared" si="26"/>
        <v>1999343.6975801797</v>
      </c>
      <c r="N90" s="37">
        <f t="shared" si="26"/>
        <v>25534.159706544684</v>
      </c>
      <c r="O90" s="37">
        <f t="shared" si="26"/>
        <v>938.1185004875243</v>
      </c>
      <c r="P90" s="37">
        <f t="shared" si="26"/>
        <v>1981259.1911765025</v>
      </c>
      <c r="Q90" s="37">
        <f t="shared" si="26"/>
        <v>74.47798724859705</v>
      </c>
      <c r="R90" s="37">
        <f t="shared" si="26"/>
        <v>3059.299775748889</v>
      </c>
      <c r="S90" s="38"/>
      <c r="T90" s="38">
        <f t="shared" si="24"/>
        <v>0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4"/>
    </row>
    <row r="91" spans="1:246" ht="15">
      <c r="A91" s="51"/>
      <c r="B91" s="52"/>
      <c r="C91" s="34" t="s">
        <v>64</v>
      </c>
      <c r="D91" s="53">
        <v>54</v>
      </c>
      <c r="E91" s="48"/>
      <c r="F91" s="36">
        <v>12374679</v>
      </c>
      <c r="G91" s="37">
        <f t="shared" si="26"/>
        <v>4806334.7264731005</v>
      </c>
      <c r="H91" s="37">
        <f t="shared" si="26"/>
        <v>1474983.0366096902</v>
      </c>
      <c r="I91" s="37">
        <f t="shared" si="26"/>
        <v>105486.39383741499</v>
      </c>
      <c r="J91" s="37">
        <f t="shared" si="26"/>
        <v>1901544.748522703</v>
      </c>
      <c r="K91" s="37">
        <f t="shared" si="26"/>
        <v>414905.4224747412</v>
      </c>
      <c r="L91" s="37">
        <f t="shared" si="26"/>
        <v>299128.6143257229</v>
      </c>
      <c r="M91" s="37">
        <f t="shared" si="26"/>
        <v>2064967.1154656122</v>
      </c>
      <c r="N91" s="37">
        <f t="shared" si="26"/>
        <v>737206.6680523511</v>
      </c>
      <c r="O91" s="37">
        <f t="shared" si="26"/>
        <v>236067.30110235044</v>
      </c>
      <c r="P91" s="37">
        <f t="shared" si="26"/>
        <v>333037.7093948545</v>
      </c>
      <c r="Q91" s="37">
        <f t="shared" si="26"/>
        <v>26.380373422247757</v>
      </c>
      <c r="R91" s="37">
        <f t="shared" si="26"/>
        <v>990.883368038449</v>
      </c>
      <c r="S91" s="38"/>
      <c r="T91" s="38">
        <f t="shared" si="24"/>
        <v>0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4"/>
    </row>
    <row r="92" spans="1:246" ht="15">
      <c r="A92" s="8"/>
      <c r="B92" s="33"/>
      <c r="C92" s="34" t="s">
        <v>65</v>
      </c>
      <c r="D92" s="31"/>
      <c r="E92" s="32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38"/>
      <c r="T92" s="38">
        <f t="shared" si="24"/>
        <v>0</v>
      </c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4"/>
    </row>
    <row r="93" spans="1:246" ht="15">
      <c r="A93" s="8"/>
      <c r="B93" s="33"/>
      <c r="C93" s="39" t="s">
        <v>66</v>
      </c>
      <c r="D93" s="40"/>
      <c r="E93" s="41"/>
      <c r="F93" s="42">
        <f>SUM(F88:F91)</f>
        <v>299563000</v>
      </c>
      <c r="G93" s="42">
        <f aca="true" t="shared" si="27" ref="G93:R93">SUM(G88:G92)</f>
        <v>108714143.31831092</v>
      </c>
      <c r="H93" s="42">
        <f t="shared" si="27"/>
        <v>33729690.54813276</v>
      </c>
      <c r="I93" s="42">
        <f t="shared" si="27"/>
        <v>2508860.1457399805</v>
      </c>
      <c r="J93" s="42">
        <f t="shared" si="27"/>
        <v>48884395.39370146</v>
      </c>
      <c r="K93" s="42">
        <f t="shared" si="27"/>
        <v>10820537.556795398</v>
      </c>
      <c r="L93" s="42">
        <f t="shared" si="27"/>
        <v>7794521.46165284</v>
      </c>
      <c r="M93" s="42">
        <f t="shared" si="27"/>
        <v>54755116.49544532</v>
      </c>
      <c r="N93" s="42">
        <f t="shared" si="27"/>
        <v>21681423.185353994</v>
      </c>
      <c r="O93" s="42">
        <f t="shared" si="27"/>
        <v>6965233.708595305</v>
      </c>
      <c r="P93" s="42">
        <f t="shared" si="27"/>
        <v>3688765.401322847</v>
      </c>
      <c r="Q93" s="42">
        <f t="shared" si="27"/>
        <v>547.8109754517759</v>
      </c>
      <c r="R93" s="42">
        <f t="shared" si="27"/>
        <v>19764.973973800345</v>
      </c>
      <c r="S93" s="38"/>
      <c r="T93" s="38">
        <f t="shared" si="24"/>
        <v>0</v>
      </c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4"/>
    </row>
    <row r="94" spans="1:246" ht="15">
      <c r="A94" s="8"/>
      <c r="B94" s="33"/>
      <c r="C94" s="33"/>
      <c r="D94" s="31"/>
      <c r="E94" s="32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38"/>
      <c r="T94" s="38">
        <f t="shared" si="24"/>
        <v>0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4"/>
    </row>
    <row r="95" spans="1:246" ht="15">
      <c r="A95" s="8"/>
      <c r="B95" s="33"/>
      <c r="C95" s="54" t="s">
        <v>67</v>
      </c>
      <c r="D95" s="55"/>
      <c r="E95" s="56"/>
      <c r="F95" s="57">
        <f>F19+F37+F42+F77+F80+F83+F84</f>
        <v>5653048566</v>
      </c>
      <c r="G95" s="57">
        <f aca="true" ca="1" t="shared" si="28" ref="G95:R95">G19+G37+G42+G77+G80+G83+G84</f>
        <v>2195823808.6841545</v>
      </c>
      <c r="H95" s="57">
        <f ca="1" t="shared" si="28"/>
        <v>673852844.0412582</v>
      </c>
      <c r="I95" s="57">
        <f ca="1" t="shared" si="28"/>
        <v>48189728.72072497</v>
      </c>
      <c r="J95" s="57">
        <f ca="1" t="shared" si="28"/>
        <v>868605469.2378399</v>
      </c>
      <c r="K95" s="57">
        <f ca="1" t="shared" si="28"/>
        <v>189520851.33972868</v>
      </c>
      <c r="L95" s="57">
        <f ca="1" t="shared" si="28"/>
        <v>136636374.46678665</v>
      </c>
      <c r="M95" s="57">
        <f ca="1" t="shared" si="28"/>
        <v>943216714.92133</v>
      </c>
      <c r="N95" s="57">
        <f ca="1" t="shared" si="28"/>
        <v>336685473.1866139</v>
      </c>
      <c r="O95" s="57">
        <f ca="1" t="shared" si="28"/>
        <v>107812441.6992411</v>
      </c>
      <c r="P95" s="57">
        <f ca="1" t="shared" si="28"/>
        <v>152240050.26732662</v>
      </c>
      <c r="Q95" s="57">
        <f ca="1" t="shared" si="28"/>
        <v>12053.270033085651</v>
      </c>
      <c r="R95" s="57">
        <f ca="1" t="shared" si="28"/>
        <v>452756.16496268084</v>
      </c>
      <c r="S95" s="38"/>
      <c r="T95" s="38">
        <f t="shared" si="24"/>
        <v>0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4"/>
    </row>
    <row r="96" spans="1:246" ht="15">
      <c r="A96" s="8"/>
      <c r="B96" s="33"/>
      <c r="C96" s="30" t="s">
        <v>68</v>
      </c>
      <c r="D96" s="58"/>
      <c r="E96" s="59"/>
      <c r="F96" s="60">
        <f>F95+F93</f>
        <v>5952611566</v>
      </c>
      <c r="G96" s="60">
        <f aca="true" ca="1" t="shared" si="29" ref="G96:R96">G95+G93</f>
        <v>2304537952.0024652</v>
      </c>
      <c r="H96" s="60">
        <f ca="1" t="shared" si="29"/>
        <v>707582534.589391</v>
      </c>
      <c r="I96" s="60">
        <f ca="1" t="shared" si="29"/>
        <v>50698588.86646495</v>
      </c>
      <c r="J96" s="60">
        <f ca="1" t="shared" si="29"/>
        <v>917489864.6315414</v>
      </c>
      <c r="K96" s="60">
        <f ca="1" t="shared" si="29"/>
        <v>200341388.89652407</v>
      </c>
      <c r="L96" s="60">
        <f ca="1" t="shared" si="29"/>
        <v>144430895.9284395</v>
      </c>
      <c r="M96" s="60">
        <f ca="1" t="shared" si="29"/>
        <v>997971831.4167753</v>
      </c>
      <c r="N96" s="60">
        <f ca="1" t="shared" si="29"/>
        <v>358366896.3719679</v>
      </c>
      <c r="O96" s="60">
        <f ca="1" t="shared" si="29"/>
        <v>114777675.4078364</v>
      </c>
      <c r="P96" s="60">
        <f ca="1" t="shared" si="29"/>
        <v>155928815.66864946</v>
      </c>
      <c r="Q96" s="60">
        <f ca="1" t="shared" si="29"/>
        <v>12601.081008537427</v>
      </c>
      <c r="R96" s="60">
        <f ca="1" t="shared" si="29"/>
        <v>472521.1389364812</v>
      </c>
      <c r="S96" s="38"/>
      <c r="T96" s="38">
        <f t="shared" si="24"/>
        <v>0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4"/>
    </row>
    <row r="97" spans="1:246" ht="15">
      <c r="A97" s="8"/>
      <c r="B97" s="33"/>
      <c r="C97" s="33"/>
      <c r="D97" s="31"/>
      <c r="E97" s="32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38"/>
      <c r="T97" s="38">
        <f t="shared" si="24"/>
        <v>0</v>
      </c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4"/>
    </row>
    <row r="98" spans="1:246" ht="15">
      <c r="A98" s="8"/>
      <c r="B98" s="33"/>
      <c r="C98" s="33"/>
      <c r="D98" s="31"/>
      <c r="E98" s="3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38"/>
      <c r="T98" s="38">
        <f t="shared" si="24"/>
        <v>0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4"/>
    </row>
    <row r="99" spans="1:246" ht="15">
      <c r="A99" s="8"/>
      <c r="B99" s="30" t="s">
        <v>9</v>
      </c>
      <c r="C99" s="33"/>
      <c r="D99" s="31"/>
      <c r="E99" s="32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38"/>
      <c r="T99" s="38">
        <f t="shared" si="24"/>
        <v>0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4"/>
    </row>
    <row r="100" spans="1:246" ht="15">
      <c r="A100" s="8"/>
      <c r="B100" s="33"/>
      <c r="C100" s="33"/>
      <c r="D100" s="31"/>
      <c r="E100" s="32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38"/>
      <c r="T100" s="38">
        <f t="shared" si="24"/>
        <v>0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4"/>
    </row>
    <row r="101" spans="1:246" ht="15">
      <c r="A101" s="2"/>
      <c r="B101" s="34" t="s">
        <v>10</v>
      </c>
      <c r="C101" s="30"/>
      <c r="D101" s="31">
        <v>79</v>
      </c>
      <c r="E101" s="32"/>
      <c r="F101" s="43">
        <v>1079524091</v>
      </c>
      <c r="G101" s="37">
        <f aca="true" t="shared" si="30" ref="G101:R108">INDEX(ALLOC,($D101)+1,(G$1)+1)*$F101</f>
        <v>378298158.2756132</v>
      </c>
      <c r="H101" s="37">
        <f t="shared" si="30"/>
        <v>118064103.4983804</v>
      </c>
      <c r="I101" s="37">
        <f t="shared" si="30"/>
        <v>8962185.45382173</v>
      </c>
      <c r="J101" s="37">
        <f t="shared" si="30"/>
        <v>181194503.30944535</v>
      </c>
      <c r="K101" s="37">
        <f t="shared" si="30"/>
        <v>40363565.491138086</v>
      </c>
      <c r="L101" s="37">
        <f t="shared" si="30"/>
        <v>29064871.426362462</v>
      </c>
      <c r="M101" s="37">
        <f t="shared" si="30"/>
        <v>205728131.93494746</v>
      </c>
      <c r="N101" s="37">
        <f t="shared" si="30"/>
        <v>84898264.804318</v>
      </c>
      <c r="O101" s="37">
        <f t="shared" si="30"/>
        <v>27306447.756992236</v>
      </c>
      <c r="P101" s="37">
        <f t="shared" si="30"/>
        <v>5578266.77355835</v>
      </c>
      <c r="Q101" s="37">
        <f t="shared" si="30"/>
        <v>1813.952752663538</v>
      </c>
      <c r="R101" s="37">
        <f t="shared" si="30"/>
        <v>63778.322669855435</v>
      </c>
      <c r="S101" s="38"/>
      <c r="T101" s="38">
        <f t="shared" si="24"/>
        <v>0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4"/>
    </row>
    <row r="102" spans="1:246" ht="15">
      <c r="A102" s="2"/>
      <c r="B102" s="34" t="s">
        <v>11</v>
      </c>
      <c r="C102" s="33"/>
      <c r="D102" s="31">
        <v>80</v>
      </c>
      <c r="E102" s="32"/>
      <c r="F102" s="43">
        <v>6757630</v>
      </c>
      <c r="G102" s="37">
        <f t="shared" si="30"/>
        <v>2368079.6052823174</v>
      </c>
      <c r="H102" s="37">
        <f t="shared" si="30"/>
        <v>739060.4196564988</v>
      </c>
      <c r="I102" s="37">
        <f t="shared" si="30"/>
        <v>56101.6968432892</v>
      </c>
      <c r="J102" s="37">
        <f t="shared" si="30"/>
        <v>1134245.5639547256</v>
      </c>
      <c r="K102" s="37">
        <f t="shared" si="30"/>
        <v>252668.78557310445</v>
      </c>
      <c r="L102" s="37">
        <f t="shared" si="30"/>
        <v>181940.95781131557</v>
      </c>
      <c r="M102" s="37">
        <f t="shared" si="30"/>
        <v>1287821.7427456737</v>
      </c>
      <c r="N102" s="37">
        <f t="shared" si="30"/>
        <v>531448.1316096942</v>
      </c>
      <c r="O102" s="37">
        <f t="shared" si="30"/>
        <v>170933.53644859366</v>
      </c>
      <c r="P102" s="37">
        <f t="shared" si="30"/>
        <v>34918.96402430645</v>
      </c>
      <c r="Q102" s="37">
        <f t="shared" si="30"/>
        <v>11.355023609178263</v>
      </c>
      <c r="R102" s="37">
        <f t="shared" si="30"/>
        <v>399.24102687162286</v>
      </c>
      <c r="S102" s="38"/>
      <c r="T102" s="38">
        <f t="shared" si="24"/>
        <v>0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4"/>
    </row>
    <row r="103" spans="1:246" ht="15">
      <c r="A103" s="2"/>
      <c r="B103" s="34" t="s">
        <v>12</v>
      </c>
      <c r="C103" s="33"/>
      <c r="D103" s="31">
        <v>81</v>
      </c>
      <c r="E103" s="32"/>
      <c r="F103" s="43">
        <v>154788757</v>
      </c>
      <c r="G103" s="37">
        <f t="shared" si="30"/>
        <v>54242700.26306569</v>
      </c>
      <c r="H103" s="37">
        <f t="shared" si="30"/>
        <v>16928752.196632225</v>
      </c>
      <c r="I103" s="37">
        <f t="shared" si="30"/>
        <v>1285052.8839198889</v>
      </c>
      <c r="J103" s="37">
        <f t="shared" si="30"/>
        <v>25980774.469350345</v>
      </c>
      <c r="K103" s="37">
        <f t="shared" si="30"/>
        <v>5787574.527099053</v>
      </c>
      <c r="L103" s="37">
        <f t="shared" si="30"/>
        <v>4167498.7690955233</v>
      </c>
      <c r="M103" s="37">
        <f t="shared" si="30"/>
        <v>29498555.972608246</v>
      </c>
      <c r="N103" s="37">
        <f t="shared" si="30"/>
        <v>12173231.69540756</v>
      </c>
      <c r="O103" s="37">
        <f t="shared" si="30"/>
        <v>3915365.2443966316</v>
      </c>
      <c r="P103" s="37">
        <f t="shared" si="30"/>
        <v>799845.9573918835</v>
      </c>
      <c r="Q103" s="37">
        <f t="shared" si="30"/>
        <v>260.0956237867947</v>
      </c>
      <c r="R103" s="37">
        <f t="shared" si="30"/>
        <v>9144.92540918371</v>
      </c>
      <c r="S103" s="38"/>
      <c r="T103" s="38">
        <f t="shared" si="24"/>
        <v>0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4"/>
    </row>
    <row r="104" spans="1:246" ht="15">
      <c r="A104" s="2"/>
      <c r="B104" s="34" t="s">
        <v>13</v>
      </c>
      <c r="C104" s="33"/>
      <c r="D104" s="31">
        <v>52</v>
      </c>
      <c r="E104" s="32"/>
      <c r="F104" s="43">
        <v>254981613</v>
      </c>
      <c r="G104" s="37">
        <f t="shared" si="30"/>
        <v>89353332.08052063</v>
      </c>
      <c r="H104" s="37">
        <f t="shared" si="30"/>
        <v>27886524.99596322</v>
      </c>
      <c r="I104" s="37">
        <f t="shared" si="30"/>
        <v>2116851.7887393786</v>
      </c>
      <c r="J104" s="37">
        <f t="shared" si="30"/>
        <v>42797809.799481556</v>
      </c>
      <c r="K104" s="37">
        <f t="shared" si="30"/>
        <v>9533800.237684114</v>
      </c>
      <c r="L104" s="37">
        <f t="shared" si="30"/>
        <v>6865069.3946685735</v>
      </c>
      <c r="M104" s="37">
        <f t="shared" si="30"/>
        <v>48592607.94417021</v>
      </c>
      <c r="N104" s="37">
        <f t="shared" si="30"/>
        <v>20052814.644139457</v>
      </c>
      <c r="O104" s="37">
        <f t="shared" si="30"/>
        <v>6449732.944753813</v>
      </c>
      <c r="P104" s="37">
        <f t="shared" si="30"/>
        <v>1317576.3945653473</v>
      </c>
      <c r="Q104" s="37">
        <f t="shared" si="30"/>
        <v>428.4523176796237</v>
      </c>
      <c r="R104" s="37">
        <f t="shared" si="30"/>
        <v>15064.322996006402</v>
      </c>
      <c r="S104" s="38"/>
      <c r="T104" s="38">
        <f t="shared" si="24"/>
        <v>0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4"/>
    </row>
    <row r="105" spans="1:246" ht="15">
      <c r="A105" s="2"/>
      <c r="B105" s="34" t="s">
        <v>14</v>
      </c>
      <c r="C105" s="30"/>
      <c r="D105" s="31">
        <v>52</v>
      </c>
      <c r="E105" s="32"/>
      <c r="F105" s="43">
        <v>3872987</v>
      </c>
      <c r="G105" s="37">
        <f t="shared" si="30"/>
        <v>1357212.7397066052</v>
      </c>
      <c r="H105" s="37">
        <f t="shared" si="30"/>
        <v>423576.2238453665</v>
      </c>
      <c r="I105" s="37">
        <f t="shared" si="30"/>
        <v>32153.453585354637</v>
      </c>
      <c r="J105" s="37">
        <f t="shared" si="30"/>
        <v>650067.8971776082</v>
      </c>
      <c r="K105" s="37">
        <f t="shared" si="30"/>
        <v>144811.55698527754</v>
      </c>
      <c r="L105" s="37">
        <f t="shared" si="30"/>
        <v>104275.45816666105</v>
      </c>
      <c r="M105" s="37">
        <f t="shared" si="30"/>
        <v>738086.7061338574</v>
      </c>
      <c r="N105" s="37">
        <f t="shared" si="30"/>
        <v>304587.80739677</v>
      </c>
      <c r="O105" s="37">
        <f t="shared" si="30"/>
        <v>97966.79672154727</v>
      </c>
      <c r="P105" s="37">
        <f t="shared" si="30"/>
        <v>20013.036185705125</v>
      </c>
      <c r="Q105" s="37">
        <f t="shared" si="30"/>
        <v>6.507882027136807</v>
      </c>
      <c r="R105" s="37">
        <f t="shared" si="30"/>
        <v>228.8162132197895</v>
      </c>
      <c r="S105" s="38"/>
      <c r="T105" s="38">
        <f t="shared" si="24"/>
        <v>0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4"/>
    </row>
    <row r="106" spans="1:246" ht="15">
      <c r="A106" s="2"/>
      <c r="B106" s="34" t="s">
        <v>15</v>
      </c>
      <c r="C106" s="33"/>
      <c r="D106" s="31">
        <v>53</v>
      </c>
      <c r="E106" s="32"/>
      <c r="F106" s="43">
        <v>525543760</v>
      </c>
      <c r="G106" s="37">
        <f t="shared" si="30"/>
        <v>265198533.86070335</v>
      </c>
      <c r="H106" s="37">
        <f t="shared" si="30"/>
        <v>78448390.28710094</v>
      </c>
      <c r="I106" s="37">
        <f t="shared" si="30"/>
        <v>4837665.882959437</v>
      </c>
      <c r="J106" s="37">
        <f t="shared" si="30"/>
        <v>57944061.82509602</v>
      </c>
      <c r="K106" s="37">
        <f t="shared" si="30"/>
        <v>11409226.035169259</v>
      </c>
      <c r="L106" s="37">
        <f t="shared" si="30"/>
        <v>8278432.344947668</v>
      </c>
      <c r="M106" s="37">
        <f t="shared" si="30"/>
        <v>49570894.63220404</v>
      </c>
      <c r="N106" s="37">
        <f t="shared" si="30"/>
        <v>633083.3172240193</v>
      </c>
      <c r="O106" s="37">
        <f t="shared" si="30"/>
        <v>23259.319243845715</v>
      </c>
      <c r="P106" s="37">
        <f t="shared" si="30"/>
        <v>49122514.91515134</v>
      </c>
      <c r="Q106" s="37">
        <f t="shared" si="30"/>
        <v>1846.5761853688405</v>
      </c>
      <c r="R106" s="37">
        <f t="shared" si="30"/>
        <v>75851.00401472715</v>
      </c>
      <c r="S106" s="38"/>
      <c r="T106" s="38">
        <f t="shared" si="24"/>
        <v>0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4"/>
    </row>
    <row r="107" spans="1:246" ht="15">
      <c r="A107" s="2"/>
      <c r="B107" s="34" t="s">
        <v>16</v>
      </c>
      <c r="C107" s="33"/>
      <c r="D107" s="31">
        <v>54</v>
      </c>
      <c r="E107" s="32"/>
      <c r="F107" s="43">
        <v>49454286</v>
      </c>
      <c r="G107" s="37">
        <f t="shared" si="30"/>
        <v>19208082.260132365</v>
      </c>
      <c r="H107" s="37">
        <f t="shared" si="30"/>
        <v>5894636.373003622</v>
      </c>
      <c r="I107" s="37">
        <f t="shared" si="30"/>
        <v>421566.8374059771</v>
      </c>
      <c r="J107" s="37">
        <f t="shared" si="30"/>
        <v>7599351.695121937</v>
      </c>
      <c r="K107" s="37">
        <f t="shared" si="30"/>
        <v>1658132.0150621021</v>
      </c>
      <c r="L107" s="37">
        <f t="shared" si="30"/>
        <v>1195440.467073772</v>
      </c>
      <c r="M107" s="37">
        <f t="shared" si="30"/>
        <v>8252454.411854353</v>
      </c>
      <c r="N107" s="37">
        <f t="shared" si="30"/>
        <v>2946179.808217088</v>
      </c>
      <c r="O107" s="37">
        <f t="shared" si="30"/>
        <v>943421.6292773132</v>
      </c>
      <c r="P107" s="37">
        <f t="shared" si="30"/>
        <v>1330955.100265471</v>
      </c>
      <c r="Q107" s="37">
        <f t="shared" si="30"/>
        <v>105.42677769747719</v>
      </c>
      <c r="R107" s="37">
        <f t="shared" si="30"/>
        <v>3959.975808311207</v>
      </c>
      <c r="S107" s="38"/>
      <c r="T107" s="38">
        <f t="shared" si="24"/>
        <v>0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4"/>
    </row>
    <row r="108" spans="1:246" ht="15">
      <c r="A108" s="2"/>
      <c r="B108" s="34" t="s">
        <v>17</v>
      </c>
      <c r="C108" s="33"/>
      <c r="D108" s="31">
        <v>54</v>
      </c>
      <c r="E108" s="32"/>
      <c r="F108" s="43">
        <v>16605338</v>
      </c>
      <c r="G108" s="37">
        <f t="shared" si="30"/>
        <v>6449525.8967302</v>
      </c>
      <c r="H108" s="37">
        <f t="shared" si="30"/>
        <v>1979250.6833648193</v>
      </c>
      <c r="I108" s="37">
        <f t="shared" si="30"/>
        <v>141550.1140733746</v>
      </c>
      <c r="J108" s="37">
        <f t="shared" si="30"/>
        <v>2551645.442386383</v>
      </c>
      <c r="K108" s="37">
        <f t="shared" si="30"/>
        <v>556753.4138239766</v>
      </c>
      <c r="L108" s="37">
        <f t="shared" si="30"/>
        <v>401394.79548118147</v>
      </c>
      <c r="M108" s="37">
        <f t="shared" si="30"/>
        <v>2770938.6975768437</v>
      </c>
      <c r="N108" s="37">
        <f t="shared" si="30"/>
        <v>989243.1067394225</v>
      </c>
      <c r="O108" s="37">
        <f t="shared" si="30"/>
        <v>316774.0614162437</v>
      </c>
      <c r="P108" s="37">
        <f t="shared" si="30"/>
        <v>446896.7422304315</v>
      </c>
      <c r="Q108" s="37">
        <f t="shared" si="30"/>
        <v>35.399303468206384</v>
      </c>
      <c r="R108" s="37">
        <f t="shared" si="30"/>
        <v>1329.6468736568313</v>
      </c>
      <c r="S108" s="38"/>
      <c r="T108" s="38">
        <f t="shared" si="24"/>
        <v>0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4"/>
    </row>
    <row r="109" spans="1:246" ht="15">
      <c r="A109" s="8"/>
      <c r="B109" s="39"/>
      <c r="C109" s="61" t="s">
        <v>69</v>
      </c>
      <c r="D109" s="62"/>
      <c r="E109" s="63"/>
      <c r="F109" s="64">
        <f aca="true" t="shared" si="31" ref="F109:R109">SUM(F101:F108)</f>
        <v>2091528462</v>
      </c>
      <c r="G109" s="64">
        <f t="shared" si="31"/>
        <v>816475624.9817543</v>
      </c>
      <c r="H109" s="64">
        <f t="shared" si="31"/>
        <v>250364294.67794707</v>
      </c>
      <c r="I109" s="64">
        <f t="shared" si="31"/>
        <v>17853128.111348424</v>
      </c>
      <c r="J109" s="64">
        <f t="shared" si="31"/>
        <v>319852460.0020139</v>
      </c>
      <c r="K109" s="64">
        <f t="shared" si="31"/>
        <v>69706532.06253497</v>
      </c>
      <c r="L109" s="64">
        <f t="shared" si="31"/>
        <v>50258923.613607146</v>
      </c>
      <c r="M109" s="64">
        <f t="shared" si="31"/>
        <v>346439492.0422406</v>
      </c>
      <c r="N109" s="64">
        <f t="shared" si="31"/>
        <v>122528853.315052</v>
      </c>
      <c r="O109" s="64">
        <f t="shared" si="31"/>
        <v>39223901.289250225</v>
      </c>
      <c r="P109" s="64">
        <f t="shared" si="31"/>
        <v>58650987.883372836</v>
      </c>
      <c r="Q109" s="64">
        <f t="shared" si="31"/>
        <v>4507.765866300796</v>
      </c>
      <c r="R109" s="64">
        <f t="shared" si="31"/>
        <v>169756.25501183214</v>
      </c>
      <c r="S109" s="38"/>
      <c r="T109" s="38">
        <f t="shared" si="24"/>
        <v>0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4"/>
    </row>
    <row r="110" spans="1:246" ht="15">
      <c r="A110" s="8"/>
      <c r="B110" s="33"/>
      <c r="C110" s="33"/>
      <c r="D110" s="31"/>
      <c r="E110" s="32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36"/>
      <c r="Q110" s="36"/>
      <c r="R110" s="36"/>
      <c r="S110" s="38"/>
      <c r="T110" s="38">
        <f t="shared" si="24"/>
        <v>0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4"/>
    </row>
    <row r="111" spans="1:246" ht="15">
      <c r="A111" s="8"/>
      <c r="B111" s="65" t="s">
        <v>18</v>
      </c>
      <c r="C111" s="54"/>
      <c r="D111" s="55"/>
      <c r="E111" s="56"/>
      <c r="F111" s="57">
        <f aca="true" t="shared" si="32" ref="F111:R111">F96-F109</f>
        <v>3861083104</v>
      </c>
      <c r="G111" s="57">
        <f t="shared" si="32"/>
        <v>1488062327.020711</v>
      </c>
      <c r="H111" s="57">
        <f t="shared" si="32"/>
        <v>457218239.91144395</v>
      </c>
      <c r="I111" s="57">
        <f t="shared" si="32"/>
        <v>32845460.755116526</v>
      </c>
      <c r="J111" s="57">
        <f t="shared" si="32"/>
        <v>597637404.6295274</v>
      </c>
      <c r="K111" s="57">
        <f t="shared" si="32"/>
        <v>130634856.8339891</v>
      </c>
      <c r="L111" s="57">
        <f t="shared" si="32"/>
        <v>94171972.31483236</v>
      </c>
      <c r="M111" s="57">
        <f t="shared" si="32"/>
        <v>651532339.3745347</v>
      </c>
      <c r="N111" s="57">
        <f t="shared" si="32"/>
        <v>235838043.0569159</v>
      </c>
      <c r="O111" s="57">
        <f t="shared" si="32"/>
        <v>75553774.11858618</v>
      </c>
      <c r="P111" s="57">
        <f t="shared" si="32"/>
        <v>97277827.78527662</v>
      </c>
      <c r="Q111" s="57">
        <f t="shared" si="32"/>
        <v>8093.315142236631</v>
      </c>
      <c r="R111" s="57">
        <f t="shared" si="32"/>
        <v>302764.8839246491</v>
      </c>
      <c r="S111" s="38"/>
      <c r="T111" s="38">
        <f t="shared" si="24"/>
        <v>0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4"/>
    </row>
    <row r="112" spans="1:246" ht="15">
      <c r="A112" s="8"/>
      <c r="B112" s="66"/>
      <c r="C112" s="66"/>
      <c r="D112" s="67"/>
      <c r="E112" s="68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70"/>
      <c r="Q112" s="70"/>
      <c r="R112" s="70"/>
      <c r="S112" s="38"/>
      <c r="T112" s="38">
        <f t="shared" si="24"/>
        <v>0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4"/>
    </row>
    <row r="113" spans="1:246" ht="15">
      <c r="A113" s="8"/>
      <c r="B113" s="33"/>
      <c r="C113" s="33"/>
      <c r="D113" s="31"/>
      <c r="E113" s="32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36"/>
      <c r="Q113" s="36"/>
      <c r="R113" s="36"/>
      <c r="S113" s="38"/>
      <c r="T113" s="38">
        <f t="shared" si="24"/>
        <v>0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4"/>
    </row>
    <row r="114" spans="1:246" ht="15">
      <c r="A114" s="8"/>
      <c r="B114" s="30" t="s">
        <v>19</v>
      </c>
      <c r="C114" s="33"/>
      <c r="D114" s="31"/>
      <c r="E114" s="32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36"/>
      <c r="Q114" s="36"/>
      <c r="R114" s="36"/>
      <c r="S114" s="38"/>
      <c r="T114" s="38">
        <f t="shared" si="24"/>
        <v>0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4"/>
    </row>
    <row r="115" spans="1:246" ht="15">
      <c r="A115" s="8"/>
      <c r="B115" s="33"/>
      <c r="C115" s="33"/>
      <c r="D115" s="31"/>
      <c r="E115" s="32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36"/>
      <c r="Q115" s="36"/>
      <c r="R115" s="36"/>
      <c r="S115" s="38"/>
      <c r="T115" s="38">
        <f t="shared" si="24"/>
        <v>0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4"/>
    </row>
    <row r="116" spans="1:246" ht="15">
      <c r="A116" s="8"/>
      <c r="B116" s="33"/>
      <c r="C116" s="30" t="s">
        <v>70</v>
      </c>
      <c r="D116" s="31"/>
      <c r="E116" s="32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36"/>
      <c r="Q116" s="36"/>
      <c r="R116" s="36"/>
      <c r="S116" s="38"/>
      <c r="T116" s="38">
        <f t="shared" si="24"/>
        <v>0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4"/>
    </row>
    <row r="117" spans="1:246" ht="15">
      <c r="A117" s="8"/>
      <c r="B117" s="33"/>
      <c r="C117" s="34" t="s">
        <v>71</v>
      </c>
      <c r="D117" s="31">
        <v>67</v>
      </c>
      <c r="E117" s="32"/>
      <c r="F117" s="43">
        <v>96090910</v>
      </c>
      <c r="G117" s="37">
        <f aca="true" t="shared" si="33" ref="G117:R119">INDEX(ALLOC,($D117)+1,(G$1)+1)*$F117</f>
        <v>36088977.01074562</v>
      </c>
      <c r="H117" s="37">
        <f t="shared" si="33"/>
        <v>11659420.05909793</v>
      </c>
      <c r="I117" s="37">
        <f t="shared" si="33"/>
        <v>861379.3720855624</v>
      </c>
      <c r="J117" s="37">
        <f t="shared" si="33"/>
        <v>15181482.880060595</v>
      </c>
      <c r="K117" s="37">
        <f t="shared" si="33"/>
        <v>3235831.3386210767</v>
      </c>
      <c r="L117" s="37">
        <f t="shared" si="33"/>
        <v>2410693.811722749</v>
      </c>
      <c r="M117" s="37">
        <f t="shared" si="33"/>
        <v>17026585.953857426</v>
      </c>
      <c r="N117" s="37">
        <f t="shared" si="33"/>
        <v>6583238.797287849</v>
      </c>
      <c r="O117" s="37">
        <f t="shared" si="33"/>
        <v>2121989.721924717</v>
      </c>
      <c r="P117" s="37">
        <f t="shared" si="33"/>
        <v>912919.5084199297</v>
      </c>
      <c r="Q117" s="37">
        <f t="shared" si="33"/>
        <v>229.25447902285234</v>
      </c>
      <c r="R117" s="37">
        <f t="shared" si="33"/>
        <v>8162.291697525912</v>
      </c>
      <c r="S117" s="38"/>
      <c r="T117" s="38">
        <f t="shared" si="24"/>
        <v>0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4"/>
    </row>
    <row r="118" spans="1:246" ht="15">
      <c r="A118" s="8"/>
      <c r="B118" s="33"/>
      <c r="C118" s="34" t="s">
        <v>72</v>
      </c>
      <c r="D118" s="31">
        <v>57</v>
      </c>
      <c r="E118" s="32"/>
      <c r="F118" s="43">
        <v>115098215</v>
      </c>
      <c r="G118" s="37">
        <f t="shared" si="33"/>
        <v>44707806.39566996</v>
      </c>
      <c r="H118" s="37">
        <f t="shared" si="33"/>
        <v>13719899.734861434</v>
      </c>
      <c r="I118" s="37">
        <f t="shared" si="33"/>
        <v>981161.1721238621</v>
      </c>
      <c r="J118" s="37">
        <f t="shared" si="33"/>
        <v>17685137.122261334</v>
      </c>
      <c r="K118" s="37">
        <f t="shared" si="33"/>
        <v>3858716.485416292</v>
      </c>
      <c r="L118" s="37">
        <f t="shared" si="33"/>
        <v>2781968.4585385746</v>
      </c>
      <c r="M118" s="37">
        <f t="shared" si="33"/>
        <v>19204250.410752434</v>
      </c>
      <c r="N118" s="37">
        <f t="shared" si="33"/>
        <v>6855044.057693246</v>
      </c>
      <c r="O118" s="37">
        <f t="shared" si="33"/>
        <v>2195102.2443018965</v>
      </c>
      <c r="P118" s="37">
        <f t="shared" si="33"/>
        <v>3099665.2218182213</v>
      </c>
      <c r="Q118" s="37">
        <f t="shared" si="33"/>
        <v>245.40915393245703</v>
      </c>
      <c r="R118" s="37">
        <f t="shared" si="33"/>
        <v>9218.287408827846</v>
      </c>
      <c r="S118" s="38"/>
      <c r="T118" s="38">
        <f t="shared" si="24"/>
        <v>0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4"/>
    </row>
    <row r="119" spans="1:246" ht="15">
      <c r="A119" s="8"/>
      <c r="B119" s="33"/>
      <c r="C119" s="34" t="s">
        <v>73</v>
      </c>
      <c r="D119" s="31">
        <v>57</v>
      </c>
      <c r="E119" s="32"/>
      <c r="F119" s="43">
        <v>6567467</v>
      </c>
      <c r="G119" s="37">
        <f t="shared" si="33"/>
        <v>2551013.0035114046</v>
      </c>
      <c r="H119" s="37">
        <f t="shared" si="33"/>
        <v>782853.0507793819</v>
      </c>
      <c r="I119" s="37">
        <f t="shared" si="33"/>
        <v>55984.739812036045</v>
      </c>
      <c r="J119" s="37">
        <f t="shared" si="33"/>
        <v>1009108.2163257377</v>
      </c>
      <c r="K119" s="37">
        <f t="shared" si="33"/>
        <v>220177.11725874705</v>
      </c>
      <c r="L119" s="37">
        <f t="shared" si="33"/>
        <v>158738.2223650728</v>
      </c>
      <c r="M119" s="37">
        <f t="shared" si="33"/>
        <v>1095788.3302738713</v>
      </c>
      <c r="N119" s="37">
        <f t="shared" si="33"/>
        <v>391146.60146941885</v>
      </c>
      <c r="O119" s="37">
        <f t="shared" si="33"/>
        <v>125251.8255915493</v>
      </c>
      <c r="P119" s="37">
        <f t="shared" si="33"/>
        <v>176865.89714131402</v>
      </c>
      <c r="Q119" s="37">
        <f t="shared" si="33"/>
        <v>14.002967117685811</v>
      </c>
      <c r="R119" s="37">
        <f t="shared" si="33"/>
        <v>525.9925043493714</v>
      </c>
      <c r="S119" s="38"/>
      <c r="T119" s="38">
        <f t="shared" si="24"/>
        <v>0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4"/>
    </row>
    <row r="120" spans="1:246" ht="15">
      <c r="A120" s="8"/>
      <c r="B120" s="33"/>
      <c r="C120" s="39" t="s">
        <v>27</v>
      </c>
      <c r="D120" s="40"/>
      <c r="E120" s="41"/>
      <c r="F120" s="42">
        <f aca="true" t="shared" si="34" ref="F120:R120">SUM(F117:F119)</f>
        <v>217756592</v>
      </c>
      <c r="G120" s="42">
        <f t="shared" si="34"/>
        <v>83347796.40992698</v>
      </c>
      <c r="H120" s="42">
        <f t="shared" si="34"/>
        <v>26162172.844738748</v>
      </c>
      <c r="I120" s="42">
        <f t="shared" si="34"/>
        <v>1898525.2840214605</v>
      </c>
      <c r="J120" s="42">
        <f t="shared" si="34"/>
        <v>33875728.21864767</v>
      </c>
      <c r="K120" s="42">
        <f t="shared" si="34"/>
        <v>7314724.941296116</v>
      </c>
      <c r="L120" s="42">
        <f t="shared" si="34"/>
        <v>5351400.492626396</v>
      </c>
      <c r="M120" s="42">
        <f t="shared" si="34"/>
        <v>37326624.694883734</v>
      </c>
      <c r="N120" s="42">
        <f t="shared" si="34"/>
        <v>13829429.456450513</v>
      </c>
      <c r="O120" s="42">
        <f t="shared" si="34"/>
        <v>4442343.791818162</v>
      </c>
      <c r="P120" s="42">
        <f t="shared" si="34"/>
        <v>4189450.627379465</v>
      </c>
      <c r="Q120" s="42">
        <f t="shared" si="34"/>
        <v>488.66660007299515</v>
      </c>
      <c r="R120" s="42">
        <f t="shared" si="34"/>
        <v>17906.57161070313</v>
      </c>
      <c r="S120" s="38"/>
      <c r="T120" s="38">
        <f t="shared" si="24"/>
        <v>0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4"/>
    </row>
    <row r="121" spans="1:246" ht="15">
      <c r="A121" s="8"/>
      <c r="B121" s="33"/>
      <c r="C121" s="33"/>
      <c r="D121" s="31"/>
      <c r="E121" s="32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36"/>
      <c r="R121" s="36"/>
      <c r="S121" s="38"/>
      <c r="T121" s="38">
        <f t="shared" si="24"/>
        <v>0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4"/>
    </row>
    <row r="122" spans="1:246" ht="15">
      <c r="A122" s="8"/>
      <c r="B122" s="30" t="s">
        <v>20</v>
      </c>
      <c r="C122" s="30"/>
      <c r="D122" s="31"/>
      <c r="E122" s="32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36"/>
      <c r="Q122" s="36"/>
      <c r="R122" s="36"/>
      <c r="S122" s="38"/>
      <c r="T122" s="38">
        <f t="shared" si="24"/>
        <v>0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4"/>
    </row>
    <row r="123" spans="1:246" ht="15">
      <c r="A123" s="8"/>
      <c r="B123" s="33"/>
      <c r="C123" s="71" t="s">
        <v>74</v>
      </c>
      <c r="D123" s="31"/>
      <c r="E123" s="32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36"/>
      <c r="Q123" s="36"/>
      <c r="R123" s="36"/>
      <c r="S123" s="38"/>
      <c r="T123" s="38">
        <f t="shared" si="24"/>
        <v>0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4"/>
    </row>
    <row r="124" spans="1:246" ht="15">
      <c r="A124" s="8"/>
      <c r="B124" s="33"/>
      <c r="C124" s="49" t="s">
        <v>75</v>
      </c>
      <c r="D124" s="31"/>
      <c r="E124" s="32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36"/>
      <c r="Q124" s="36"/>
      <c r="R124" s="36"/>
      <c r="S124" s="38"/>
      <c r="T124" s="38">
        <f t="shared" si="24"/>
        <v>0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4"/>
    </row>
    <row r="125" spans="1:246" ht="15">
      <c r="A125" s="8"/>
      <c r="B125" s="33"/>
      <c r="C125" s="49" t="s">
        <v>76</v>
      </c>
      <c r="D125" s="31">
        <v>51</v>
      </c>
      <c r="E125" s="32"/>
      <c r="F125" s="43">
        <v>294093013</v>
      </c>
      <c r="G125" s="37">
        <f aca="true" t="shared" si="35" ref="G125:R128">INDEX(ALLOC,($D125)+1,(G$1)+1)*$F125</f>
        <v>103059159.22317848</v>
      </c>
      <c r="H125" s="37">
        <f t="shared" si="35"/>
        <v>32164013.952498764</v>
      </c>
      <c r="I125" s="37">
        <f t="shared" si="35"/>
        <v>2441553.7783299047</v>
      </c>
      <c r="J125" s="37">
        <f t="shared" si="35"/>
        <v>49362527.304</v>
      </c>
      <c r="K125" s="37">
        <f t="shared" si="35"/>
        <v>10996181.270688873</v>
      </c>
      <c r="L125" s="37">
        <f t="shared" si="35"/>
        <v>7918096.2069299</v>
      </c>
      <c r="M125" s="37">
        <f t="shared" si="35"/>
        <v>56046184.31772473</v>
      </c>
      <c r="N125" s="37">
        <f t="shared" si="35"/>
        <v>23128697.82428389</v>
      </c>
      <c r="O125" s="37">
        <f t="shared" si="35"/>
        <v>7439051.672984796</v>
      </c>
      <c r="P125" s="37">
        <f t="shared" si="35"/>
        <v>1519678.251213353</v>
      </c>
      <c r="Q125" s="37">
        <f t="shared" si="35"/>
        <v>494.1722328552127</v>
      </c>
      <c r="R125" s="37">
        <f t="shared" si="35"/>
        <v>17375.02593451988</v>
      </c>
      <c r="S125" s="38"/>
      <c r="T125" s="38">
        <f t="shared" si="24"/>
        <v>0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4"/>
    </row>
    <row r="126" spans="1:246" ht="15">
      <c r="A126" s="8"/>
      <c r="B126" s="33"/>
      <c r="C126" s="49" t="s">
        <v>77</v>
      </c>
      <c r="D126" s="31">
        <v>52</v>
      </c>
      <c r="E126" s="32"/>
      <c r="F126" s="43">
        <v>33496412</v>
      </c>
      <c r="G126" s="37">
        <f t="shared" si="35"/>
        <v>11738164.135552537</v>
      </c>
      <c r="H126" s="37">
        <f t="shared" si="35"/>
        <v>3663395.644583527</v>
      </c>
      <c r="I126" s="37">
        <f t="shared" si="35"/>
        <v>278086.4817046678</v>
      </c>
      <c r="J126" s="37">
        <f t="shared" si="35"/>
        <v>5622260.573514654</v>
      </c>
      <c r="K126" s="37">
        <f t="shared" si="35"/>
        <v>1252435.800879356</v>
      </c>
      <c r="L126" s="37">
        <f t="shared" si="35"/>
        <v>901850.098706565</v>
      </c>
      <c r="M126" s="37">
        <f t="shared" si="35"/>
        <v>6383511.331275476</v>
      </c>
      <c r="N126" s="37">
        <f t="shared" si="35"/>
        <v>2634297.1682422003</v>
      </c>
      <c r="O126" s="37">
        <f t="shared" si="35"/>
        <v>847288.2003748519</v>
      </c>
      <c r="P126" s="37">
        <f t="shared" si="35"/>
        <v>173087.311020483</v>
      </c>
      <c r="Q126" s="37">
        <f t="shared" si="35"/>
        <v>56.28490300338464</v>
      </c>
      <c r="R126" s="37">
        <f t="shared" si="35"/>
        <v>1978.969242677529</v>
      </c>
      <c r="S126" s="38"/>
      <c r="T126" s="38">
        <f t="shared" si="24"/>
        <v>0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4"/>
    </row>
    <row r="127" spans="1:246" ht="15">
      <c r="A127" s="8"/>
      <c r="B127" s="33"/>
      <c r="C127" s="49" t="s">
        <v>78</v>
      </c>
      <c r="D127" s="31">
        <v>53</v>
      </c>
      <c r="E127" s="32"/>
      <c r="F127" s="43">
        <v>102688559</v>
      </c>
      <c r="G127" s="37">
        <f t="shared" si="35"/>
        <v>51818435.23566588</v>
      </c>
      <c r="H127" s="37">
        <f t="shared" si="35"/>
        <v>15328413.669019667</v>
      </c>
      <c r="I127" s="37">
        <f t="shared" si="35"/>
        <v>945255.1362127621</v>
      </c>
      <c r="J127" s="37">
        <f t="shared" si="35"/>
        <v>11321972.905597853</v>
      </c>
      <c r="K127" s="37">
        <f t="shared" si="35"/>
        <v>2229304.3320632605</v>
      </c>
      <c r="L127" s="37">
        <f t="shared" si="35"/>
        <v>1617563.2801380174</v>
      </c>
      <c r="M127" s="37">
        <f t="shared" si="35"/>
        <v>9685898.92137977</v>
      </c>
      <c r="N127" s="37">
        <f t="shared" si="35"/>
        <v>123701.23769079558</v>
      </c>
      <c r="O127" s="37">
        <f t="shared" si="35"/>
        <v>4544.751851818174</v>
      </c>
      <c r="P127" s="37">
        <f t="shared" si="35"/>
        <v>9598287.8211567</v>
      </c>
      <c r="Q127" s="37">
        <f t="shared" si="35"/>
        <v>360.81152891862536</v>
      </c>
      <c r="R127" s="37">
        <f t="shared" si="35"/>
        <v>14820.89769456219</v>
      </c>
      <c r="S127" s="38"/>
      <c r="T127" s="38">
        <f t="shared" si="24"/>
        <v>0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4"/>
    </row>
    <row r="128" spans="1:246" ht="15">
      <c r="A128" s="8"/>
      <c r="B128" s="33"/>
      <c r="C128" s="49" t="s">
        <v>79</v>
      </c>
      <c r="D128" s="31">
        <v>54</v>
      </c>
      <c r="E128" s="32"/>
      <c r="F128" s="43">
        <v>9365573</v>
      </c>
      <c r="G128" s="37">
        <f t="shared" si="35"/>
        <v>3637595.669610408</v>
      </c>
      <c r="H128" s="37">
        <f t="shared" si="35"/>
        <v>1116316.7386507338</v>
      </c>
      <c r="I128" s="37">
        <f t="shared" si="35"/>
        <v>79835.64842296598</v>
      </c>
      <c r="J128" s="37">
        <f t="shared" si="35"/>
        <v>1439152.979649494</v>
      </c>
      <c r="K128" s="37">
        <f t="shared" si="35"/>
        <v>314014.36936530063</v>
      </c>
      <c r="L128" s="37">
        <f t="shared" si="35"/>
        <v>226390.58951399094</v>
      </c>
      <c r="M128" s="37">
        <f t="shared" si="35"/>
        <v>1562836.5198396356</v>
      </c>
      <c r="N128" s="37">
        <f t="shared" si="35"/>
        <v>557942.7850800059</v>
      </c>
      <c r="O128" s="37">
        <f t="shared" si="35"/>
        <v>178663.6680747067</v>
      </c>
      <c r="P128" s="37">
        <f t="shared" si="35"/>
        <v>252054.13240135726</v>
      </c>
      <c r="Q128" s="37">
        <f t="shared" si="35"/>
        <v>19.96555329260025</v>
      </c>
      <c r="R128" s="37">
        <f t="shared" si="35"/>
        <v>749.9338381100602</v>
      </c>
      <c r="S128" s="38"/>
      <c r="T128" s="38">
        <f t="shared" si="24"/>
        <v>0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4"/>
    </row>
    <row r="129" spans="1:246" ht="15">
      <c r="A129" s="8"/>
      <c r="B129" s="33"/>
      <c r="C129" s="72" t="s">
        <v>27</v>
      </c>
      <c r="D129" s="40"/>
      <c r="E129" s="41"/>
      <c r="F129" s="42">
        <f>SUM(F124:F128)</f>
        <v>439643557</v>
      </c>
      <c r="G129" s="73">
        <f aca="true" t="shared" si="36" ref="G129:R129">SUM(G125:G128)</f>
        <v>170253354.2640073</v>
      </c>
      <c r="H129" s="73">
        <f t="shared" si="36"/>
        <v>52272140.00475269</v>
      </c>
      <c r="I129" s="73">
        <f t="shared" si="36"/>
        <v>3744731.0446703</v>
      </c>
      <c r="J129" s="73">
        <f t="shared" si="36"/>
        <v>67745913.762762</v>
      </c>
      <c r="K129" s="73">
        <f t="shared" si="36"/>
        <v>14791935.77299679</v>
      </c>
      <c r="L129" s="73">
        <f t="shared" si="36"/>
        <v>10663900.175288474</v>
      </c>
      <c r="M129" s="73">
        <f t="shared" si="36"/>
        <v>73678431.0902196</v>
      </c>
      <c r="N129" s="73">
        <f t="shared" si="36"/>
        <v>26444639.01529689</v>
      </c>
      <c r="O129" s="73">
        <f t="shared" si="36"/>
        <v>8469548.293286173</v>
      </c>
      <c r="P129" s="73">
        <f t="shared" si="36"/>
        <v>11543107.515791891</v>
      </c>
      <c r="Q129" s="73">
        <f t="shared" si="36"/>
        <v>931.234218069823</v>
      </c>
      <c r="R129" s="73">
        <f t="shared" si="36"/>
        <v>34924.82670986966</v>
      </c>
      <c r="S129" s="38"/>
      <c r="T129" s="38">
        <f t="shared" si="24"/>
        <v>0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4"/>
    </row>
    <row r="130" spans="1:246" ht="15">
      <c r="A130" s="8"/>
      <c r="B130" s="33"/>
      <c r="C130" s="49"/>
      <c r="D130" s="31"/>
      <c r="E130" s="32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36"/>
      <c r="Q130" s="36"/>
      <c r="R130" s="36"/>
      <c r="S130" s="38"/>
      <c r="T130" s="38">
        <f t="shared" si="24"/>
        <v>0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4"/>
    </row>
    <row r="131" spans="1:246" ht="15">
      <c r="A131" s="8"/>
      <c r="B131" s="33"/>
      <c r="C131" s="74" t="s">
        <v>80</v>
      </c>
      <c r="D131" s="31"/>
      <c r="E131" s="32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36"/>
      <c r="Q131" s="36"/>
      <c r="R131" s="36"/>
      <c r="S131" s="38"/>
      <c r="T131" s="38">
        <f t="shared" si="24"/>
        <v>0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4"/>
    </row>
    <row r="132" spans="1:246" ht="15">
      <c r="A132" s="8"/>
      <c r="B132" s="33"/>
      <c r="C132" s="49" t="s">
        <v>81</v>
      </c>
      <c r="D132" s="31">
        <v>51</v>
      </c>
      <c r="E132" s="32"/>
      <c r="F132" s="43">
        <v>86299724</v>
      </c>
      <c r="G132" s="37">
        <f aca="true" t="shared" si="37" ref="G132:R132">INDEX(ALLOC,($D132)+1,(G$1)+1)*$F132</f>
        <v>30242054.736038078</v>
      </c>
      <c r="H132" s="37">
        <f t="shared" si="37"/>
        <v>9438325.305718135</v>
      </c>
      <c r="I132" s="37">
        <f t="shared" si="37"/>
        <v>716458.4260321341</v>
      </c>
      <c r="J132" s="37">
        <f t="shared" si="37"/>
        <v>14485119.652528651</v>
      </c>
      <c r="K132" s="37">
        <f t="shared" si="37"/>
        <v>3226759.449448121</v>
      </c>
      <c r="L132" s="37">
        <f t="shared" si="37"/>
        <v>2323514.966550726</v>
      </c>
      <c r="M132" s="37">
        <f t="shared" si="37"/>
        <v>16446396.2898458</v>
      </c>
      <c r="N132" s="37">
        <f t="shared" si="37"/>
        <v>6786969.25967126</v>
      </c>
      <c r="O132" s="37">
        <f t="shared" si="37"/>
        <v>2182942.3951677703</v>
      </c>
      <c r="P132" s="37">
        <f t="shared" si="37"/>
        <v>445939.9164594061</v>
      </c>
      <c r="Q132" s="37">
        <f t="shared" si="37"/>
        <v>145.01169840396238</v>
      </c>
      <c r="R132" s="37">
        <f t="shared" si="37"/>
        <v>5098.590841537291</v>
      </c>
      <c r="S132" s="38"/>
      <c r="T132" s="38">
        <f t="shared" si="24"/>
        <v>0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4"/>
    </row>
    <row r="133" spans="1:246" ht="15">
      <c r="A133" s="8"/>
      <c r="B133" s="33"/>
      <c r="C133" s="49" t="s">
        <v>82</v>
      </c>
      <c r="D133" s="31"/>
      <c r="E133" s="32"/>
      <c r="F133" s="43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8"/>
      <c r="T133" s="38">
        <f t="shared" si="24"/>
        <v>0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4"/>
    </row>
    <row r="134" spans="1:246" ht="15">
      <c r="A134" s="8"/>
      <c r="B134" s="33"/>
      <c r="C134" s="49" t="s">
        <v>83</v>
      </c>
      <c r="D134" s="31"/>
      <c r="E134" s="32"/>
      <c r="F134" s="43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8"/>
      <c r="T134" s="38">
        <f t="shared" si="24"/>
        <v>0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4"/>
    </row>
    <row r="135" spans="1:246" ht="15">
      <c r="A135" s="8"/>
      <c r="B135" s="33"/>
      <c r="C135" s="49" t="s">
        <v>84</v>
      </c>
      <c r="D135" s="31"/>
      <c r="E135" s="32"/>
      <c r="F135" s="43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8"/>
      <c r="T135" s="38">
        <f t="shared" si="24"/>
        <v>0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4"/>
    </row>
    <row r="136" spans="1:246" ht="15">
      <c r="A136" s="8"/>
      <c r="B136" s="33"/>
      <c r="C136" s="49" t="s">
        <v>85</v>
      </c>
      <c r="D136" s="31"/>
      <c r="E136" s="32"/>
      <c r="F136" s="43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8"/>
      <c r="T136" s="38">
        <f t="shared" si="24"/>
        <v>0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4"/>
    </row>
    <row r="137" spans="1:246" ht="15">
      <c r="A137" s="8"/>
      <c r="B137" s="33"/>
      <c r="C137" s="49" t="s">
        <v>86</v>
      </c>
      <c r="D137" s="31"/>
      <c r="E137" s="32"/>
      <c r="F137" s="43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8"/>
      <c r="T137" s="38">
        <f t="shared" si="24"/>
        <v>0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4"/>
    </row>
    <row r="138" spans="1:246" ht="15">
      <c r="A138" s="8"/>
      <c r="B138" s="33"/>
      <c r="C138" s="72" t="s">
        <v>27</v>
      </c>
      <c r="D138" s="40"/>
      <c r="E138" s="41"/>
      <c r="F138" s="42">
        <f aca="true" t="shared" si="38" ref="F138:R138">SUM(F132:F137)</f>
        <v>86299724</v>
      </c>
      <c r="G138" s="73">
        <f t="shared" si="38"/>
        <v>30242054.736038078</v>
      </c>
      <c r="H138" s="73">
        <f t="shared" si="38"/>
        <v>9438325.305718135</v>
      </c>
      <c r="I138" s="73">
        <f t="shared" si="38"/>
        <v>716458.4260321341</v>
      </c>
      <c r="J138" s="73">
        <f t="shared" si="38"/>
        <v>14485119.652528651</v>
      </c>
      <c r="K138" s="73">
        <f t="shared" si="38"/>
        <v>3226759.449448121</v>
      </c>
      <c r="L138" s="73">
        <f t="shared" si="38"/>
        <v>2323514.966550726</v>
      </c>
      <c r="M138" s="73">
        <f t="shared" si="38"/>
        <v>16446396.2898458</v>
      </c>
      <c r="N138" s="73">
        <f t="shared" si="38"/>
        <v>6786969.25967126</v>
      </c>
      <c r="O138" s="73">
        <f t="shared" si="38"/>
        <v>2182942.3951677703</v>
      </c>
      <c r="P138" s="73">
        <f t="shared" si="38"/>
        <v>445939.9164594061</v>
      </c>
      <c r="Q138" s="73">
        <f t="shared" si="38"/>
        <v>145.01169840396238</v>
      </c>
      <c r="R138" s="73">
        <f t="shared" si="38"/>
        <v>5098.590841537291</v>
      </c>
      <c r="S138" s="38"/>
      <c r="T138" s="38">
        <f t="shared" si="24"/>
        <v>0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4"/>
    </row>
    <row r="139" spans="1:246" ht="15">
      <c r="A139" s="8"/>
      <c r="B139" s="33"/>
      <c r="C139" s="49"/>
      <c r="D139" s="31"/>
      <c r="E139" s="32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36"/>
      <c r="Q139" s="36"/>
      <c r="R139" s="36"/>
      <c r="S139" s="38"/>
      <c r="T139" s="38">
        <f t="shared" si="24"/>
        <v>0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4"/>
    </row>
    <row r="140" spans="1:246" ht="15">
      <c r="A140" s="8"/>
      <c r="B140" s="33"/>
      <c r="C140" s="74" t="s">
        <v>87</v>
      </c>
      <c r="D140" s="31"/>
      <c r="E140" s="32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36"/>
      <c r="Q140" s="36"/>
      <c r="R140" s="36"/>
      <c r="S140" s="38"/>
      <c r="T140" s="38">
        <f t="shared" si="24"/>
        <v>0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4"/>
    </row>
    <row r="141" spans="1:245" ht="15">
      <c r="A141" s="8"/>
      <c r="B141" s="33"/>
      <c r="C141" s="34" t="s">
        <v>88</v>
      </c>
      <c r="D141" s="31">
        <v>68</v>
      </c>
      <c r="E141" s="32"/>
      <c r="F141" s="43">
        <v>2936189</v>
      </c>
      <c r="G141" s="37">
        <f aca="true" t="shared" si="39" ref="G141:R142">INDEX(ALLOC,($D141)+1,(G$1)+1)*$F141</f>
        <v>1430602.664144335</v>
      </c>
      <c r="H141" s="37">
        <f t="shared" si="39"/>
        <v>416211.5346103212</v>
      </c>
      <c r="I141" s="37">
        <f t="shared" si="39"/>
        <v>36710.30186553305</v>
      </c>
      <c r="J141" s="37">
        <f t="shared" si="39"/>
        <v>436317.1039587424</v>
      </c>
      <c r="K141" s="37">
        <f t="shared" si="39"/>
        <v>95314.05313765566</v>
      </c>
      <c r="L141" s="37">
        <f t="shared" si="39"/>
        <v>64713.34841793602</v>
      </c>
      <c r="M141" s="37">
        <f t="shared" si="39"/>
        <v>434742.97003834555</v>
      </c>
      <c r="N141" s="37">
        <f t="shared" si="39"/>
        <v>0</v>
      </c>
      <c r="O141" s="37">
        <f t="shared" si="39"/>
        <v>0</v>
      </c>
      <c r="P141" s="37">
        <f t="shared" si="39"/>
        <v>21462.271012449757</v>
      </c>
      <c r="Q141" s="37">
        <f t="shared" si="39"/>
        <v>7.19654998237929</v>
      </c>
      <c r="R141" s="37">
        <f t="shared" si="39"/>
        <v>107.55626469883379</v>
      </c>
      <c r="S141" s="38"/>
      <c r="T141" s="38">
        <f t="shared" si="24"/>
        <v>0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</row>
    <row r="142" spans="1:246" ht="15">
      <c r="A142" s="8"/>
      <c r="B142" s="33"/>
      <c r="C142" s="49" t="s">
        <v>89</v>
      </c>
      <c r="D142" s="31">
        <v>51</v>
      </c>
      <c r="E142" s="32"/>
      <c r="F142" s="43">
        <v>49440753</v>
      </c>
      <c r="G142" s="37">
        <f t="shared" si="39"/>
        <v>17325547.395921435</v>
      </c>
      <c r="H142" s="37">
        <f t="shared" si="39"/>
        <v>5407177.318129775</v>
      </c>
      <c r="I142" s="37">
        <f t="shared" si="39"/>
        <v>410456.0528631993</v>
      </c>
      <c r="J142" s="37">
        <f t="shared" si="39"/>
        <v>8298464.812194705</v>
      </c>
      <c r="K142" s="37">
        <f t="shared" si="39"/>
        <v>1848597.0700274839</v>
      </c>
      <c r="L142" s="37">
        <f t="shared" si="39"/>
        <v>1331132.0619407508</v>
      </c>
      <c r="M142" s="37">
        <f t="shared" si="39"/>
        <v>9422072.041694857</v>
      </c>
      <c r="N142" s="37">
        <f t="shared" si="39"/>
        <v>3888226.4650811586</v>
      </c>
      <c r="O142" s="37">
        <f t="shared" si="39"/>
        <v>1250598.6203700735</v>
      </c>
      <c r="P142" s="37">
        <f t="shared" si="39"/>
        <v>255477.12368709463</v>
      </c>
      <c r="Q142" s="37">
        <f t="shared" si="39"/>
        <v>83.07659898078931</v>
      </c>
      <c r="R142" s="37">
        <f t="shared" si="39"/>
        <v>2920.961490496857</v>
      </c>
      <c r="S142" s="38"/>
      <c r="T142" s="38">
        <f t="shared" si="24"/>
        <v>0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4"/>
    </row>
    <row r="143" spans="1:246" ht="15">
      <c r="A143" s="8"/>
      <c r="B143" s="33"/>
      <c r="C143" s="72" t="s">
        <v>27</v>
      </c>
      <c r="D143" s="40"/>
      <c r="E143" s="41"/>
      <c r="F143" s="42">
        <f aca="true" t="shared" si="40" ref="F143:R143">SUM(F141:F142)</f>
        <v>52376942</v>
      </c>
      <c r="G143" s="73">
        <f t="shared" si="40"/>
        <v>18756150.06006577</v>
      </c>
      <c r="H143" s="73">
        <f t="shared" si="40"/>
        <v>5823388.852740096</v>
      </c>
      <c r="I143" s="73">
        <f t="shared" si="40"/>
        <v>447166.3547287324</v>
      </c>
      <c r="J143" s="73">
        <f t="shared" si="40"/>
        <v>8734781.916153448</v>
      </c>
      <c r="K143" s="73">
        <f t="shared" si="40"/>
        <v>1943911.1231651395</v>
      </c>
      <c r="L143" s="73">
        <f t="shared" si="40"/>
        <v>1395845.410358687</v>
      </c>
      <c r="M143" s="73">
        <f t="shared" si="40"/>
        <v>9856815.011733202</v>
      </c>
      <c r="N143" s="73">
        <f t="shared" si="40"/>
        <v>3888226.4650811586</v>
      </c>
      <c r="O143" s="73">
        <f t="shared" si="40"/>
        <v>1250598.6203700735</v>
      </c>
      <c r="P143" s="73">
        <f t="shared" si="40"/>
        <v>276939.3946995444</v>
      </c>
      <c r="Q143" s="73">
        <f t="shared" si="40"/>
        <v>90.27314896316861</v>
      </c>
      <c r="R143" s="73">
        <f t="shared" si="40"/>
        <v>3028.517755195691</v>
      </c>
      <c r="S143" s="38"/>
      <c r="T143" s="38">
        <f t="shared" si="24"/>
        <v>0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4"/>
    </row>
    <row r="144" spans="1:246" ht="15">
      <c r="A144" s="8"/>
      <c r="B144" s="33"/>
      <c r="C144" s="49"/>
      <c r="D144" s="31"/>
      <c r="E144" s="32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36"/>
      <c r="Q144" s="36"/>
      <c r="R144" s="36"/>
      <c r="S144" s="38"/>
      <c r="T144" s="38">
        <f aca="true" t="shared" si="41" ref="T144:T207">SUM(G144:R144)-F144</f>
        <v>0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4"/>
    </row>
    <row r="145" spans="1:246" ht="15">
      <c r="A145" s="8"/>
      <c r="B145" s="33"/>
      <c r="C145" s="74" t="s">
        <v>90</v>
      </c>
      <c r="D145" s="31"/>
      <c r="E145" s="32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36"/>
      <c r="Q145" s="36"/>
      <c r="R145" s="36"/>
      <c r="S145" s="38"/>
      <c r="T145" s="38">
        <f t="shared" si="41"/>
        <v>0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4"/>
    </row>
    <row r="146" spans="1:246" ht="15">
      <c r="A146" s="8"/>
      <c r="B146" s="33"/>
      <c r="C146" s="49" t="s">
        <v>90</v>
      </c>
      <c r="D146" s="31">
        <v>51</v>
      </c>
      <c r="E146" s="32"/>
      <c r="F146" s="43">
        <v>415671</v>
      </c>
      <c r="G146" s="37">
        <f aca="true" t="shared" si="42" ref="G146:R146">INDEX(ALLOC,($D146)+1,(G$1)+1)*$F146</f>
        <v>145663.7930172718</v>
      </c>
      <c r="H146" s="37">
        <f t="shared" si="42"/>
        <v>45460.61025818765</v>
      </c>
      <c r="I146" s="37">
        <f t="shared" si="42"/>
        <v>3450.8915741978876</v>
      </c>
      <c r="J146" s="37">
        <f t="shared" si="42"/>
        <v>69768.9852529104</v>
      </c>
      <c r="K146" s="37">
        <f t="shared" si="42"/>
        <v>15542.00019355276</v>
      </c>
      <c r="L146" s="37">
        <f t="shared" si="42"/>
        <v>11191.435440293028</v>
      </c>
      <c r="M146" s="37">
        <f t="shared" si="42"/>
        <v>79215.66460857388</v>
      </c>
      <c r="N146" s="37">
        <f t="shared" si="42"/>
        <v>32690.096426459164</v>
      </c>
      <c r="O146" s="37">
        <f t="shared" si="42"/>
        <v>10514.354001199148</v>
      </c>
      <c r="P146" s="37">
        <f t="shared" si="42"/>
        <v>2147.9129065881807</v>
      </c>
      <c r="Q146" s="37">
        <f t="shared" si="42"/>
        <v>0.6984629254118293</v>
      </c>
      <c r="R146" s="37">
        <f t="shared" si="42"/>
        <v>24.557857840804306</v>
      </c>
      <c r="S146" s="38"/>
      <c r="T146" s="38">
        <f t="shared" si="41"/>
        <v>0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4"/>
    </row>
    <row r="147" spans="1:246" ht="15.75">
      <c r="A147" s="8"/>
      <c r="B147" s="33"/>
      <c r="C147" s="72" t="s">
        <v>27</v>
      </c>
      <c r="D147" s="40"/>
      <c r="E147" s="41"/>
      <c r="F147" s="42">
        <f aca="true" t="shared" si="43" ref="F147:R147">SUM(F146)</f>
        <v>415671</v>
      </c>
      <c r="G147" s="73">
        <f t="shared" si="43"/>
        <v>145663.7930172718</v>
      </c>
      <c r="H147" s="73">
        <f t="shared" si="43"/>
        <v>45460.61025818765</v>
      </c>
      <c r="I147" s="73">
        <f t="shared" si="43"/>
        <v>3450.8915741978876</v>
      </c>
      <c r="J147" s="73">
        <f t="shared" si="43"/>
        <v>69768.9852529104</v>
      </c>
      <c r="K147" s="73">
        <f t="shared" si="43"/>
        <v>15542.00019355276</v>
      </c>
      <c r="L147" s="73">
        <f t="shared" si="43"/>
        <v>11191.435440293028</v>
      </c>
      <c r="M147" s="73">
        <f t="shared" si="43"/>
        <v>79215.66460857388</v>
      </c>
      <c r="N147" s="73">
        <f t="shared" si="43"/>
        <v>32690.096426459164</v>
      </c>
      <c r="O147" s="73">
        <f t="shared" si="43"/>
        <v>10514.354001199148</v>
      </c>
      <c r="P147" s="73">
        <f t="shared" si="43"/>
        <v>2147.9129065881807</v>
      </c>
      <c r="Q147" s="73">
        <f t="shared" si="43"/>
        <v>0.6984629254118293</v>
      </c>
      <c r="R147" s="73">
        <f t="shared" si="43"/>
        <v>24.557857840804306</v>
      </c>
      <c r="S147" s="38"/>
      <c r="T147" s="38">
        <f t="shared" si="41"/>
        <v>0</v>
      </c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4"/>
    </row>
    <row r="148" spans="1:246" ht="15">
      <c r="A148" s="8"/>
      <c r="B148" s="33"/>
      <c r="C148" s="49"/>
      <c r="D148" s="31"/>
      <c r="E148" s="32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36"/>
      <c r="Q148" s="36"/>
      <c r="R148" s="36"/>
      <c r="S148" s="38"/>
      <c r="T148" s="38">
        <f t="shared" si="41"/>
        <v>0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4"/>
    </row>
    <row r="149" spans="1:246" ht="15">
      <c r="A149" s="8"/>
      <c r="B149" s="33"/>
      <c r="C149" s="30" t="s">
        <v>91</v>
      </c>
      <c r="D149" s="31"/>
      <c r="E149" s="32"/>
      <c r="F149" s="43">
        <f aca="true" t="shared" si="44" ref="F149:R149">F129+F138-F143+F147</f>
        <v>473982010</v>
      </c>
      <c r="G149" s="43">
        <f t="shared" si="44"/>
        <v>181884922.73299688</v>
      </c>
      <c r="H149" s="43">
        <f t="shared" si="44"/>
        <v>55932537.06798891</v>
      </c>
      <c r="I149" s="43">
        <f t="shared" si="44"/>
        <v>4017474.0075478996</v>
      </c>
      <c r="J149" s="43">
        <f t="shared" si="44"/>
        <v>73566020.48439012</v>
      </c>
      <c r="K149" s="43">
        <f t="shared" si="44"/>
        <v>16090326.099473324</v>
      </c>
      <c r="L149" s="43">
        <f t="shared" si="44"/>
        <v>11602761.166920805</v>
      </c>
      <c r="M149" s="43">
        <f t="shared" si="44"/>
        <v>80347228.03294076</v>
      </c>
      <c r="N149" s="43">
        <f t="shared" si="44"/>
        <v>29376071.906313453</v>
      </c>
      <c r="O149" s="43">
        <f t="shared" si="44"/>
        <v>9412406.42208507</v>
      </c>
      <c r="P149" s="43">
        <f t="shared" si="44"/>
        <v>11714255.950458342</v>
      </c>
      <c r="Q149" s="43">
        <f t="shared" si="44"/>
        <v>986.6712304360286</v>
      </c>
      <c r="R149" s="43">
        <f t="shared" si="44"/>
        <v>37019.457654052065</v>
      </c>
      <c r="S149" s="38"/>
      <c r="T149" s="38">
        <f t="shared" si="41"/>
        <v>0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4"/>
    </row>
    <row r="150" spans="1:246" ht="15">
      <c r="A150" s="8"/>
      <c r="B150" s="33"/>
      <c r="C150" s="33"/>
      <c r="D150" s="31"/>
      <c r="E150" s="32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36"/>
      <c r="R150" s="36"/>
      <c r="S150" s="38"/>
      <c r="T150" s="38">
        <f t="shared" si="41"/>
        <v>0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4"/>
    </row>
    <row r="151" spans="1:246" ht="15">
      <c r="A151" s="8"/>
      <c r="B151" s="54" t="s">
        <v>21</v>
      </c>
      <c r="C151" s="54"/>
      <c r="D151" s="55"/>
      <c r="E151" s="56"/>
      <c r="F151" s="57">
        <f>F111+F120+F147-F129-F138-F143</f>
        <v>3500935144</v>
      </c>
      <c r="G151" s="57">
        <f aca="true" t="shared" si="45" ref="G151:R151">G96-G109+G120-G143+G147-G138-G129</f>
        <v>1352304228.1635442</v>
      </c>
      <c r="H151" s="57">
        <f t="shared" si="45"/>
        <v>415892019.2032299</v>
      </c>
      <c r="I151" s="57">
        <f t="shared" si="45"/>
        <v>29839081.105281018</v>
      </c>
      <c r="J151" s="57">
        <f t="shared" si="45"/>
        <v>540617086.501984</v>
      </c>
      <c r="K151" s="57">
        <f t="shared" si="45"/>
        <v>118002517.42986873</v>
      </c>
      <c r="L151" s="57">
        <f t="shared" si="45"/>
        <v>85151303.69070117</v>
      </c>
      <c r="M151" s="57">
        <f t="shared" si="45"/>
        <v>588956537.3422284</v>
      </c>
      <c r="N151" s="57">
        <f t="shared" si="45"/>
        <v>212580327.8697436</v>
      </c>
      <c r="O151" s="57">
        <f t="shared" si="45"/>
        <v>68103542.95558152</v>
      </c>
      <c r="P151" s="57">
        <f t="shared" si="45"/>
        <v>89203439.49861182</v>
      </c>
      <c r="Q151" s="57">
        <f t="shared" si="45"/>
        <v>7416.161139798083</v>
      </c>
      <c r="R151" s="57">
        <f t="shared" si="45"/>
        <v>277644.0780865904</v>
      </c>
      <c r="S151" s="38"/>
      <c r="T151" s="38">
        <f t="shared" si="41"/>
        <v>0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4"/>
    </row>
    <row r="152" spans="1:246" ht="15">
      <c r="A152" s="8"/>
      <c r="B152" s="33"/>
      <c r="C152" s="33"/>
      <c r="D152" s="31"/>
      <c r="E152" s="32"/>
      <c r="F152" s="43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34"/>
      <c r="R152" s="34"/>
      <c r="S152" s="38"/>
      <c r="T152" s="38">
        <f t="shared" si="41"/>
        <v>0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4"/>
    </row>
    <row r="153" spans="1:246" ht="15">
      <c r="A153" s="8"/>
      <c r="B153" s="33"/>
      <c r="C153" s="33"/>
      <c r="D153" s="31"/>
      <c r="E153" s="32"/>
      <c r="F153" s="43"/>
      <c r="G153" s="76"/>
      <c r="H153" s="33"/>
      <c r="I153" s="33"/>
      <c r="J153" s="33"/>
      <c r="K153" s="33"/>
      <c r="L153" s="33"/>
      <c r="M153" s="33"/>
      <c r="N153" s="33"/>
      <c r="O153" s="33"/>
      <c r="P153" s="34"/>
      <c r="Q153" s="34"/>
      <c r="R153" s="34"/>
      <c r="S153" s="38"/>
      <c r="T153" s="38">
        <f t="shared" si="41"/>
        <v>0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4"/>
    </row>
    <row r="154" spans="1:246" ht="15">
      <c r="A154" s="8"/>
      <c r="B154" s="33"/>
      <c r="C154" s="33"/>
      <c r="D154" s="31"/>
      <c r="E154" s="32"/>
      <c r="F154" s="43"/>
      <c r="G154" s="33"/>
      <c r="H154" s="33"/>
      <c r="I154" s="33"/>
      <c r="J154" s="33"/>
      <c r="K154" s="33"/>
      <c r="L154" s="33"/>
      <c r="M154" s="33"/>
      <c r="N154" s="33"/>
      <c r="O154" s="33"/>
      <c r="P154" s="34"/>
      <c r="Q154" s="34"/>
      <c r="R154" s="34"/>
      <c r="S154" s="38"/>
      <c r="T154" s="38">
        <f t="shared" si="41"/>
        <v>0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4"/>
    </row>
    <row r="155" spans="1:246" ht="15">
      <c r="A155" s="8"/>
      <c r="B155" s="33"/>
      <c r="C155" s="33"/>
      <c r="D155" s="31"/>
      <c r="E155" s="32"/>
      <c r="F155" s="43"/>
      <c r="G155" s="33"/>
      <c r="H155" s="33"/>
      <c r="I155" s="33"/>
      <c r="J155" s="33"/>
      <c r="K155" s="33"/>
      <c r="L155" s="33"/>
      <c r="M155" s="33"/>
      <c r="N155" s="33"/>
      <c r="O155" s="33"/>
      <c r="P155" s="34"/>
      <c r="Q155" s="34"/>
      <c r="R155" s="34"/>
      <c r="S155" s="38"/>
      <c r="T155" s="38">
        <f t="shared" si="41"/>
        <v>0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4"/>
    </row>
    <row r="156" spans="1:246" ht="15">
      <c r="A156" s="8"/>
      <c r="B156" s="33"/>
      <c r="C156" s="33"/>
      <c r="D156" s="31"/>
      <c r="E156" s="32"/>
      <c r="F156" s="43"/>
      <c r="G156" s="33"/>
      <c r="H156" s="33"/>
      <c r="I156" s="33"/>
      <c r="J156" s="33"/>
      <c r="K156" s="33"/>
      <c r="L156" s="33"/>
      <c r="M156" s="33"/>
      <c r="N156" s="33"/>
      <c r="O156" s="33"/>
      <c r="P156" s="34"/>
      <c r="Q156" s="34"/>
      <c r="R156" s="34"/>
      <c r="S156" s="38"/>
      <c r="T156" s="38">
        <f t="shared" si="41"/>
        <v>0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4"/>
    </row>
    <row r="157" spans="1:246" ht="15">
      <c r="A157" s="2"/>
      <c r="B157" s="34"/>
      <c r="C157" s="34"/>
      <c r="D157" s="77"/>
      <c r="E157" s="48"/>
      <c r="F157" s="36"/>
      <c r="G157" s="33"/>
      <c r="H157" s="33"/>
      <c r="I157" s="33"/>
      <c r="J157" s="33"/>
      <c r="K157" s="33"/>
      <c r="L157" s="33"/>
      <c r="M157" s="33"/>
      <c r="N157" s="33"/>
      <c r="O157" s="33"/>
      <c r="P157" s="34"/>
      <c r="Q157" s="34"/>
      <c r="R157" s="34"/>
      <c r="S157" s="38"/>
      <c r="T157" s="38">
        <f t="shared" si="41"/>
        <v>0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4"/>
    </row>
    <row r="158" spans="1:246" ht="15">
      <c r="A158" s="2"/>
      <c r="B158" s="34"/>
      <c r="C158" s="34"/>
      <c r="D158" s="77"/>
      <c r="E158" s="48"/>
      <c r="F158" s="36"/>
      <c r="G158" s="33"/>
      <c r="H158" s="33"/>
      <c r="I158" s="33"/>
      <c r="J158" s="33"/>
      <c r="K158" s="33"/>
      <c r="L158" s="33"/>
      <c r="M158" s="33"/>
      <c r="N158" s="33"/>
      <c r="O158" s="33"/>
      <c r="P158" s="34"/>
      <c r="Q158" s="34"/>
      <c r="R158" s="34"/>
      <c r="S158" s="38"/>
      <c r="T158" s="38">
        <f t="shared" si="41"/>
        <v>0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4"/>
    </row>
    <row r="159" spans="1:246" ht="15">
      <c r="A159" s="2"/>
      <c r="B159" s="34"/>
      <c r="C159" s="34"/>
      <c r="D159" s="77"/>
      <c r="E159" s="48"/>
      <c r="F159" s="36"/>
      <c r="G159" s="33"/>
      <c r="H159" s="33"/>
      <c r="I159" s="33"/>
      <c r="J159" s="33"/>
      <c r="K159" s="33"/>
      <c r="L159" s="33"/>
      <c r="M159" s="33"/>
      <c r="N159" s="33"/>
      <c r="O159" s="33"/>
      <c r="P159" s="34"/>
      <c r="Q159" s="34"/>
      <c r="R159" s="34"/>
      <c r="S159" s="38"/>
      <c r="T159" s="38">
        <f t="shared" si="41"/>
        <v>0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4"/>
    </row>
    <row r="160" spans="1:246" ht="15">
      <c r="A160" s="2"/>
      <c r="B160" s="34"/>
      <c r="C160" s="34"/>
      <c r="D160" s="77"/>
      <c r="E160" s="48"/>
      <c r="F160" s="36"/>
      <c r="G160" s="33"/>
      <c r="H160" s="33"/>
      <c r="I160" s="33"/>
      <c r="J160" s="33"/>
      <c r="K160" s="33"/>
      <c r="L160" s="33"/>
      <c r="M160" s="33"/>
      <c r="N160" s="33"/>
      <c r="O160" s="33"/>
      <c r="P160" s="34"/>
      <c r="Q160" s="34"/>
      <c r="R160" s="34"/>
      <c r="S160" s="38"/>
      <c r="T160" s="38">
        <f t="shared" si="41"/>
        <v>0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4"/>
    </row>
    <row r="161" spans="1:246" ht="15">
      <c r="A161" s="2"/>
      <c r="B161" s="34"/>
      <c r="C161" s="34"/>
      <c r="D161" s="77"/>
      <c r="E161" s="48"/>
      <c r="F161" s="36"/>
      <c r="G161" s="33"/>
      <c r="H161" s="33"/>
      <c r="I161" s="33"/>
      <c r="J161" s="33"/>
      <c r="K161" s="33"/>
      <c r="L161" s="33"/>
      <c r="M161" s="33"/>
      <c r="N161" s="33"/>
      <c r="O161" s="33"/>
      <c r="P161" s="34"/>
      <c r="Q161" s="34"/>
      <c r="R161" s="34"/>
      <c r="S161" s="38"/>
      <c r="T161" s="38">
        <f t="shared" si="41"/>
        <v>0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4"/>
    </row>
    <row r="162" spans="1:246" ht="15">
      <c r="A162" s="2"/>
      <c r="B162" s="34"/>
      <c r="C162" s="34"/>
      <c r="D162" s="77"/>
      <c r="E162" s="48"/>
      <c r="F162" s="36"/>
      <c r="G162" s="33"/>
      <c r="H162" s="33"/>
      <c r="I162" s="33"/>
      <c r="J162" s="33"/>
      <c r="K162" s="33"/>
      <c r="L162" s="33"/>
      <c r="M162" s="33"/>
      <c r="N162" s="33"/>
      <c r="O162" s="33"/>
      <c r="P162" s="34"/>
      <c r="Q162" s="34"/>
      <c r="R162" s="34"/>
      <c r="S162" s="38"/>
      <c r="T162" s="38">
        <f t="shared" si="41"/>
        <v>0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4"/>
    </row>
    <row r="163" spans="1:246" ht="15">
      <c r="A163" s="2"/>
      <c r="B163" s="34"/>
      <c r="C163" s="34"/>
      <c r="D163" s="77"/>
      <c r="E163" s="48"/>
      <c r="F163" s="36"/>
      <c r="G163" s="33"/>
      <c r="H163" s="33"/>
      <c r="I163" s="33"/>
      <c r="J163" s="33"/>
      <c r="K163" s="33"/>
      <c r="L163" s="33"/>
      <c r="M163" s="33"/>
      <c r="N163" s="33"/>
      <c r="O163" s="33"/>
      <c r="P163" s="34"/>
      <c r="Q163" s="34"/>
      <c r="R163" s="34"/>
      <c r="S163" s="38"/>
      <c r="T163" s="38">
        <f t="shared" si="41"/>
        <v>0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4"/>
    </row>
    <row r="164" spans="1:246" ht="15">
      <c r="A164" s="2"/>
      <c r="B164" s="34"/>
      <c r="C164" s="34"/>
      <c r="D164" s="77"/>
      <c r="E164" s="48"/>
      <c r="F164" s="36"/>
      <c r="G164" s="33"/>
      <c r="H164" s="33"/>
      <c r="I164" s="33"/>
      <c r="J164" s="33"/>
      <c r="K164" s="33"/>
      <c r="L164" s="33"/>
      <c r="M164" s="33"/>
      <c r="N164" s="33"/>
      <c r="O164" s="33"/>
      <c r="P164" s="34"/>
      <c r="Q164" s="34"/>
      <c r="R164" s="34"/>
      <c r="S164" s="38"/>
      <c r="T164" s="38">
        <f t="shared" si="41"/>
        <v>0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4"/>
    </row>
    <row r="165" spans="1:246" ht="15">
      <c r="A165" s="2"/>
      <c r="B165" s="34"/>
      <c r="C165" s="34"/>
      <c r="D165" s="77"/>
      <c r="E165" s="48"/>
      <c r="F165" s="36"/>
      <c r="G165" s="33"/>
      <c r="H165" s="33"/>
      <c r="I165" s="33"/>
      <c r="J165" s="33"/>
      <c r="K165" s="33"/>
      <c r="L165" s="33"/>
      <c r="M165" s="33"/>
      <c r="N165" s="33"/>
      <c r="O165" s="33"/>
      <c r="P165" s="34"/>
      <c r="Q165" s="34"/>
      <c r="R165" s="34"/>
      <c r="S165" s="38"/>
      <c r="T165" s="38">
        <f t="shared" si="41"/>
        <v>0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4"/>
    </row>
    <row r="166" spans="1:246" ht="15">
      <c r="A166" s="2"/>
      <c r="B166" s="34"/>
      <c r="C166" s="34"/>
      <c r="D166" s="77"/>
      <c r="E166" s="48"/>
      <c r="F166" s="36"/>
      <c r="G166" s="33"/>
      <c r="H166" s="33"/>
      <c r="I166" s="33"/>
      <c r="J166" s="33"/>
      <c r="K166" s="33"/>
      <c r="L166" s="33"/>
      <c r="M166" s="33"/>
      <c r="N166" s="33"/>
      <c r="O166" s="33"/>
      <c r="P166" s="34"/>
      <c r="Q166" s="34"/>
      <c r="R166" s="34"/>
      <c r="S166" s="38"/>
      <c r="T166" s="38">
        <f t="shared" si="41"/>
        <v>0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4"/>
    </row>
    <row r="167" spans="1:246" ht="15">
      <c r="A167" s="2"/>
      <c r="B167" s="34"/>
      <c r="C167" s="34"/>
      <c r="D167" s="77"/>
      <c r="E167" s="48"/>
      <c r="F167" s="36"/>
      <c r="G167" s="33"/>
      <c r="H167" s="33"/>
      <c r="I167" s="33"/>
      <c r="J167" s="33"/>
      <c r="K167" s="33"/>
      <c r="L167" s="33"/>
      <c r="M167" s="33"/>
      <c r="N167" s="33"/>
      <c r="O167" s="33"/>
      <c r="P167" s="34"/>
      <c r="Q167" s="34"/>
      <c r="R167" s="34"/>
      <c r="S167" s="38"/>
      <c r="T167" s="38">
        <f t="shared" si="41"/>
        <v>0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4"/>
    </row>
    <row r="168" spans="1:246" ht="15">
      <c r="A168" s="2"/>
      <c r="B168" s="34"/>
      <c r="C168" s="34"/>
      <c r="D168" s="77"/>
      <c r="E168" s="48"/>
      <c r="F168" s="36"/>
      <c r="G168" s="33"/>
      <c r="H168" s="33"/>
      <c r="I168" s="33"/>
      <c r="J168" s="33"/>
      <c r="K168" s="33"/>
      <c r="L168" s="33"/>
      <c r="M168" s="33"/>
      <c r="N168" s="33"/>
      <c r="O168" s="33"/>
      <c r="P168" s="34"/>
      <c r="Q168" s="34"/>
      <c r="R168" s="34"/>
      <c r="S168" s="38"/>
      <c r="T168" s="38">
        <f t="shared" si="41"/>
        <v>0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4"/>
    </row>
    <row r="169" spans="1:246" ht="15">
      <c r="A169" s="2"/>
      <c r="B169" s="34"/>
      <c r="C169" s="34"/>
      <c r="D169" s="77"/>
      <c r="E169" s="48"/>
      <c r="F169" s="36"/>
      <c r="G169" s="33"/>
      <c r="H169" s="33"/>
      <c r="I169" s="33"/>
      <c r="J169" s="33"/>
      <c r="K169" s="33"/>
      <c r="L169" s="33"/>
      <c r="M169" s="33"/>
      <c r="N169" s="33"/>
      <c r="O169" s="33"/>
      <c r="P169" s="34"/>
      <c r="Q169" s="34"/>
      <c r="R169" s="34"/>
      <c r="S169" s="38"/>
      <c r="T169" s="38">
        <f t="shared" si="41"/>
        <v>0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4"/>
    </row>
    <row r="170" spans="1:246" ht="15">
      <c r="A170" s="2"/>
      <c r="B170" s="34"/>
      <c r="C170" s="34"/>
      <c r="D170" s="77"/>
      <c r="E170" s="48"/>
      <c r="F170" s="36"/>
      <c r="G170" s="33"/>
      <c r="H170" s="33"/>
      <c r="I170" s="33"/>
      <c r="J170" s="33"/>
      <c r="K170" s="33"/>
      <c r="L170" s="33"/>
      <c r="M170" s="33"/>
      <c r="N170" s="33"/>
      <c r="O170" s="33"/>
      <c r="P170" s="34"/>
      <c r="Q170" s="34"/>
      <c r="R170" s="34"/>
      <c r="S170" s="38"/>
      <c r="T170" s="38">
        <f t="shared" si="41"/>
        <v>0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4"/>
    </row>
    <row r="171" spans="1:246" ht="15">
      <c r="A171" s="2"/>
      <c r="B171" s="34"/>
      <c r="C171" s="34"/>
      <c r="D171" s="77"/>
      <c r="E171" s="48"/>
      <c r="F171" s="36"/>
      <c r="G171" s="33"/>
      <c r="H171" s="33"/>
      <c r="I171" s="33"/>
      <c r="J171" s="33"/>
      <c r="K171" s="33"/>
      <c r="L171" s="33"/>
      <c r="M171" s="33"/>
      <c r="N171" s="33"/>
      <c r="O171" s="33"/>
      <c r="P171" s="34"/>
      <c r="Q171" s="34"/>
      <c r="R171" s="34"/>
      <c r="S171" s="38"/>
      <c r="T171" s="38">
        <f t="shared" si="41"/>
        <v>0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4"/>
    </row>
    <row r="172" spans="1:246" ht="15">
      <c r="A172" s="2"/>
      <c r="B172" s="34"/>
      <c r="C172" s="34"/>
      <c r="D172" s="77"/>
      <c r="E172" s="48"/>
      <c r="F172" s="36"/>
      <c r="G172" s="33"/>
      <c r="H172" s="33"/>
      <c r="I172" s="33"/>
      <c r="J172" s="33"/>
      <c r="K172" s="33"/>
      <c r="L172" s="33"/>
      <c r="M172" s="33"/>
      <c r="N172" s="33"/>
      <c r="O172" s="33"/>
      <c r="P172" s="34"/>
      <c r="Q172" s="34"/>
      <c r="R172" s="34"/>
      <c r="S172" s="38"/>
      <c r="T172" s="38">
        <f t="shared" si="41"/>
        <v>0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4"/>
    </row>
    <row r="173" spans="1:246" ht="15">
      <c r="A173" s="2"/>
      <c r="B173" s="34"/>
      <c r="C173" s="34"/>
      <c r="D173" s="77"/>
      <c r="E173" s="48"/>
      <c r="F173" s="36"/>
      <c r="G173" s="33"/>
      <c r="H173" s="33"/>
      <c r="I173" s="33"/>
      <c r="J173" s="33"/>
      <c r="K173" s="33"/>
      <c r="L173" s="33"/>
      <c r="M173" s="33"/>
      <c r="N173" s="33"/>
      <c r="O173" s="33"/>
      <c r="P173" s="34"/>
      <c r="Q173" s="34"/>
      <c r="R173" s="34"/>
      <c r="S173" s="38"/>
      <c r="T173" s="38">
        <f t="shared" si="41"/>
        <v>0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4"/>
    </row>
    <row r="174" spans="1:246" ht="15">
      <c r="A174" s="2"/>
      <c r="B174" s="34"/>
      <c r="C174" s="34"/>
      <c r="D174" s="77"/>
      <c r="E174" s="48"/>
      <c r="F174" s="36"/>
      <c r="G174" s="33"/>
      <c r="H174" s="33"/>
      <c r="I174" s="33"/>
      <c r="J174" s="33"/>
      <c r="K174" s="33"/>
      <c r="L174" s="33"/>
      <c r="M174" s="33"/>
      <c r="N174" s="33"/>
      <c r="O174" s="33"/>
      <c r="P174" s="34"/>
      <c r="Q174" s="34"/>
      <c r="R174" s="34"/>
      <c r="S174" s="38"/>
      <c r="T174" s="38">
        <f t="shared" si="41"/>
        <v>0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4"/>
    </row>
    <row r="175" spans="1:246" ht="15">
      <c r="A175" s="2"/>
      <c r="B175" s="34"/>
      <c r="C175" s="34"/>
      <c r="D175" s="77"/>
      <c r="E175" s="48"/>
      <c r="F175" s="36"/>
      <c r="G175" s="33"/>
      <c r="H175" s="33"/>
      <c r="I175" s="33"/>
      <c r="J175" s="33"/>
      <c r="K175" s="33"/>
      <c r="L175" s="33"/>
      <c r="M175" s="33"/>
      <c r="N175" s="33"/>
      <c r="O175" s="33"/>
      <c r="P175" s="34"/>
      <c r="Q175" s="34"/>
      <c r="R175" s="34"/>
      <c r="S175" s="38"/>
      <c r="T175" s="38">
        <f t="shared" si="41"/>
        <v>0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4"/>
    </row>
    <row r="176" spans="1:246" ht="15">
      <c r="A176" s="2"/>
      <c r="B176" s="34"/>
      <c r="C176" s="34"/>
      <c r="D176" s="77"/>
      <c r="E176" s="48"/>
      <c r="F176" s="36"/>
      <c r="G176" s="33"/>
      <c r="H176" s="33"/>
      <c r="I176" s="33"/>
      <c r="J176" s="33"/>
      <c r="K176" s="33"/>
      <c r="L176" s="33"/>
      <c r="M176" s="33"/>
      <c r="N176" s="33"/>
      <c r="O176" s="33"/>
      <c r="P176" s="34"/>
      <c r="Q176" s="34"/>
      <c r="R176" s="34"/>
      <c r="S176" s="38"/>
      <c r="T176" s="38">
        <f t="shared" si="41"/>
        <v>0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4"/>
    </row>
    <row r="177" spans="1:246" ht="15">
      <c r="A177" s="2"/>
      <c r="B177" s="34"/>
      <c r="C177" s="34"/>
      <c r="D177" s="77"/>
      <c r="E177" s="48"/>
      <c r="F177" s="36"/>
      <c r="G177" s="33"/>
      <c r="H177" s="33"/>
      <c r="I177" s="33"/>
      <c r="J177" s="33"/>
      <c r="K177" s="33"/>
      <c r="L177" s="33"/>
      <c r="M177" s="33"/>
      <c r="N177" s="33"/>
      <c r="O177" s="33"/>
      <c r="P177" s="34"/>
      <c r="Q177" s="34"/>
      <c r="R177" s="34"/>
      <c r="S177" s="38"/>
      <c r="T177" s="38">
        <f t="shared" si="41"/>
        <v>0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4"/>
    </row>
    <row r="178" spans="1:246" ht="15">
      <c r="A178" s="2"/>
      <c r="B178" s="34"/>
      <c r="C178" s="34"/>
      <c r="D178" s="77"/>
      <c r="E178" s="48"/>
      <c r="F178" s="36"/>
      <c r="G178" s="33"/>
      <c r="H178" s="33"/>
      <c r="I178" s="33"/>
      <c r="J178" s="33"/>
      <c r="K178" s="33"/>
      <c r="L178" s="33"/>
      <c r="M178" s="33"/>
      <c r="N178" s="33"/>
      <c r="O178" s="33"/>
      <c r="P178" s="34"/>
      <c r="Q178" s="34"/>
      <c r="R178" s="34"/>
      <c r="S178" s="38"/>
      <c r="T178" s="38">
        <f t="shared" si="41"/>
        <v>0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4"/>
    </row>
    <row r="179" spans="1:246" ht="15">
      <c r="A179" s="2"/>
      <c r="B179" s="34"/>
      <c r="C179" s="34"/>
      <c r="D179" s="77"/>
      <c r="E179" s="48"/>
      <c r="F179" s="36"/>
      <c r="G179" s="33"/>
      <c r="H179" s="33"/>
      <c r="I179" s="33"/>
      <c r="J179" s="33"/>
      <c r="K179" s="33"/>
      <c r="L179" s="33"/>
      <c r="M179" s="33"/>
      <c r="N179" s="33"/>
      <c r="O179" s="33"/>
      <c r="P179" s="34"/>
      <c r="Q179" s="34"/>
      <c r="R179" s="34"/>
      <c r="S179" s="38"/>
      <c r="T179" s="38">
        <f t="shared" si="41"/>
        <v>0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4"/>
    </row>
    <row r="180" spans="1:246" ht="15">
      <c r="A180" s="2"/>
      <c r="B180" s="34"/>
      <c r="C180" s="34"/>
      <c r="D180" s="77"/>
      <c r="E180" s="48"/>
      <c r="F180" s="36"/>
      <c r="G180" s="33"/>
      <c r="H180" s="33"/>
      <c r="I180" s="33"/>
      <c r="J180" s="33"/>
      <c r="K180" s="33"/>
      <c r="L180" s="33"/>
      <c r="M180" s="33"/>
      <c r="N180" s="33"/>
      <c r="O180" s="33"/>
      <c r="P180" s="34"/>
      <c r="Q180" s="34"/>
      <c r="R180" s="34"/>
      <c r="S180" s="38"/>
      <c r="T180" s="38">
        <f t="shared" si="41"/>
        <v>0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4"/>
    </row>
    <row r="181" spans="1:246" ht="15">
      <c r="A181" s="2"/>
      <c r="B181" s="34"/>
      <c r="C181" s="34"/>
      <c r="D181" s="77"/>
      <c r="E181" s="48"/>
      <c r="F181" s="36"/>
      <c r="G181" s="33"/>
      <c r="H181" s="33"/>
      <c r="I181" s="33"/>
      <c r="J181" s="33"/>
      <c r="K181" s="33"/>
      <c r="L181" s="33"/>
      <c r="M181" s="33"/>
      <c r="N181" s="33"/>
      <c r="O181" s="33"/>
      <c r="P181" s="34"/>
      <c r="Q181" s="34"/>
      <c r="R181" s="34"/>
      <c r="S181" s="38"/>
      <c r="T181" s="38">
        <f t="shared" si="41"/>
        <v>0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4"/>
    </row>
    <row r="182" spans="1:246" ht="15">
      <c r="A182" s="2"/>
      <c r="B182" s="34"/>
      <c r="C182" s="34"/>
      <c r="D182" s="77"/>
      <c r="E182" s="48"/>
      <c r="F182" s="36"/>
      <c r="G182" s="33"/>
      <c r="H182" s="33"/>
      <c r="I182" s="33"/>
      <c r="J182" s="33"/>
      <c r="K182" s="33"/>
      <c r="L182" s="33"/>
      <c r="M182" s="33"/>
      <c r="N182" s="33"/>
      <c r="O182" s="33"/>
      <c r="P182" s="34"/>
      <c r="Q182" s="34"/>
      <c r="R182" s="34"/>
      <c r="S182" s="38"/>
      <c r="T182" s="38">
        <f t="shared" si="41"/>
        <v>0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4"/>
    </row>
    <row r="183" spans="1:246" ht="15">
      <c r="A183" s="2"/>
      <c r="B183" s="34"/>
      <c r="C183" s="34"/>
      <c r="D183" s="77"/>
      <c r="E183" s="48"/>
      <c r="F183" s="36"/>
      <c r="G183" s="33"/>
      <c r="H183" s="33"/>
      <c r="I183" s="33"/>
      <c r="J183" s="33"/>
      <c r="K183" s="33"/>
      <c r="L183" s="33"/>
      <c r="M183" s="33"/>
      <c r="N183" s="33"/>
      <c r="O183" s="33"/>
      <c r="P183" s="34"/>
      <c r="Q183" s="34"/>
      <c r="R183" s="34"/>
      <c r="S183" s="38"/>
      <c r="T183" s="38">
        <f t="shared" si="41"/>
        <v>0</v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4"/>
    </row>
    <row r="184" spans="1:246" ht="15">
      <c r="A184" s="2"/>
      <c r="B184" s="34"/>
      <c r="C184" s="34"/>
      <c r="D184" s="77"/>
      <c r="E184" s="48"/>
      <c r="F184" s="36"/>
      <c r="G184" s="33"/>
      <c r="H184" s="33"/>
      <c r="I184" s="33"/>
      <c r="J184" s="33"/>
      <c r="K184" s="33"/>
      <c r="L184" s="33"/>
      <c r="M184" s="33"/>
      <c r="N184" s="33"/>
      <c r="O184" s="33"/>
      <c r="P184" s="34"/>
      <c r="Q184" s="34"/>
      <c r="R184" s="34"/>
      <c r="S184" s="38"/>
      <c r="T184" s="38">
        <f t="shared" si="41"/>
        <v>0</v>
      </c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4"/>
    </row>
    <row r="185" spans="1:246" ht="15">
      <c r="A185" s="2"/>
      <c r="B185" s="34"/>
      <c r="C185" s="34"/>
      <c r="D185" s="77"/>
      <c r="E185" s="48"/>
      <c r="F185" s="36"/>
      <c r="G185" s="33"/>
      <c r="H185" s="33"/>
      <c r="I185" s="33"/>
      <c r="J185" s="33"/>
      <c r="K185" s="33"/>
      <c r="L185" s="33"/>
      <c r="M185" s="33"/>
      <c r="N185" s="33"/>
      <c r="O185" s="33"/>
      <c r="P185" s="34"/>
      <c r="Q185" s="34"/>
      <c r="R185" s="34"/>
      <c r="S185" s="38"/>
      <c r="T185" s="38">
        <f t="shared" si="41"/>
        <v>0</v>
      </c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4"/>
    </row>
    <row r="186" spans="1:246" ht="15">
      <c r="A186" s="2"/>
      <c r="B186" s="34"/>
      <c r="C186" s="34"/>
      <c r="D186" s="77"/>
      <c r="E186" s="48"/>
      <c r="F186" s="36"/>
      <c r="G186" s="33"/>
      <c r="H186" s="33"/>
      <c r="I186" s="33"/>
      <c r="J186" s="33"/>
      <c r="K186" s="33"/>
      <c r="L186" s="33"/>
      <c r="M186" s="33"/>
      <c r="N186" s="33"/>
      <c r="O186" s="33"/>
      <c r="P186" s="34"/>
      <c r="Q186" s="34"/>
      <c r="R186" s="34"/>
      <c r="S186" s="38"/>
      <c r="T186" s="38">
        <f t="shared" si="41"/>
        <v>0</v>
      </c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4"/>
    </row>
    <row r="187" spans="1:246" ht="15">
      <c r="A187" s="2"/>
      <c r="B187" s="34"/>
      <c r="C187" s="34"/>
      <c r="D187" s="77"/>
      <c r="E187" s="48"/>
      <c r="F187" s="36"/>
      <c r="G187" s="33"/>
      <c r="H187" s="33"/>
      <c r="I187" s="33"/>
      <c r="J187" s="33"/>
      <c r="K187" s="33"/>
      <c r="L187" s="33"/>
      <c r="M187" s="33"/>
      <c r="N187" s="33"/>
      <c r="O187" s="33"/>
      <c r="P187" s="34"/>
      <c r="Q187" s="34"/>
      <c r="R187" s="34"/>
      <c r="S187" s="38"/>
      <c r="T187" s="38">
        <f t="shared" si="41"/>
        <v>0</v>
      </c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4"/>
    </row>
    <row r="188" spans="1:246" ht="15">
      <c r="A188" s="2"/>
      <c r="B188" s="34"/>
      <c r="C188" s="34"/>
      <c r="D188" s="77"/>
      <c r="E188" s="48"/>
      <c r="F188" s="36"/>
      <c r="G188" s="33"/>
      <c r="H188" s="33"/>
      <c r="I188" s="33"/>
      <c r="J188" s="33"/>
      <c r="K188" s="33"/>
      <c r="L188" s="33"/>
      <c r="M188" s="33"/>
      <c r="N188" s="33"/>
      <c r="O188" s="33"/>
      <c r="P188" s="34"/>
      <c r="Q188" s="34"/>
      <c r="R188" s="34"/>
      <c r="S188" s="38"/>
      <c r="T188" s="38">
        <f t="shared" si="41"/>
        <v>0</v>
      </c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4"/>
    </row>
    <row r="189" spans="1:246" ht="15">
      <c r="A189" s="2"/>
      <c r="B189" s="34"/>
      <c r="C189" s="34"/>
      <c r="D189" s="77"/>
      <c r="E189" s="48"/>
      <c r="F189" s="36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8"/>
      <c r="T189" s="38">
        <f t="shared" si="41"/>
        <v>0</v>
      </c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4"/>
    </row>
    <row r="190" spans="1:246" ht="15">
      <c r="A190" s="2"/>
      <c r="B190" s="34"/>
      <c r="C190" s="34"/>
      <c r="D190" s="77"/>
      <c r="E190" s="48"/>
      <c r="F190" s="36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8"/>
      <c r="T190" s="38">
        <f t="shared" si="41"/>
        <v>0</v>
      </c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4"/>
    </row>
    <row r="191" spans="1:246" ht="15">
      <c r="A191" s="2"/>
      <c r="B191" s="34"/>
      <c r="C191" s="34"/>
      <c r="D191" s="77"/>
      <c r="E191" s="48"/>
      <c r="F191" s="36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8"/>
      <c r="T191" s="38">
        <f t="shared" si="41"/>
        <v>0</v>
      </c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4"/>
    </row>
    <row r="192" spans="1:246" ht="15">
      <c r="A192" s="2"/>
      <c r="B192" s="34"/>
      <c r="C192" s="34"/>
      <c r="D192" s="77"/>
      <c r="E192" s="48"/>
      <c r="F192" s="36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8"/>
      <c r="T192" s="38">
        <f t="shared" si="41"/>
        <v>0</v>
      </c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4"/>
    </row>
    <row r="193" spans="1:246" ht="15">
      <c r="A193" s="2"/>
      <c r="B193" s="34"/>
      <c r="C193" s="34"/>
      <c r="D193" s="77"/>
      <c r="E193" s="48"/>
      <c r="F193" s="36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8"/>
      <c r="T193" s="38">
        <f t="shared" si="41"/>
        <v>0</v>
      </c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4"/>
    </row>
    <row r="194" spans="1:246" ht="15">
      <c r="A194" s="2"/>
      <c r="B194" s="34"/>
      <c r="C194" s="34"/>
      <c r="D194" s="77"/>
      <c r="E194" s="48"/>
      <c r="F194" s="36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8"/>
      <c r="T194" s="38">
        <f t="shared" si="41"/>
        <v>0</v>
      </c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4"/>
    </row>
    <row r="195" spans="1:246" ht="15">
      <c r="A195" s="2"/>
      <c r="B195" s="34"/>
      <c r="C195" s="34"/>
      <c r="D195" s="77"/>
      <c r="E195" s="48"/>
      <c r="F195" s="36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8"/>
      <c r="T195" s="38">
        <f t="shared" si="41"/>
        <v>0</v>
      </c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4"/>
    </row>
    <row r="196" spans="1:246" ht="15">
      <c r="A196" s="2"/>
      <c r="B196" s="34"/>
      <c r="C196" s="34"/>
      <c r="D196" s="77"/>
      <c r="E196" s="48"/>
      <c r="F196" s="36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8"/>
      <c r="T196" s="38">
        <f t="shared" si="41"/>
        <v>0</v>
      </c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4"/>
    </row>
    <row r="197" spans="1:246" ht="15">
      <c r="A197" s="2"/>
      <c r="B197" s="34"/>
      <c r="C197" s="34"/>
      <c r="D197" s="77"/>
      <c r="E197" s="48"/>
      <c r="F197" s="36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8"/>
      <c r="T197" s="38">
        <f t="shared" si="41"/>
        <v>0</v>
      </c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4"/>
    </row>
    <row r="198" spans="1:246" ht="15">
      <c r="A198" s="2"/>
      <c r="B198" s="34"/>
      <c r="C198" s="34"/>
      <c r="D198" s="77"/>
      <c r="E198" s="48"/>
      <c r="F198" s="36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8"/>
      <c r="T198" s="38">
        <f t="shared" si="41"/>
        <v>0</v>
      </c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4"/>
    </row>
    <row r="199" spans="1:246" ht="15">
      <c r="A199" s="2"/>
      <c r="B199" s="34"/>
      <c r="C199" s="34"/>
      <c r="D199" s="77"/>
      <c r="E199" s="48"/>
      <c r="F199" s="36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8"/>
      <c r="T199" s="38">
        <f t="shared" si="41"/>
        <v>0</v>
      </c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4"/>
    </row>
    <row r="200" spans="1:246" ht="15">
      <c r="A200" s="2"/>
      <c r="B200" s="34"/>
      <c r="C200" s="34"/>
      <c r="D200" s="77"/>
      <c r="E200" s="48"/>
      <c r="F200" s="36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8"/>
      <c r="T200" s="38">
        <f t="shared" si="41"/>
        <v>0</v>
      </c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4"/>
    </row>
    <row r="201" spans="1:246" ht="15">
      <c r="A201" s="2"/>
      <c r="B201" s="34"/>
      <c r="C201" s="34"/>
      <c r="D201" s="77"/>
      <c r="E201" s="48"/>
      <c r="F201" s="36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8"/>
      <c r="T201" s="38">
        <f t="shared" si="41"/>
        <v>0</v>
      </c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4"/>
    </row>
    <row r="202" spans="1:246" ht="15">
      <c r="A202" s="2"/>
      <c r="B202" s="34"/>
      <c r="C202" s="34"/>
      <c r="D202" s="77"/>
      <c r="E202" s="48"/>
      <c r="F202" s="36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8"/>
      <c r="T202" s="38">
        <f t="shared" si="41"/>
        <v>0</v>
      </c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4"/>
    </row>
    <row r="203" spans="1:246" ht="15">
      <c r="A203" s="2"/>
      <c r="B203" s="34"/>
      <c r="C203" s="34"/>
      <c r="D203" s="77"/>
      <c r="E203" s="48"/>
      <c r="F203" s="36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8"/>
      <c r="T203" s="38">
        <f t="shared" si="41"/>
        <v>0</v>
      </c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4"/>
    </row>
    <row r="204" spans="1:246" ht="15">
      <c r="A204" s="2"/>
      <c r="B204" s="34"/>
      <c r="C204" s="34"/>
      <c r="D204" s="77"/>
      <c r="E204" s="48"/>
      <c r="F204" s="36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8"/>
      <c r="T204" s="38">
        <f t="shared" si="41"/>
        <v>0</v>
      </c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4"/>
    </row>
    <row r="205" spans="1:246" ht="15">
      <c r="A205" s="2"/>
      <c r="B205" s="34"/>
      <c r="C205" s="34"/>
      <c r="D205" s="77"/>
      <c r="E205" s="48"/>
      <c r="F205" s="36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8"/>
      <c r="T205" s="38">
        <f t="shared" si="41"/>
        <v>0</v>
      </c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4"/>
    </row>
    <row r="206" spans="1:246" ht="15">
      <c r="A206" s="2"/>
      <c r="B206" s="34"/>
      <c r="C206" s="34"/>
      <c r="D206" s="77"/>
      <c r="E206" s="48"/>
      <c r="F206" s="36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8"/>
      <c r="T206" s="38">
        <f t="shared" si="41"/>
        <v>0</v>
      </c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4"/>
    </row>
    <row r="207" spans="1:246" ht="15">
      <c r="A207" s="2"/>
      <c r="B207" s="34"/>
      <c r="C207" s="34"/>
      <c r="D207" s="77"/>
      <c r="E207" s="48"/>
      <c r="F207" s="36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8"/>
      <c r="T207" s="38">
        <f t="shared" si="41"/>
        <v>0</v>
      </c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4"/>
    </row>
    <row r="208" spans="1:246" ht="15">
      <c r="A208" s="2"/>
      <c r="B208" s="34"/>
      <c r="C208" s="34"/>
      <c r="D208" s="77"/>
      <c r="E208" s="48"/>
      <c r="F208" s="36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8"/>
      <c r="T208" s="38">
        <f aca="true" t="shared" si="46" ref="T208:T271">SUM(G208:R208)-F208</f>
        <v>0</v>
      </c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4"/>
    </row>
    <row r="209" spans="1:246" ht="15">
      <c r="A209" s="2"/>
      <c r="B209" s="34"/>
      <c r="C209" s="34"/>
      <c r="D209" s="77"/>
      <c r="E209" s="48"/>
      <c r="F209" s="36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8"/>
      <c r="T209" s="38">
        <f t="shared" si="46"/>
        <v>0</v>
      </c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4"/>
    </row>
    <row r="210" spans="1:246" ht="15">
      <c r="A210" s="2"/>
      <c r="B210" s="34"/>
      <c r="C210" s="34"/>
      <c r="D210" s="77"/>
      <c r="E210" s="48"/>
      <c r="F210" s="36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8"/>
      <c r="T210" s="38">
        <f t="shared" si="46"/>
        <v>0</v>
      </c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4"/>
    </row>
    <row r="211" spans="1:246" ht="15">
      <c r="A211" s="2"/>
      <c r="B211" s="34"/>
      <c r="C211" s="34"/>
      <c r="D211" s="77"/>
      <c r="E211" s="48"/>
      <c r="F211" s="36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8"/>
      <c r="T211" s="38">
        <f t="shared" si="46"/>
        <v>0</v>
      </c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4"/>
    </row>
    <row r="212" spans="1:246" ht="15">
      <c r="A212" s="2"/>
      <c r="B212" s="34"/>
      <c r="C212" s="34"/>
      <c r="D212" s="77"/>
      <c r="E212" s="48"/>
      <c r="F212" s="36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8"/>
      <c r="T212" s="38">
        <f t="shared" si="46"/>
        <v>0</v>
      </c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4"/>
    </row>
    <row r="213" spans="1:246" ht="15">
      <c r="A213" s="2"/>
      <c r="B213" s="34"/>
      <c r="C213" s="34"/>
      <c r="D213" s="77"/>
      <c r="E213" s="48"/>
      <c r="F213" s="36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8"/>
      <c r="T213" s="38">
        <f t="shared" si="46"/>
        <v>0</v>
      </c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4"/>
    </row>
    <row r="214" spans="1:246" ht="15">
      <c r="A214" s="2"/>
      <c r="B214" s="34"/>
      <c r="C214" s="34"/>
      <c r="D214" s="77"/>
      <c r="E214" s="48"/>
      <c r="F214" s="36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8"/>
      <c r="T214" s="38">
        <f t="shared" si="46"/>
        <v>0</v>
      </c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4"/>
    </row>
    <row r="215" spans="1:246" ht="15">
      <c r="A215" s="2"/>
      <c r="B215" s="34"/>
      <c r="C215" s="34"/>
      <c r="D215" s="77"/>
      <c r="E215" s="48"/>
      <c r="F215" s="36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8"/>
      <c r="T215" s="38">
        <f t="shared" si="46"/>
        <v>0</v>
      </c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4"/>
    </row>
    <row r="216" spans="1:246" ht="15">
      <c r="A216" s="2"/>
      <c r="B216" s="34"/>
      <c r="C216" s="34"/>
      <c r="D216" s="77"/>
      <c r="E216" s="48"/>
      <c r="F216" s="36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8"/>
      <c r="T216" s="38">
        <f t="shared" si="46"/>
        <v>0</v>
      </c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4"/>
    </row>
    <row r="217" spans="1:246" ht="15">
      <c r="A217" s="2"/>
      <c r="B217" s="34"/>
      <c r="C217" s="34"/>
      <c r="D217" s="77"/>
      <c r="E217" s="48"/>
      <c r="F217" s="36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8"/>
      <c r="T217" s="38">
        <f t="shared" si="46"/>
        <v>0</v>
      </c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4"/>
    </row>
    <row r="218" spans="1:246" ht="15">
      <c r="A218" s="2"/>
      <c r="B218" s="34"/>
      <c r="C218" s="34"/>
      <c r="D218" s="77"/>
      <c r="E218" s="48"/>
      <c r="F218" s="36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8"/>
      <c r="T218" s="38">
        <f t="shared" si="46"/>
        <v>0</v>
      </c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4"/>
    </row>
    <row r="219" spans="1:246" ht="15">
      <c r="A219" s="2"/>
      <c r="B219" s="34"/>
      <c r="C219" s="34"/>
      <c r="D219" s="77"/>
      <c r="E219" s="48"/>
      <c r="F219" s="36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8"/>
      <c r="T219" s="38">
        <f t="shared" si="46"/>
        <v>0</v>
      </c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4"/>
    </row>
    <row r="220" spans="1:246" ht="15">
      <c r="A220" s="2"/>
      <c r="B220" s="34"/>
      <c r="C220" s="34"/>
      <c r="D220" s="77"/>
      <c r="E220" s="48"/>
      <c r="F220" s="36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8"/>
      <c r="T220" s="38">
        <f t="shared" si="46"/>
        <v>0</v>
      </c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4"/>
    </row>
    <row r="221" spans="1:246" ht="15">
      <c r="A221" s="2"/>
      <c r="B221" s="34"/>
      <c r="C221" s="34"/>
      <c r="D221" s="77"/>
      <c r="E221" s="48"/>
      <c r="F221" s="36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8"/>
      <c r="T221" s="38">
        <f t="shared" si="46"/>
        <v>0</v>
      </c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4"/>
    </row>
    <row r="222" spans="1:246" ht="15">
      <c r="A222" s="2"/>
      <c r="B222" s="34"/>
      <c r="C222" s="34"/>
      <c r="D222" s="77"/>
      <c r="E222" s="48"/>
      <c r="F222" s="36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8"/>
      <c r="T222" s="38">
        <f t="shared" si="46"/>
        <v>0</v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4"/>
    </row>
    <row r="223" spans="1:246" ht="15">
      <c r="A223" s="2"/>
      <c r="B223" s="34"/>
      <c r="C223" s="34"/>
      <c r="D223" s="77"/>
      <c r="E223" s="48"/>
      <c r="F223" s="36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8"/>
      <c r="T223" s="38">
        <f t="shared" si="46"/>
        <v>0</v>
      </c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4"/>
    </row>
    <row r="224" spans="1:246" ht="15">
      <c r="A224" s="2"/>
      <c r="B224" s="34"/>
      <c r="C224" s="34"/>
      <c r="D224" s="77"/>
      <c r="E224" s="48"/>
      <c r="F224" s="36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8"/>
      <c r="T224" s="38">
        <f t="shared" si="46"/>
        <v>0</v>
      </c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4"/>
    </row>
    <row r="225" spans="1:246" ht="15">
      <c r="A225" s="2"/>
      <c r="B225" s="34"/>
      <c r="C225" s="34"/>
      <c r="D225" s="77"/>
      <c r="E225" s="48"/>
      <c r="F225" s="36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8"/>
      <c r="T225" s="38">
        <f t="shared" si="46"/>
        <v>0</v>
      </c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4"/>
    </row>
    <row r="226" spans="1:246" ht="15">
      <c r="A226" s="2"/>
      <c r="B226" s="34"/>
      <c r="C226" s="34"/>
      <c r="D226" s="77"/>
      <c r="E226" s="48"/>
      <c r="F226" s="36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8"/>
      <c r="T226" s="38">
        <f t="shared" si="46"/>
        <v>0</v>
      </c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4"/>
    </row>
    <row r="227" spans="1:246" ht="15">
      <c r="A227" s="2"/>
      <c r="B227" s="34"/>
      <c r="C227" s="34"/>
      <c r="D227" s="77"/>
      <c r="E227" s="48"/>
      <c r="F227" s="36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8"/>
      <c r="T227" s="38">
        <f t="shared" si="46"/>
        <v>0</v>
      </c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4"/>
    </row>
    <row r="228" spans="1:246" ht="15">
      <c r="A228" s="2"/>
      <c r="B228" s="34"/>
      <c r="C228" s="34"/>
      <c r="D228" s="34"/>
      <c r="E228" s="48"/>
      <c r="F228" s="36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8"/>
      <c r="T228" s="38">
        <f t="shared" si="46"/>
        <v>0</v>
      </c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4"/>
    </row>
    <row r="229" spans="1:246" ht="15">
      <c r="A229" s="2"/>
      <c r="B229" s="34"/>
      <c r="C229" s="34"/>
      <c r="D229" s="34"/>
      <c r="E229" s="48"/>
      <c r="F229" s="36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8"/>
      <c r="T229" s="38">
        <f t="shared" si="46"/>
        <v>0</v>
      </c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4"/>
    </row>
    <row r="230" spans="1:246" ht="15">
      <c r="A230" s="2"/>
      <c r="B230" s="34"/>
      <c r="C230" s="34"/>
      <c r="D230" s="34"/>
      <c r="E230" s="48"/>
      <c r="F230" s="36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8"/>
      <c r="T230" s="38">
        <f t="shared" si="46"/>
        <v>0</v>
      </c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4"/>
    </row>
    <row r="231" spans="1:246" ht="15">
      <c r="A231" s="2"/>
      <c r="B231" s="34"/>
      <c r="C231" s="34"/>
      <c r="D231" s="34"/>
      <c r="E231" s="48"/>
      <c r="F231" s="36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8"/>
      <c r="T231" s="38">
        <f t="shared" si="46"/>
        <v>0</v>
      </c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4"/>
    </row>
    <row r="232" spans="1:246" ht="15">
      <c r="A232" s="2"/>
      <c r="B232" s="34"/>
      <c r="C232" s="34"/>
      <c r="D232" s="34"/>
      <c r="E232" s="48"/>
      <c r="F232" s="36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8"/>
      <c r="T232" s="38">
        <f t="shared" si="46"/>
        <v>0</v>
      </c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4"/>
    </row>
    <row r="233" spans="1:246" ht="15">
      <c r="A233" s="2"/>
      <c r="B233" s="34"/>
      <c r="C233" s="34"/>
      <c r="D233" s="34"/>
      <c r="E233" s="48"/>
      <c r="F233" s="36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8"/>
      <c r="T233" s="38">
        <f t="shared" si="46"/>
        <v>0</v>
      </c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4"/>
    </row>
    <row r="234" spans="1:246" ht="15">
      <c r="A234" s="2"/>
      <c r="B234" s="34"/>
      <c r="C234" s="34"/>
      <c r="D234" s="34"/>
      <c r="E234" s="48"/>
      <c r="F234" s="36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8"/>
      <c r="T234" s="38">
        <f t="shared" si="46"/>
        <v>0</v>
      </c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4"/>
    </row>
    <row r="235" spans="1:246" ht="15">
      <c r="A235" s="2"/>
      <c r="B235" s="34"/>
      <c r="C235" s="34"/>
      <c r="D235" s="34"/>
      <c r="E235" s="48"/>
      <c r="F235" s="36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8"/>
      <c r="T235" s="38">
        <f t="shared" si="46"/>
        <v>0</v>
      </c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4"/>
    </row>
    <row r="236" spans="1:245" ht="15">
      <c r="A236" s="4"/>
      <c r="B236" s="34"/>
      <c r="C236" s="34"/>
      <c r="D236" s="34"/>
      <c r="E236" s="48"/>
      <c r="F236" s="36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8"/>
      <c r="T236" s="38">
        <f t="shared" si="46"/>
        <v>0</v>
      </c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</row>
    <row r="237" spans="2:20" ht="15">
      <c r="B237" s="34"/>
      <c r="C237" s="34"/>
      <c r="D237" s="34"/>
      <c r="E237" s="48"/>
      <c r="F237" s="36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8"/>
      <c r="T237" s="38">
        <f t="shared" si="46"/>
        <v>0</v>
      </c>
    </row>
    <row r="238" spans="2:20" ht="15">
      <c r="B238" s="34"/>
      <c r="C238" s="34"/>
      <c r="D238" s="34"/>
      <c r="E238" s="48"/>
      <c r="F238" s="36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8"/>
      <c r="T238" s="38">
        <f t="shared" si="46"/>
        <v>0</v>
      </c>
    </row>
    <row r="239" spans="2:20" ht="15">
      <c r="B239" s="34"/>
      <c r="C239" s="34"/>
      <c r="D239" s="34"/>
      <c r="E239" s="48"/>
      <c r="F239" s="36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8"/>
      <c r="T239" s="38">
        <f t="shared" si="46"/>
        <v>0</v>
      </c>
    </row>
    <row r="240" spans="2:20" ht="15">
      <c r="B240" s="34"/>
      <c r="C240" s="34"/>
      <c r="D240" s="34"/>
      <c r="E240" s="48"/>
      <c r="F240" s="36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8"/>
      <c r="T240" s="38">
        <f t="shared" si="46"/>
        <v>0</v>
      </c>
    </row>
    <row r="241" spans="2:20" ht="15">
      <c r="B241" s="34"/>
      <c r="C241" s="34"/>
      <c r="D241" s="34"/>
      <c r="E241" s="48"/>
      <c r="F241" s="36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8"/>
      <c r="T241" s="38">
        <f t="shared" si="46"/>
        <v>0</v>
      </c>
    </row>
    <row r="242" spans="2:20" ht="15">
      <c r="B242" s="34"/>
      <c r="C242" s="34"/>
      <c r="D242" s="34"/>
      <c r="E242" s="48"/>
      <c r="F242" s="36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8"/>
      <c r="T242" s="38">
        <f t="shared" si="46"/>
        <v>0</v>
      </c>
    </row>
    <row r="243" spans="2:20" ht="15">
      <c r="B243" s="34"/>
      <c r="C243" s="34"/>
      <c r="D243" s="34"/>
      <c r="E243" s="48"/>
      <c r="F243" s="36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8"/>
      <c r="T243" s="38">
        <f t="shared" si="46"/>
        <v>0</v>
      </c>
    </row>
    <row r="244" spans="2:20" ht="15">
      <c r="B244" s="34"/>
      <c r="C244" s="34"/>
      <c r="D244" s="34"/>
      <c r="E244" s="48"/>
      <c r="F244" s="36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4"/>
      <c r="T244" s="38">
        <f t="shared" si="46"/>
        <v>0</v>
      </c>
    </row>
    <row r="245" spans="2:20" ht="15">
      <c r="B245" s="34"/>
      <c r="C245" s="34"/>
      <c r="D245" s="34"/>
      <c r="E245" s="48"/>
      <c r="F245" s="36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T245" s="38">
        <f t="shared" si="46"/>
        <v>0</v>
      </c>
    </row>
    <row r="246" spans="2:20" ht="15">
      <c r="B246" s="34"/>
      <c r="C246" s="34"/>
      <c r="D246" s="34"/>
      <c r="E246" s="48"/>
      <c r="F246" s="36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T246" s="38">
        <f t="shared" si="46"/>
        <v>0</v>
      </c>
    </row>
    <row r="247" spans="2:20" ht="15">
      <c r="B247" s="34"/>
      <c r="C247" s="34"/>
      <c r="D247" s="34"/>
      <c r="E247" s="48"/>
      <c r="F247" s="36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T247" s="38">
        <f t="shared" si="46"/>
        <v>0</v>
      </c>
    </row>
    <row r="248" spans="2:20" ht="15">
      <c r="B248" s="34"/>
      <c r="C248" s="34"/>
      <c r="D248" s="34"/>
      <c r="E248" s="48"/>
      <c r="F248" s="36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T248" s="38">
        <f t="shared" si="46"/>
        <v>0</v>
      </c>
    </row>
    <row r="249" spans="2:20" ht="15">
      <c r="B249" s="34"/>
      <c r="C249" s="34"/>
      <c r="D249" s="34"/>
      <c r="E249" s="48"/>
      <c r="F249" s="36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T249" s="38">
        <f t="shared" si="46"/>
        <v>0</v>
      </c>
    </row>
    <row r="250" spans="2:20" ht="15">
      <c r="B250" s="34"/>
      <c r="C250" s="34"/>
      <c r="D250" s="34"/>
      <c r="E250" s="48"/>
      <c r="F250" s="36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T250" s="38">
        <f t="shared" si="46"/>
        <v>0</v>
      </c>
    </row>
    <row r="251" spans="2:20" ht="15">
      <c r="B251" s="34"/>
      <c r="C251" s="34"/>
      <c r="D251" s="34"/>
      <c r="E251" s="48"/>
      <c r="F251" s="36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T251" s="38">
        <f t="shared" si="46"/>
        <v>0</v>
      </c>
    </row>
    <row r="252" spans="2:20" ht="15">
      <c r="B252" s="34"/>
      <c r="C252" s="34"/>
      <c r="D252" s="34"/>
      <c r="E252" s="48"/>
      <c r="F252" s="36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T252" s="38">
        <f t="shared" si="46"/>
        <v>0</v>
      </c>
    </row>
    <row r="253" spans="2:20" ht="15">
      <c r="B253" s="34"/>
      <c r="C253" s="34"/>
      <c r="D253" s="34"/>
      <c r="E253" s="48"/>
      <c r="F253" s="36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T253" s="38">
        <f t="shared" si="46"/>
        <v>0</v>
      </c>
    </row>
    <row r="254" spans="2:20" ht="15">
      <c r="B254" s="34"/>
      <c r="C254" s="34"/>
      <c r="D254" s="34"/>
      <c r="E254" s="48"/>
      <c r="F254" s="36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T254" s="38">
        <f t="shared" si="46"/>
        <v>0</v>
      </c>
    </row>
    <row r="255" spans="2:20" ht="15">
      <c r="B255" s="34"/>
      <c r="C255" s="34"/>
      <c r="D255" s="34"/>
      <c r="E255" s="48"/>
      <c r="F255" s="36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T255" s="38">
        <f t="shared" si="46"/>
        <v>0</v>
      </c>
    </row>
    <row r="256" spans="2:20" ht="15">
      <c r="B256" s="34"/>
      <c r="C256" s="34"/>
      <c r="D256" s="34"/>
      <c r="E256" s="48"/>
      <c r="F256" s="36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T256" s="38">
        <f t="shared" si="46"/>
        <v>0</v>
      </c>
    </row>
    <row r="257" spans="2:20" ht="15">
      <c r="B257" s="34"/>
      <c r="C257" s="34"/>
      <c r="D257" s="34"/>
      <c r="E257" s="48"/>
      <c r="F257" s="36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T257" s="38">
        <f t="shared" si="46"/>
        <v>0</v>
      </c>
    </row>
    <row r="258" spans="2:20" ht="15">
      <c r="B258" s="34"/>
      <c r="C258" s="34"/>
      <c r="D258" s="34"/>
      <c r="E258" s="48"/>
      <c r="F258" s="36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T258" s="38">
        <f t="shared" si="46"/>
        <v>0</v>
      </c>
    </row>
    <row r="259" spans="2:20" ht="15">
      <c r="B259" s="34"/>
      <c r="C259" s="34"/>
      <c r="D259" s="34"/>
      <c r="E259" s="48"/>
      <c r="F259" s="36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T259" s="38">
        <f t="shared" si="46"/>
        <v>0</v>
      </c>
    </row>
    <row r="260" spans="2:20" ht="15">
      <c r="B260" s="34"/>
      <c r="C260" s="34"/>
      <c r="D260" s="34"/>
      <c r="E260" s="48"/>
      <c r="F260" s="36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T260" s="38">
        <f t="shared" si="46"/>
        <v>0</v>
      </c>
    </row>
    <row r="261" spans="2:20" ht="15">
      <c r="B261" s="34"/>
      <c r="C261" s="34"/>
      <c r="D261" s="34"/>
      <c r="E261" s="48"/>
      <c r="F261" s="36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T261" s="38">
        <f t="shared" si="46"/>
        <v>0</v>
      </c>
    </row>
    <row r="262" spans="2:20" ht="15">
      <c r="B262" s="34"/>
      <c r="C262" s="34"/>
      <c r="D262" s="34"/>
      <c r="E262" s="48"/>
      <c r="F262" s="36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T262" s="38">
        <f t="shared" si="46"/>
        <v>0</v>
      </c>
    </row>
    <row r="263" spans="2:20" ht="15">
      <c r="B263" s="34"/>
      <c r="C263" s="34"/>
      <c r="D263" s="34"/>
      <c r="E263" s="48"/>
      <c r="F263" s="36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T263" s="38">
        <f t="shared" si="46"/>
        <v>0</v>
      </c>
    </row>
    <row r="264" spans="2:20" ht="15">
      <c r="B264" s="34"/>
      <c r="C264" s="34"/>
      <c r="D264" s="34"/>
      <c r="E264" s="48"/>
      <c r="F264" s="36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T264" s="38">
        <f t="shared" si="46"/>
        <v>0</v>
      </c>
    </row>
    <row r="265" spans="2:20" ht="15">
      <c r="B265" s="34"/>
      <c r="C265" s="34"/>
      <c r="D265" s="34"/>
      <c r="E265" s="48"/>
      <c r="F265" s="36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T265" s="38">
        <f t="shared" si="46"/>
        <v>0</v>
      </c>
    </row>
    <row r="266" spans="2:20" ht="15">
      <c r="B266" s="34"/>
      <c r="C266" s="34"/>
      <c r="D266" s="34"/>
      <c r="E266" s="48"/>
      <c r="F266" s="36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T266" s="38">
        <f t="shared" si="46"/>
        <v>0</v>
      </c>
    </row>
    <row r="267" spans="2:20" ht="15">
      <c r="B267" s="34"/>
      <c r="C267" s="34"/>
      <c r="D267" s="34"/>
      <c r="E267" s="48"/>
      <c r="F267" s="36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T267" s="38">
        <f t="shared" si="46"/>
        <v>0</v>
      </c>
    </row>
    <row r="268" spans="2:20" ht="15">
      <c r="B268" s="34"/>
      <c r="C268" s="34"/>
      <c r="D268" s="34"/>
      <c r="E268" s="48"/>
      <c r="F268" s="36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T268" s="38">
        <f t="shared" si="46"/>
        <v>0</v>
      </c>
    </row>
    <row r="269" spans="2:20" ht="15">
      <c r="B269" s="34"/>
      <c r="C269" s="34"/>
      <c r="D269" s="34"/>
      <c r="E269" s="48"/>
      <c r="F269" s="36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T269" s="38">
        <f t="shared" si="46"/>
        <v>0</v>
      </c>
    </row>
    <row r="270" spans="2:20" ht="15">
      <c r="B270" s="34"/>
      <c r="C270" s="34"/>
      <c r="D270" s="34"/>
      <c r="E270" s="48"/>
      <c r="F270" s="36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T270" s="38">
        <f t="shared" si="46"/>
        <v>0</v>
      </c>
    </row>
    <row r="271" spans="2:20" ht="15">
      <c r="B271" s="34"/>
      <c r="C271" s="34"/>
      <c r="D271" s="34"/>
      <c r="E271" s="48"/>
      <c r="F271" s="36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T271" s="38">
        <f t="shared" si="46"/>
        <v>0</v>
      </c>
    </row>
    <row r="272" spans="2:20" ht="15">
      <c r="B272" s="34"/>
      <c r="C272" s="34"/>
      <c r="D272" s="34"/>
      <c r="E272" s="48"/>
      <c r="F272" s="36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T272" s="38">
        <f aca="true" t="shared" si="47" ref="T272:T335">SUM(G272:R272)-F272</f>
        <v>0</v>
      </c>
    </row>
    <row r="273" spans="2:20" ht="15">
      <c r="B273" s="34"/>
      <c r="C273" s="34"/>
      <c r="D273" s="34"/>
      <c r="E273" s="48"/>
      <c r="F273" s="36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T273" s="38">
        <f t="shared" si="47"/>
        <v>0</v>
      </c>
    </row>
    <row r="274" spans="2:20" ht="15">
      <c r="B274" s="34"/>
      <c r="C274" s="34"/>
      <c r="D274" s="34"/>
      <c r="E274" s="48"/>
      <c r="F274" s="36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T274" s="38">
        <f t="shared" si="47"/>
        <v>0</v>
      </c>
    </row>
    <row r="275" spans="2:20" ht="15">
      <c r="B275" s="34"/>
      <c r="C275" s="34"/>
      <c r="D275" s="34"/>
      <c r="E275" s="48"/>
      <c r="F275" s="36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T275" s="38">
        <f t="shared" si="47"/>
        <v>0</v>
      </c>
    </row>
    <row r="276" spans="2:20" ht="15">
      <c r="B276" s="34"/>
      <c r="C276" s="34"/>
      <c r="D276" s="34"/>
      <c r="E276" s="48"/>
      <c r="F276" s="36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T276" s="38">
        <f t="shared" si="47"/>
        <v>0</v>
      </c>
    </row>
    <row r="277" spans="2:20" ht="15">
      <c r="B277" s="34"/>
      <c r="C277" s="34"/>
      <c r="D277" s="34"/>
      <c r="E277" s="48"/>
      <c r="F277" s="36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T277" s="38">
        <f t="shared" si="47"/>
        <v>0</v>
      </c>
    </row>
    <row r="278" spans="2:20" ht="15">
      <c r="B278" s="34"/>
      <c r="C278" s="34"/>
      <c r="D278" s="34"/>
      <c r="E278" s="48"/>
      <c r="F278" s="36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T278" s="38">
        <f t="shared" si="47"/>
        <v>0</v>
      </c>
    </row>
    <row r="279" spans="2:20" ht="15">
      <c r="B279" s="34"/>
      <c r="C279" s="34"/>
      <c r="D279" s="34"/>
      <c r="E279" s="48"/>
      <c r="F279" s="36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T279" s="38">
        <f t="shared" si="47"/>
        <v>0</v>
      </c>
    </row>
    <row r="280" spans="2:20" ht="15">
      <c r="B280" s="34"/>
      <c r="C280" s="34"/>
      <c r="D280" s="34"/>
      <c r="E280" s="48"/>
      <c r="F280" s="36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T280" s="38">
        <f t="shared" si="47"/>
        <v>0</v>
      </c>
    </row>
    <row r="281" spans="2:20" ht="15">
      <c r="B281" s="34"/>
      <c r="C281" s="34"/>
      <c r="D281" s="34"/>
      <c r="E281" s="48"/>
      <c r="F281" s="36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T281" s="38">
        <f t="shared" si="47"/>
        <v>0</v>
      </c>
    </row>
    <row r="282" spans="2:20" ht="15">
      <c r="B282" s="34"/>
      <c r="C282" s="34"/>
      <c r="D282" s="34"/>
      <c r="E282" s="48"/>
      <c r="F282" s="36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T282" s="38">
        <f t="shared" si="47"/>
        <v>0</v>
      </c>
    </row>
    <row r="283" spans="2:20" ht="15">
      <c r="B283" s="34"/>
      <c r="C283" s="34"/>
      <c r="D283" s="34"/>
      <c r="E283" s="48"/>
      <c r="F283" s="36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T283" s="38">
        <f t="shared" si="47"/>
        <v>0</v>
      </c>
    </row>
    <row r="284" spans="2:20" ht="15">
      <c r="B284" s="34"/>
      <c r="C284" s="34"/>
      <c r="D284" s="34"/>
      <c r="E284" s="48"/>
      <c r="F284" s="36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T284" s="38">
        <f t="shared" si="47"/>
        <v>0</v>
      </c>
    </row>
    <row r="285" spans="2:20" ht="15">
      <c r="B285" s="34"/>
      <c r="C285" s="34"/>
      <c r="D285" s="34"/>
      <c r="E285" s="48"/>
      <c r="F285" s="36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T285" s="38">
        <f t="shared" si="47"/>
        <v>0</v>
      </c>
    </row>
    <row r="286" spans="2:20" ht="15">
      <c r="B286" s="34"/>
      <c r="C286" s="34"/>
      <c r="D286" s="34"/>
      <c r="E286" s="48"/>
      <c r="F286" s="36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T286" s="38">
        <f t="shared" si="47"/>
        <v>0</v>
      </c>
    </row>
    <row r="287" spans="2:20" ht="15">
      <c r="B287" s="34"/>
      <c r="C287" s="34"/>
      <c r="D287" s="34"/>
      <c r="E287" s="48"/>
      <c r="F287" s="36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T287" s="38">
        <f t="shared" si="47"/>
        <v>0</v>
      </c>
    </row>
    <row r="288" spans="2:20" ht="15">
      <c r="B288" s="34"/>
      <c r="C288" s="34"/>
      <c r="D288" s="34"/>
      <c r="E288" s="48"/>
      <c r="F288" s="36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T288" s="38">
        <f t="shared" si="47"/>
        <v>0</v>
      </c>
    </row>
    <row r="289" spans="2:20" ht="15">
      <c r="B289" s="34"/>
      <c r="C289" s="34"/>
      <c r="D289" s="34"/>
      <c r="E289" s="48"/>
      <c r="F289" s="36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T289" s="38">
        <f t="shared" si="47"/>
        <v>0</v>
      </c>
    </row>
    <row r="290" spans="2:20" ht="15">
      <c r="B290" s="34"/>
      <c r="C290" s="34"/>
      <c r="D290" s="34"/>
      <c r="E290" s="48"/>
      <c r="F290" s="36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T290" s="38">
        <f t="shared" si="47"/>
        <v>0</v>
      </c>
    </row>
    <row r="291" spans="2:20" ht="15">
      <c r="B291" s="34"/>
      <c r="C291" s="34"/>
      <c r="D291" s="34"/>
      <c r="E291" s="48"/>
      <c r="F291" s="36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T291" s="38">
        <f t="shared" si="47"/>
        <v>0</v>
      </c>
    </row>
    <row r="292" spans="2:20" ht="15">
      <c r="B292" s="34"/>
      <c r="C292" s="34"/>
      <c r="D292" s="34"/>
      <c r="E292" s="48"/>
      <c r="F292" s="36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T292" s="38">
        <f t="shared" si="47"/>
        <v>0</v>
      </c>
    </row>
    <row r="293" spans="2:20" ht="15">
      <c r="B293" s="34"/>
      <c r="C293" s="34"/>
      <c r="D293" s="34"/>
      <c r="E293" s="48"/>
      <c r="F293" s="36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T293" s="38">
        <f t="shared" si="47"/>
        <v>0</v>
      </c>
    </row>
    <row r="294" spans="2:20" ht="15">
      <c r="B294" s="34"/>
      <c r="C294" s="34"/>
      <c r="D294" s="34"/>
      <c r="E294" s="48"/>
      <c r="F294" s="36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T294" s="38">
        <f t="shared" si="47"/>
        <v>0</v>
      </c>
    </row>
    <row r="295" spans="2:20" ht="15">
      <c r="B295" s="34"/>
      <c r="C295" s="34"/>
      <c r="D295" s="34"/>
      <c r="E295" s="48"/>
      <c r="F295" s="36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T295" s="38">
        <f t="shared" si="47"/>
        <v>0</v>
      </c>
    </row>
    <row r="296" spans="2:20" ht="15">
      <c r="B296" s="34"/>
      <c r="C296" s="34"/>
      <c r="D296" s="34"/>
      <c r="E296" s="48"/>
      <c r="F296" s="36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T296" s="38">
        <f t="shared" si="47"/>
        <v>0</v>
      </c>
    </row>
    <row r="297" spans="2:20" ht="15">
      <c r="B297" s="34"/>
      <c r="C297" s="34"/>
      <c r="D297" s="34"/>
      <c r="E297" s="48"/>
      <c r="F297" s="36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T297" s="38">
        <f t="shared" si="47"/>
        <v>0</v>
      </c>
    </row>
    <row r="298" spans="2:20" ht="15">
      <c r="B298" s="34"/>
      <c r="C298" s="34"/>
      <c r="D298" s="34"/>
      <c r="E298" s="48"/>
      <c r="F298" s="36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T298" s="38">
        <f t="shared" si="47"/>
        <v>0</v>
      </c>
    </row>
    <row r="299" spans="2:20" ht="15">
      <c r="B299" s="34"/>
      <c r="C299" s="34"/>
      <c r="D299" s="34"/>
      <c r="E299" s="48"/>
      <c r="F299" s="36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T299" s="38">
        <f t="shared" si="47"/>
        <v>0</v>
      </c>
    </row>
    <row r="300" spans="2:20" ht="15">
      <c r="B300" s="34"/>
      <c r="C300" s="34"/>
      <c r="D300" s="34"/>
      <c r="E300" s="48"/>
      <c r="F300" s="36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T300" s="38">
        <f t="shared" si="47"/>
        <v>0</v>
      </c>
    </row>
    <row r="301" spans="2:20" ht="15">
      <c r="B301" s="34"/>
      <c r="C301" s="34"/>
      <c r="D301" s="34"/>
      <c r="E301" s="48"/>
      <c r="F301" s="36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T301" s="38">
        <f t="shared" si="47"/>
        <v>0</v>
      </c>
    </row>
    <row r="302" spans="2:20" ht="15">
      <c r="B302" s="34"/>
      <c r="C302" s="34"/>
      <c r="D302" s="34"/>
      <c r="E302" s="48"/>
      <c r="F302" s="36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T302" s="38">
        <f t="shared" si="47"/>
        <v>0</v>
      </c>
    </row>
    <row r="303" spans="2:20" ht="15">
      <c r="B303" s="34"/>
      <c r="C303" s="34"/>
      <c r="D303" s="34"/>
      <c r="E303" s="48"/>
      <c r="F303" s="36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T303" s="38">
        <f t="shared" si="47"/>
        <v>0</v>
      </c>
    </row>
    <row r="304" spans="2:20" ht="15">
      <c r="B304" s="34"/>
      <c r="C304" s="34"/>
      <c r="D304" s="34"/>
      <c r="E304" s="48"/>
      <c r="F304" s="36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T304" s="38">
        <f t="shared" si="47"/>
        <v>0</v>
      </c>
    </row>
    <row r="305" spans="2:20" ht="15">
      <c r="B305" s="34"/>
      <c r="C305" s="34"/>
      <c r="D305" s="34"/>
      <c r="E305" s="48"/>
      <c r="F305" s="36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T305" s="38">
        <f t="shared" si="47"/>
        <v>0</v>
      </c>
    </row>
    <row r="306" spans="2:20" ht="15">
      <c r="B306" s="34"/>
      <c r="C306" s="34"/>
      <c r="D306" s="34"/>
      <c r="E306" s="48"/>
      <c r="F306" s="36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T306" s="38">
        <f t="shared" si="47"/>
        <v>0</v>
      </c>
    </row>
    <row r="307" spans="2:20" ht="15">
      <c r="B307" s="34"/>
      <c r="C307" s="34"/>
      <c r="D307" s="34"/>
      <c r="E307" s="48"/>
      <c r="F307" s="36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T307" s="38">
        <f t="shared" si="47"/>
        <v>0</v>
      </c>
    </row>
    <row r="308" spans="2:20" ht="15">
      <c r="B308" s="34"/>
      <c r="C308" s="34"/>
      <c r="D308" s="34"/>
      <c r="E308" s="48"/>
      <c r="F308" s="36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T308" s="38">
        <f t="shared" si="47"/>
        <v>0</v>
      </c>
    </row>
    <row r="309" spans="2:20" ht="15">
      <c r="B309" s="34"/>
      <c r="C309" s="34"/>
      <c r="D309" s="34"/>
      <c r="E309" s="48"/>
      <c r="F309" s="36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T309" s="38">
        <f t="shared" si="47"/>
        <v>0</v>
      </c>
    </row>
    <row r="310" spans="2:20" ht="15">
      <c r="B310" s="34"/>
      <c r="C310" s="34"/>
      <c r="D310" s="34"/>
      <c r="E310" s="48"/>
      <c r="F310" s="36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T310" s="38">
        <f t="shared" si="47"/>
        <v>0</v>
      </c>
    </row>
    <row r="311" spans="2:20" ht="15">
      <c r="B311" s="34"/>
      <c r="C311" s="34"/>
      <c r="D311" s="34"/>
      <c r="E311" s="48"/>
      <c r="F311" s="36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T311" s="38">
        <f t="shared" si="47"/>
        <v>0</v>
      </c>
    </row>
    <row r="312" spans="6:20" ht="15">
      <c r="F312" s="79"/>
      <c r="T312" s="38">
        <f t="shared" si="47"/>
        <v>0</v>
      </c>
    </row>
    <row r="313" spans="6:20" ht="15">
      <c r="F313" s="79"/>
      <c r="T313" s="38">
        <f t="shared" si="47"/>
        <v>0</v>
      </c>
    </row>
    <row r="314" spans="6:20" ht="15">
      <c r="F314" s="79"/>
      <c r="T314" s="38">
        <f t="shared" si="47"/>
        <v>0</v>
      </c>
    </row>
    <row r="315" spans="6:20" ht="15">
      <c r="F315" s="79"/>
      <c r="T315" s="38">
        <f t="shared" si="47"/>
        <v>0</v>
      </c>
    </row>
    <row r="316" spans="6:20" ht="15">
      <c r="F316" s="79"/>
      <c r="T316" s="38">
        <f t="shared" si="47"/>
        <v>0</v>
      </c>
    </row>
    <row r="317" spans="6:20" ht="15">
      <c r="F317" s="79"/>
      <c r="T317" s="38">
        <f t="shared" si="47"/>
        <v>0</v>
      </c>
    </row>
    <row r="318" spans="6:20" ht="15">
      <c r="F318" s="79"/>
      <c r="T318" s="38">
        <f t="shared" si="47"/>
        <v>0</v>
      </c>
    </row>
    <row r="319" spans="6:20" ht="15">
      <c r="F319" s="79"/>
      <c r="T319" s="38">
        <f t="shared" si="47"/>
        <v>0</v>
      </c>
    </row>
    <row r="320" spans="6:20" ht="15">
      <c r="F320" s="79"/>
      <c r="T320" s="38">
        <f t="shared" si="47"/>
        <v>0</v>
      </c>
    </row>
    <row r="321" spans="6:20" ht="15">
      <c r="F321" s="79"/>
      <c r="T321" s="38">
        <f t="shared" si="47"/>
        <v>0</v>
      </c>
    </row>
    <row r="322" spans="6:20" ht="15">
      <c r="F322" s="79"/>
      <c r="T322" s="38">
        <f t="shared" si="47"/>
        <v>0</v>
      </c>
    </row>
    <row r="323" spans="6:20" ht="15">
      <c r="F323" s="79"/>
      <c r="T323" s="38">
        <f t="shared" si="47"/>
        <v>0</v>
      </c>
    </row>
    <row r="324" spans="6:20" ht="15">
      <c r="F324" s="79"/>
      <c r="T324" s="38">
        <f t="shared" si="47"/>
        <v>0</v>
      </c>
    </row>
    <row r="325" spans="6:20" ht="15">
      <c r="F325" s="79"/>
      <c r="T325" s="38">
        <f t="shared" si="47"/>
        <v>0</v>
      </c>
    </row>
    <row r="326" spans="6:20" ht="15">
      <c r="F326" s="79"/>
      <c r="T326" s="38">
        <f t="shared" si="47"/>
        <v>0</v>
      </c>
    </row>
    <row r="327" spans="6:20" ht="15">
      <c r="F327" s="79"/>
      <c r="T327" s="38">
        <f t="shared" si="47"/>
        <v>0</v>
      </c>
    </row>
    <row r="328" spans="6:20" ht="15">
      <c r="F328" s="79"/>
      <c r="T328" s="38">
        <f t="shared" si="47"/>
        <v>0</v>
      </c>
    </row>
    <row r="329" spans="6:20" ht="15">
      <c r="F329" s="79"/>
      <c r="T329" s="38">
        <f t="shared" si="47"/>
        <v>0</v>
      </c>
    </row>
    <row r="330" spans="6:20" ht="15">
      <c r="F330" s="79"/>
      <c r="T330" s="38">
        <f t="shared" si="47"/>
        <v>0</v>
      </c>
    </row>
    <row r="331" spans="6:20" ht="15">
      <c r="F331" s="79"/>
      <c r="T331" s="38">
        <f t="shared" si="47"/>
        <v>0</v>
      </c>
    </row>
    <row r="332" spans="6:20" ht="15">
      <c r="F332" s="79"/>
      <c r="T332" s="38">
        <f t="shared" si="47"/>
        <v>0</v>
      </c>
    </row>
    <row r="333" spans="6:20" ht="15">
      <c r="F333" s="79"/>
      <c r="T333" s="38">
        <f t="shared" si="47"/>
        <v>0</v>
      </c>
    </row>
    <row r="334" spans="6:20" ht="15">
      <c r="F334" s="79"/>
      <c r="T334" s="38">
        <f t="shared" si="47"/>
        <v>0</v>
      </c>
    </row>
    <row r="335" spans="6:20" ht="15">
      <c r="F335" s="79"/>
      <c r="T335" s="38">
        <f t="shared" si="47"/>
        <v>0</v>
      </c>
    </row>
    <row r="336" spans="6:20" ht="15">
      <c r="F336" s="79"/>
      <c r="T336" s="38">
        <f aca="true" t="shared" si="48" ref="T336:T399">SUM(G336:R336)-F336</f>
        <v>0</v>
      </c>
    </row>
    <row r="337" spans="6:20" ht="15">
      <c r="F337" s="79"/>
      <c r="T337" s="38">
        <f t="shared" si="48"/>
        <v>0</v>
      </c>
    </row>
    <row r="338" spans="6:20" ht="15">
      <c r="F338" s="79"/>
      <c r="T338" s="38">
        <f t="shared" si="48"/>
        <v>0</v>
      </c>
    </row>
    <row r="339" spans="6:20" ht="15">
      <c r="F339" s="79"/>
      <c r="T339" s="38">
        <f t="shared" si="48"/>
        <v>0</v>
      </c>
    </row>
    <row r="340" spans="6:20" ht="15">
      <c r="F340" s="79"/>
      <c r="T340" s="38">
        <f t="shared" si="48"/>
        <v>0</v>
      </c>
    </row>
    <row r="341" spans="6:20" ht="15">
      <c r="F341" s="79"/>
      <c r="T341" s="38">
        <f t="shared" si="48"/>
        <v>0</v>
      </c>
    </row>
    <row r="342" spans="6:20" ht="15">
      <c r="F342" s="79"/>
      <c r="T342" s="38">
        <f t="shared" si="48"/>
        <v>0</v>
      </c>
    </row>
    <row r="343" spans="6:20" ht="15">
      <c r="F343" s="79"/>
      <c r="T343" s="38">
        <f t="shared" si="48"/>
        <v>0</v>
      </c>
    </row>
    <row r="344" spans="6:20" ht="15">
      <c r="F344" s="79"/>
      <c r="T344" s="38">
        <f t="shared" si="48"/>
        <v>0</v>
      </c>
    </row>
    <row r="345" spans="6:20" ht="15">
      <c r="F345" s="79"/>
      <c r="T345" s="38">
        <f t="shared" si="48"/>
        <v>0</v>
      </c>
    </row>
    <row r="346" spans="6:20" ht="15">
      <c r="F346" s="79"/>
      <c r="T346" s="38">
        <f t="shared" si="48"/>
        <v>0</v>
      </c>
    </row>
    <row r="347" spans="6:20" ht="15">
      <c r="F347" s="79"/>
      <c r="T347" s="38">
        <f t="shared" si="48"/>
        <v>0</v>
      </c>
    </row>
    <row r="348" spans="6:20" ht="15">
      <c r="F348" s="79"/>
      <c r="T348" s="38">
        <f t="shared" si="48"/>
        <v>0</v>
      </c>
    </row>
    <row r="349" spans="6:20" ht="15">
      <c r="F349" s="79"/>
      <c r="T349" s="38">
        <f t="shared" si="48"/>
        <v>0</v>
      </c>
    </row>
    <row r="350" spans="6:20" ht="15">
      <c r="F350" s="79"/>
      <c r="T350" s="38">
        <f t="shared" si="48"/>
        <v>0</v>
      </c>
    </row>
    <row r="351" spans="6:20" ht="15">
      <c r="F351" s="79"/>
      <c r="T351" s="38">
        <f t="shared" si="48"/>
        <v>0</v>
      </c>
    </row>
    <row r="352" spans="6:20" ht="15">
      <c r="F352" s="79"/>
      <c r="T352" s="38">
        <f t="shared" si="48"/>
        <v>0</v>
      </c>
    </row>
    <row r="353" spans="6:20" ht="15">
      <c r="F353" s="79"/>
      <c r="T353" s="38">
        <f t="shared" si="48"/>
        <v>0</v>
      </c>
    </row>
    <row r="354" spans="6:20" ht="15">
      <c r="F354" s="79"/>
      <c r="T354" s="38">
        <f t="shared" si="48"/>
        <v>0</v>
      </c>
    </row>
    <row r="355" spans="6:20" ht="15">
      <c r="F355" s="79"/>
      <c r="T355" s="38">
        <f t="shared" si="48"/>
        <v>0</v>
      </c>
    </row>
    <row r="356" spans="6:20" ht="15">
      <c r="F356" s="79"/>
      <c r="T356" s="38">
        <f t="shared" si="48"/>
        <v>0</v>
      </c>
    </row>
    <row r="357" spans="6:20" ht="15">
      <c r="F357" s="79"/>
      <c r="T357" s="38">
        <f t="shared" si="48"/>
        <v>0</v>
      </c>
    </row>
    <row r="358" spans="6:20" ht="15">
      <c r="F358" s="79"/>
      <c r="T358" s="38">
        <f t="shared" si="48"/>
        <v>0</v>
      </c>
    </row>
    <row r="359" spans="6:20" ht="15">
      <c r="F359" s="79"/>
      <c r="T359" s="38">
        <f t="shared" si="48"/>
        <v>0</v>
      </c>
    </row>
    <row r="360" spans="6:20" ht="15">
      <c r="F360" s="79"/>
      <c r="T360" s="38">
        <f t="shared" si="48"/>
        <v>0</v>
      </c>
    </row>
    <row r="361" spans="6:20" ht="15">
      <c r="F361" s="79"/>
      <c r="T361" s="38">
        <f t="shared" si="48"/>
        <v>0</v>
      </c>
    </row>
    <row r="362" spans="6:20" ht="15">
      <c r="F362" s="79"/>
      <c r="T362" s="38">
        <f t="shared" si="48"/>
        <v>0</v>
      </c>
    </row>
    <row r="363" spans="6:20" ht="15">
      <c r="F363" s="79"/>
      <c r="T363" s="38">
        <f t="shared" si="48"/>
        <v>0</v>
      </c>
    </row>
    <row r="364" spans="6:20" ht="15">
      <c r="F364" s="79"/>
      <c r="T364" s="38">
        <f t="shared" si="48"/>
        <v>0</v>
      </c>
    </row>
    <row r="365" spans="6:20" ht="15">
      <c r="F365" s="79"/>
      <c r="T365" s="38">
        <f t="shared" si="48"/>
        <v>0</v>
      </c>
    </row>
    <row r="366" spans="6:20" ht="15">
      <c r="F366" s="79"/>
      <c r="T366" s="38">
        <f t="shared" si="48"/>
        <v>0</v>
      </c>
    </row>
    <row r="367" spans="6:20" ht="15">
      <c r="F367" s="79"/>
      <c r="T367" s="38">
        <f t="shared" si="48"/>
        <v>0</v>
      </c>
    </row>
    <row r="368" spans="6:20" ht="15">
      <c r="F368" s="79"/>
      <c r="T368" s="38">
        <f t="shared" si="48"/>
        <v>0</v>
      </c>
    </row>
    <row r="369" spans="6:20" ht="15">
      <c r="F369" s="79"/>
      <c r="T369" s="38">
        <f t="shared" si="48"/>
        <v>0</v>
      </c>
    </row>
    <row r="370" spans="6:20" ht="15">
      <c r="F370" s="79"/>
      <c r="T370" s="38">
        <f t="shared" si="48"/>
        <v>0</v>
      </c>
    </row>
    <row r="371" spans="6:20" ht="15">
      <c r="F371" s="79"/>
      <c r="T371" s="38">
        <f t="shared" si="48"/>
        <v>0</v>
      </c>
    </row>
    <row r="372" spans="6:20" ht="15">
      <c r="F372" s="79"/>
      <c r="T372" s="38">
        <f t="shared" si="48"/>
        <v>0</v>
      </c>
    </row>
    <row r="373" spans="6:20" ht="15">
      <c r="F373" s="79"/>
      <c r="T373" s="38">
        <f t="shared" si="48"/>
        <v>0</v>
      </c>
    </row>
    <row r="374" spans="6:20" ht="15">
      <c r="F374" s="79"/>
      <c r="T374" s="38">
        <f t="shared" si="48"/>
        <v>0</v>
      </c>
    </row>
    <row r="375" spans="6:20" ht="15">
      <c r="F375" s="79"/>
      <c r="T375" s="38">
        <f t="shared" si="48"/>
        <v>0</v>
      </c>
    </row>
    <row r="376" spans="6:20" ht="15">
      <c r="F376" s="79"/>
      <c r="T376" s="38">
        <f t="shared" si="48"/>
        <v>0</v>
      </c>
    </row>
    <row r="377" ht="15">
      <c r="T377" s="38">
        <f t="shared" si="48"/>
        <v>0</v>
      </c>
    </row>
    <row r="378" ht="15">
      <c r="T378" s="38">
        <f t="shared" si="48"/>
        <v>0</v>
      </c>
    </row>
    <row r="379" ht="15">
      <c r="T379" s="38">
        <f t="shared" si="48"/>
        <v>0</v>
      </c>
    </row>
    <row r="380" ht="15">
      <c r="T380" s="38">
        <f t="shared" si="48"/>
        <v>0</v>
      </c>
    </row>
    <row r="381" ht="15">
      <c r="T381" s="38">
        <f t="shared" si="48"/>
        <v>0</v>
      </c>
    </row>
    <row r="382" ht="15">
      <c r="T382" s="38">
        <f t="shared" si="48"/>
        <v>0</v>
      </c>
    </row>
    <row r="383" ht="15">
      <c r="T383" s="38">
        <f t="shared" si="48"/>
        <v>0</v>
      </c>
    </row>
    <row r="384" ht="15">
      <c r="T384" s="38">
        <f t="shared" si="48"/>
        <v>0</v>
      </c>
    </row>
    <row r="385" ht="15">
      <c r="T385" s="38">
        <f t="shared" si="48"/>
        <v>0</v>
      </c>
    </row>
    <row r="386" ht="15">
      <c r="T386" s="38">
        <f t="shared" si="48"/>
        <v>0</v>
      </c>
    </row>
    <row r="387" ht="15">
      <c r="T387" s="38">
        <f t="shared" si="48"/>
        <v>0</v>
      </c>
    </row>
    <row r="388" ht="15">
      <c r="T388" s="38">
        <f t="shared" si="48"/>
        <v>0</v>
      </c>
    </row>
    <row r="389" ht="15">
      <c r="T389" s="38">
        <f t="shared" si="48"/>
        <v>0</v>
      </c>
    </row>
    <row r="390" ht="15">
      <c r="T390" s="38">
        <f t="shared" si="48"/>
        <v>0</v>
      </c>
    </row>
    <row r="391" ht="15">
      <c r="T391" s="38">
        <f t="shared" si="48"/>
        <v>0</v>
      </c>
    </row>
    <row r="392" ht="15">
      <c r="T392" s="38">
        <f t="shared" si="48"/>
        <v>0</v>
      </c>
    </row>
    <row r="393" ht="15">
      <c r="T393" s="38">
        <f t="shared" si="48"/>
        <v>0</v>
      </c>
    </row>
    <row r="394" ht="15">
      <c r="T394" s="38">
        <f t="shared" si="48"/>
        <v>0</v>
      </c>
    </row>
    <row r="395" ht="15">
      <c r="T395" s="38">
        <f t="shared" si="48"/>
        <v>0</v>
      </c>
    </row>
    <row r="396" ht="15">
      <c r="T396" s="38">
        <f t="shared" si="48"/>
        <v>0</v>
      </c>
    </row>
    <row r="397" ht="15">
      <c r="T397" s="38">
        <f t="shared" si="48"/>
        <v>0</v>
      </c>
    </row>
    <row r="398" ht="15">
      <c r="T398" s="38">
        <f t="shared" si="48"/>
        <v>0</v>
      </c>
    </row>
    <row r="399" ht="15">
      <c r="T399" s="38">
        <f t="shared" si="48"/>
        <v>0</v>
      </c>
    </row>
    <row r="400" ht="15">
      <c r="T400" s="38">
        <f aca="true" t="shared" si="49" ref="T400:T442">SUM(G400:R400)-F400</f>
        <v>0</v>
      </c>
    </row>
    <row r="401" ht="15">
      <c r="T401" s="38">
        <f t="shared" si="49"/>
        <v>0</v>
      </c>
    </row>
    <row r="402" ht="15">
      <c r="T402" s="38">
        <f t="shared" si="49"/>
        <v>0</v>
      </c>
    </row>
    <row r="403" ht="15">
      <c r="T403" s="38">
        <f t="shared" si="49"/>
        <v>0</v>
      </c>
    </row>
    <row r="404" ht="15">
      <c r="T404" s="38">
        <f t="shared" si="49"/>
        <v>0</v>
      </c>
    </row>
    <row r="405" ht="15">
      <c r="T405" s="38">
        <f t="shared" si="49"/>
        <v>0</v>
      </c>
    </row>
    <row r="406" ht="15">
      <c r="T406" s="38">
        <f t="shared" si="49"/>
        <v>0</v>
      </c>
    </row>
    <row r="407" ht="15">
      <c r="T407" s="38">
        <f t="shared" si="49"/>
        <v>0</v>
      </c>
    </row>
    <row r="408" ht="15">
      <c r="T408" s="38">
        <f t="shared" si="49"/>
        <v>0</v>
      </c>
    </row>
    <row r="409" ht="15">
      <c r="T409" s="38">
        <f t="shared" si="49"/>
        <v>0</v>
      </c>
    </row>
    <row r="410" ht="15">
      <c r="T410" s="38">
        <f t="shared" si="49"/>
        <v>0</v>
      </c>
    </row>
    <row r="411" ht="15">
      <c r="T411" s="38">
        <f t="shared" si="49"/>
        <v>0</v>
      </c>
    </row>
    <row r="412" ht="15">
      <c r="T412" s="38">
        <f t="shared" si="49"/>
        <v>0</v>
      </c>
    </row>
    <row r="413" ht="15">
      <c r="T413" s="38">
        <f t="shared" si="49"/>
        <v>0</v>
      </c>
    </row>
    <row r="414" ht="15">
      <c r="T414" s="38">
        <f t="shared" si="49"/>
        <v>0</v>
      </c>
    </row>
    <row r="415" ht="15">
      <c r="T415" s="38">
        <f t="shared" si="49"/>
        <v>0</v>
      </c>
    </row>
    <row r="416" ht="15">
      <c r="T416" s="38">
        <f t="shared" si="49"/>
        <v>0</v>
      </c>
    </row>
    <row r="417" ht="15">
      <c r="T417" s="38">
        <f t="shared" si="49"/>
        <v>0</v>
      </c>
    </row>
    <row r="418" ht="15">
      <c r="T418" s="38">
        <f t="shared" si="49"/>
        <v>0</v>
      </c>
    </row>
    <row r="419" ht="15">
      <c r="T419" s="38">
        <f t="shared" si="49"/>
        <v>0</v>
      </c>
    </row>
    <row r="420" ht="15">
      <c r="T420" s="38">
        <f t="shared" si="49"/>
        <v>0</v>
      </c>
    </row>
    <row r="421" ht="15">
      <c r="T421" s="38">
        <f t="shared" si="49"/>
        <v>0</v>
      </c>
    </row>
    <row r="422" ht="15">
      <c r="T422" s="38">
        <f t="shared" si="49"/>
        <v>0</v>
      </c>
    </row>
    <row r="423" ht="15">
      <c r="T423" s="38">
        <f t="shared" si="49"/>
        <v>0</v>
      </c>
    </row>
    <row r="424" ht="15">
      <c r="T424" s="38">
        <f t="shared" si="49"/>
        <v>0</v>
      </c>
    </row>
    <row r="425" ht="15">
      <c r="T425" s="38">
        <f t="shared" si="49"/>
        <v>0</v>
      </c>
    </row>
    <row r="426" ht="15">
      <c r="T426" s="38">
        <f t="shared" si="49"/>
        <v>0</v>
      </c>
    </row>
    <row r="427" ht="15">
      <c r="T427" s="38">
        <f t="shared" si="49"/>
        <v>0</v>
      </c>
    </row>
    <row r="428" ht="15">
      <c r="T428" s="38">
        <f t="shared" si="49"/>
        <v>0</v>
      </c>
    </row>
    <row r="429" ht="15">
      <c r="T429" s="38">
        <f t="shared" si="49"/>
        <v>0</v>
      </c>
    </row>
    <row r="430" ht="15">
      <c r="T430" s="38">
        <f t="shared" si="49"/>
        <v>0</v>
      </c>
    </row>
    <row r="431" ht="15">
      <c r="T431" s="38">
        <f t="shared" si="49"/>
        <v>0</v>
      </c>
    </row>
    <row r="432" ht="15">
      <c r="T432" s="38">
        <f t="shared" si="49"/>
        <v>0</v>
      </c>
    </row>
    <row r="433" ht="15">
      <c r="T433" s="38">
        <f t="shared" si="49"/>
        <v>0</v>
      </c>
    </row>
    <row r="434" ht="15">
      <c r="T434" s="38">
        <f t="shared" si="49"/>
        <v>0</v>
      </c>
    </row>
    <row r="435" ht="15">
      <c r="T435" s="38">
        <f t="shared" si="49"/>
        <v>0</v>
      </c>
    </row>
    <row r="436" ht="15">
      <c r="T436" s="38">
        <f t="shared" si="49"/>
        <v>0</v>
      </c>
    </row>
    <row r="437" ht="15">
      <c r="T437" s="38">
        <f t="shared" si="49"/>
        <v>0</v>
      </c>
    </row>
    <row r="438" ht="15">
      <c r="T438" s="38">
        <f t="shared" si="49"/>
        <v>0</v>
      </c>
    </row>
    <row r="439" ht="15">
      <c r="T439" s="38">
        <f t="shared" si="49"/>
        <v>0</v>
      </c>
    </row>
    <row r="440" ht="15">
      <c r="T440" s="38">
        <f t="shared" si="49"/>
        <v>0</v>
      </c>
    </row>
    <row r="441" ht="15">
      <c r="T441" s="38">
        <f t="shared" si="49"/>
        <v>0</v>
      </c>
    </row>
    <row r="442" ht="15">
      <c r="T442" s="38">
        <f t="shared" si="49"/>
        <v>0</v>
      </c>
    </row>
    <row r="443" ht="15">
      <c r="T443" s="4"/>
    </row>
  </sheetData>
  <sheetProtection/>
  <printOptions horizontalCentered="1"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4"/>
  <sheetViews>
    <sheetView tabSelected="1" zoomScale="87" zoomScaleNormal="87" zoomScalePageLayoutView="0" workbookViewId="0" topLeftCell="A1">
      <pane xSplit="4" ySplit="9" topLeftCell="E2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2" sqref="A242"/>
    </sheetView>
  </sheetViews>
  <sheetFormatPr defaultColWidth="8.88671875" defaultRowHeight="15"/>
  <cols>
    <col min="1" max="1" width="9.6640625" style="34" customWidth="1"/>
    <col min="2" max="2" width="44.6640625" style="34" customWidth="1"/>
    <col min="3" max="4" width="9.6640625" style="34" customWidth="1"/>
    <col min="5" max="5" width="2.6640625" style="34" customWidth="1"/>
    <col min="6" max="6" width="11.6640625" style="36" customWidth="1"/>
    <col min="7" max="7" width="11.6640625" style="34" customWidth="1"/>
    <col min="8" max="8" width="10.6640625" style="34" customWidth="1"/>
    <col min="9" max="9" width="13.6640625" style="34" customWidth="1"/>
    <col min="10" max="11" width="10.6640625" style="34" customWidth="1"/>
    <col min="12" max="12" width="9.6640625" style="34" customWidth="1"/>
    <col min="13" max="14" width="10.6640625" style="34" customWidth="1"/>
    <col min="15" max="15" width="9.6640625" style="34" customWidth="1"/>
    <col min="16" max="16" width="10.6640625" style="34" customWidth="1"/>
    <col min="17" max="17" width="12.6640625" style="34" customWidth="1"/>
    <col min="18" max="18" width="7.6640625" style="34" customWidth="1"/>
    <col min="19" max="16384" width="9.6640625" style="34" customWidth="1"/>
  </cols>
  <sheetData>
    <row r="1" spans="1:18" ht="15">
      <c r="A1" s="33"/>
      <c r="B1" s="33"/>
      <c r="C1" s="33"/>
      <c r="D1" s="33"/>
      <c r="E1" s="33"/>
      <c r="F1" s="43"/>
      <c r="G1" s="33">
        <v>6</v>
      </c>
      <c r="H1" s="33">
        <v>7</v>
      </c>
      <c r="I1" s="33">
        <v>8</v>
      </c>
      <c r="J1" s="33">
        <v>9</v>
      </c>
      <c r="K1" s="33">
        <v>10</v>
      </c>
      <c r="L1" s="33">
        <v>11</v>
      </c>
      <c r="M1" s="33">
        <v>12</v>
      </c>
      <c r="N1" s="33">
        <v>13</v>
      </c>
      <c r="O1" s="33">
        <v>14</v>
      </c>
      <c r="P1" s="33">
        <v>15</v>
      </c>
      <c r="Q1" s="33">
        <v>16</v>
      </c>
      <c r="R1" s="34">
        <v>17</v>
      </c>
    </row>
    <row r="2" spans="1:17" ht="15">
      <c r="A2" s="33"/>
      <c r="B2" s="80"/>
      <c r="C2" s="80"/>
      <c r="D2" s="80"/>
      <c r="E2" s="80"/>
      <c r="F2" s="81"/>
      <c r="G2" s="80"/>
      <c r="H2" s="80"/>
      <c r="I2" s="80"/>
      <c r="J2" s="80"/>
      <c r="K2" s="80"/>
      <c r="L2" s="80"/>
      <c r="M2" s="80"/>
      <c r="N2" s="80"/>
      <c r="O2" s="80"/>
      <c r="P2" s="33"/>
      <c r="Q2" s="33"/>
    </row>
    <row r="3" spans="1:18" ht="15">
      <c r="A3" s="82"/>
      <c r="B3" s="80"/>
      <c r="C3" s="80"/>
      <c r="D3" s="80"/>
      <c r="E3" s="80"/>
      <c r="F3" s="81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3"/>
    </row>
    <row r="4" spans="1:18" ht="15">
      <c r="A4" s="84" t="s">
        <v>0</v>
      </c>
      <c r="B4" s="83"/>
      <c r="C4" s="83"/>
      <c r="D4" s="83"/>
      <c r="E4" s="83"/>
      <c r="F4" s="85"/>
      <c r="G4" s="83"/>
      <c r="H4" s="83"/>
      <c r="I4" s="83"/>
      <c r="J4" s="83"/>
      <c r="K4" s="83"/>
      <c r="L4" s="83"/>
      <c r="M4" s="83"/>
      <c r="N4" s="83"/>
      <c r="O4" s="83"/>
      <c r="P4" s="80"/>
      <c r="Q4" s="80"/>
      <c r="R4" s="83"/>
    </row>
    <row r="5" spans="1:18" ht="15">
      <c r="A5" s="84" t="s">
        <v>1</v>
      </c>
      <c r="B5" s="83"/>
      <c r="C5" s="83"/>
      <c r="D5" s="83"/>
      <c r="E5" s="83"/>
      <c r="F5" s="85"/>
      <c r="G5" s="83"/>
      <c r="H5" s="83"/>
      <c r="I5" s="83"/>
      <c r="J5" s="83"/>
      <c r="K5" s="83"/>
      <c r="L5" s="83"/>
      <c r="M5" s="83"/>
      <c r="N5" s="83"/>
      <c r="O5" s="83"/>
      <c r="P5" s="80"/>
      <c r="Q5" s="80"/>
      <c r="R5" s="83"/>
    </row>
    <row r="6" spans="1:18" ht="15">
      <c r="A6" s="84" t="s">
        <v>116</v>
      </c>
      <c r="B6" s="83"/>
      <c r="C6" s="83"/>
      <c r="D6" s="83"/>
      <c r="E6" s="83"/>
      <c r="F6" s="85"/>
      <c r="G6" s="83"/>
      <c r="H6" s="83"/>
      <c r="I6" s="83"/>
      <c r="J6" s="83"/>
      <c r="K6" s="83"/>
      <c r="L6" s="83"/>
      <c r="M6" s="83"/>
      <c r="N6" s="83"/>
      <c r="O6" s="83"/>
      <c r="P6" s="80"/>
      <c r="Q6" s="80"/>
      <c r="R6" s="83"/>
    </row>
    <row r="7" spans="1:18" ht="15">
      <c r="A7" s="84"/>
      <c r="B7" s="86"/>
      <c r="C7" s="86"/>
      <c r="D7" s="86"/>
      <c r="E7" s="86"/>
      <c r="F7" s="87"/>
      <c r="G7" s="86"/>
      <c r="H7" s="86"/>
      <c r="I7" s="86"/>
      <c r="J7" s="86"/>
      <c r="K7" s="86"/>
      <c r="L7" s="86"/>
      <c r="M7" s="86"/>
      <c r="N7" s="86"/>
      <c r="O7" s="86"/>
      <c r="P7" s="30"/>
      <c r="Q7" s="30"/>
      <c r="R7" s="88"/>
    </row>
    <row r="8" spans="1:18" ht="15">
      <c r="A8" s="89"/>
      <c r="B8" s="62"/>
      <c r="C8" s="89"/>
      <c r="D8" s="89"/>
      <c r="E8" s="89"/>
      <c r="F8" s="90" t="s">
        <v>287</v>
      </c>
      <c r="G8" s="89" t="s">
        <v>94</v>
      </c>
      <c r="H8" s="89" t="s">
        <v>96</v>
      </c>
      <c r="I8" s="89" t="s">
        <v>98</v>
      </c>
      <c r="J8" s="18"/>
      <c r="K8" s="18"/>
      <c r="L8" s="89" t="s">
        <v>102</v>
      </c>
      <c r="M8" s="89" t="s">
        <v>104</v>
      </c>
      <c r="N8" s="62" t="s">
        <v>106</v>
      </c>
      <c r="O8" s="62" t="s">
        <v>108</v>
      </c>
      <c r="P8" s="91" t="s">
        <v>110</v>
      </c>
      <c r="Q8" s="89" t="s">
        <v>112</v>
      </c>
      <c r="R8" s="89" t="s">
        <v>114</v>
      </c>
    </row>
    <row r="9" spans="1:18" ht="15">
      <c r="A9" s="58" t="s">
        <v>3</v>
      </c>
      <c r="B9" s="92" t="s">
        <v>22</v>
      </c>
      <c r="C9" s="93"/>
      <c r="D9" s="92" t="s">
        <v>92</v>
      </c>
      <c r="E9" s="92"/>
      <c r="F9" s="94" t="s">
        <v>288</v>
      </c>
      <c r="G9" s="93" t="s">
        <v>95</v>
      </c>
      <c r="H9" s="93" t="s">
        <v>97</v>
      </c>
      <c r="I9" s="93" t="s">
        <v>99</v>
      </c>
      <c r="J9" s="93" t="s">
        <v>100</v>
      </c>
      <c r="K9" s="93" t="s">
        <v>101</v>
      </c>
      <c r="L9" s="93" t="s">
        <v>103</v>
      </c>
      <c r="M9" s="93" t="s">
        <v>105</v>
      </c>
      <c r="N9" s="93" t="s">
        <v>107</v>
      </c>
      <c r="O9" s="93" t="s">
        <v>109</v>
      </c>
      <c r="P9" s="93" t="s">
        <v>111</v>
      </c>
      <c r="Q9" s="93" t="s">
        <v>113</v>
      </c>
      <c r="R9" s="93" t="s">
        <v>115</v>
      </c>
    </row>
    <row r="10" spans="1:18" ht="15">
      <c r="A10" s="39"/>
      <c r="B10" s="39"/>
      <c r="C10" s="39"/>
      <c r="D10" s="40"/>
      <c r="E10" s="39"/>
      <c r="F10" s="42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95"/>
    </row>
    <row r="11" spans="1:17" ht="15">
      <c r="A11" s="30" t="s">
        <v>117</v>
      </c>
      <c r="B11" s="33"/>
      <c r="C11" s="33"/>
      <c r="D11" s="31"/>
      <c r="E11" s="33"/>
      <c r="F11" s="4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5">
      <c r="A12" s="33"/>
      <c r="B12" s="33"/>
      <c r="C12" s="33"/>
      <c r="D12" s="31"/>
      <c r="E12" s="33"/>
      <c r="F12" s="4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5">
      <c r="A13" s="33"/>
      <c r="B13" s="30" t="s">
        <v>122</v>
      </c>
      <c r="C13" s="33"/>
      <c r="D13" s="31"/>
      <c r="E13" s="33"/>
      <c r="F13" s="4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20" ht="15">
      <c r="A14" s="34">
        <v>500</v>
      </c>
      <c r="B14" s="34" t="s">
        <v>123</v>
      </c>
      <c r="C14" s="33"/>
      <c r="D14" s="31">
        <v>60</v>
      </c>
      <c r="E14" s="33"/>
      <c r="F14" s="43">
        <v>5020059</v>
      </c>
      <c r="G14" s="37">
        <f aca="true" t="shared" si="0" ref="G14:R26">INDEX(ALLOC,($D14)+1,(G$1)+1)*$F14</f>
        <v>1745174.1354250025</v>
      </c>
      <c r="H14" s="37">
        <f t="shared" si="0"/>
        <v>545659.2900858172</v>
      </c>
      <c r="I14" s="37">
        <f t="shared" si="0"/>
        <v>42088.1558023019</v>
      </c>
      <c r="J14" s="37">
        <f t="shared" si="0"/>
        <v>845863.010282037</v>
      </c>
      <c r="K14" s="37">
        <f t="shared" si="0"/>
        <v>187026.22665788542</v>
      </c>
      <c r="L14" s="37">
        <f t="shared" si="0"/>
        <v>135863.51177979432</v>
      </c>
      <c r="M14" s="37">
        <f t="shared" si="0"/>
        <v>964743.1276206871</v>
      </c>
      <c r="N14" s="37">
        <f t="shared" si="0"/>
        <v>397714.1189653312</v>
      </c>
      <c r="O14" s="37">
        <f t="shared" si="0"/>
        <v>128157.41296656548</v>
      </c>
      <c r="P14" s="37">
        <f t="shared" si="0"/>
        <v>27458.251116824133</v>
      </c>
      <c r="Q14" s="37">
        <f t="shared" si="0"/>
        <v>8.928932985562025</v>
      </c>
      <c r="R14" s="37">
        <f t="shared" si="0"/>
        <v>302.83036476688426</v>
      </c>
      <c r="T14" s="96">
        <f aca="true" t="shared" si="1" ref="T14:T77">SUM(G14:R14)-F14</f>
        <v>0</v>
      </c>
    </row>
    <row r="15" spans="1:20" ht="15">
      <c r="A15" s="34">
        <v>501</v>
      </c>
      <c r="B15" s="34" t="s">
        <v>124</v>
      </c>
      <c r="C15" s="33"/>
      <c r="D15" s="31">
        <v>1</v>
      </c>
      <c r="E15" s="33"/>
      <c r="F15" s="43">
        <v>420872445</v>
      </c>
      <c r="G15" s="37">
        <f t="shared" si="0"/>
        <v>140620723.2461469</v>
      </c>
      <c r="H15" s="37">
        <f t="shared" si="0"/>
        <v>44378391.2000018</v>
      </c>
      <c r="I15" s="37">
        <f t="shared" si="0"/>
        <v>3695885.566311399</v>
      </c>
      <c r="J15" s="37">
        <f t="shared" si="0"/>
        <v>72241346.8436364</v>
      </c>
      <c r="K15" s="37">
        <f t="shared" si="0"/>
        <v>15405866.697206222</v>
      </c>
      <c r="L15" s="37">
        <f t="shared" si="0"/>
        <v>11676806.063455714</v>
      </c>
      <c r="M15" s="37">
        <f t="shared" si="0"/>
        <v>84155305.67062722</v>
      </c>
      <c r="N15" s="37">
        <f t="shared" si="0"/>
        <v>34528335.05529153</v>
      </c>
      <c r="O15" s="37">
        <f t="shared" si="0"/>
        <v>11222119.189633874</v>
      </c>
      <c r="P15" s="37">
        <f t="shared" si="0"/>
        <v>2918790.142807924</v>
      </c>
      <c r="Q15" s="37">
        <f t="shared" si="0"/>
        <v>949.1384383210966</v>
      </c>
      <c r="R15" s="37">
        <f t="shared" si="0"/>
        <v>27926.186442689606</v>
      </c>
      <c r="T15" s="96">
        <f t="shared" si="1"/>
        <v>0</v>
      </c>
    </row>
    <row r="16" spans="1:20" ht="15">
      <c r="A16" s="34">
        <v>502</v>
      </c>
      <c r="B16" s="34" t="s">
        <v>125</v>
      </c>
      <c r="C16" s="33"/>
      <c r="D16" s="31">
        <v>51</v>
      </c>
      <c r="E16" s="33"/>
      <c r="F16" s="43">
        <v>7897509</v>
      </c>
      <c r="G16" s="37">
        <f t="shared" si="0"/>
        <v>2767527.964010097</v>
      </c>
      <c r="H16" s="37">
        <f t="shared" si="0"/>
        <v>863725.346871755</v>
      </c>
      <c r="I16" s="37">
        <f t="shared" si="0"/>
        <v>65564.94743499543</v>
      </c>
      <c r="J16" s="37">
        <f t="shared" si="0"/>
        <v>1325570.436609066</v>
      </c>
      <c r="K16" s="37">
        <f t="shared" si="0"/>
        <v>295289.03004199156</v>
      </c>
      <c r="L16" s="37">
        <f t="shared" si="0"/>
        <v>212630.81165785718</v>
      </c>
      <c r="M16" s="37">
        <f t="shared" si="0"/>
        <v>1505051.890045718</v>
      </c>
      <c r="N16" s="37">
        <f t="shared" si="0"/>
        <v>621092.9575044424</v>
      </c>
      <c r="O16" s="37">
        <f t="shared" si="0"/>
        <v>199766.65524815608</v>
      </c>
      <c r="P16" s="37">
        <f t="shared" si="0"/>
        <v>40809.10506385174</v>
      </c>
      <c r="Q16" s="37">
        <f t="shared" si="0"/>
        <v>13.270392304505847</v>
      </c>
      <c r="R16" s="37">
        <f t="shared" si="0"/>
        <v>466.5851197665283</v>
      </c>
      <c r="T16" s="96">
        <f t="shared" si="1"/>
        <v>0</v>
      </c>
    </row>
    <row r="17" spans="2:20" ht="15">
      <c r="B17" s="34" t="s">
        <v>126</v>
      </c>
      <c r="C17" s="33"/>
      <c r="D17" s="31">
        <v>51</v>
      </c>
      <c r="E17" s="33"/>
      <c r="F17" s="43">
        <f>15103336-F16</f>
        <v>7205827</v>
      </c>
      <c r="G17" s="37">
        <f t="shared" si="0"/>
        <v>2525141.500480593</v>
      </c>
      <c r="H17" s="37">
        <f t="shared" si="0"/>
        <v>788078.2946968288</v>
      </c>
      <c r="I17" s="37">
        <f t="shared" si="0"/>
        <v>59822.61855993716</v>
      </c>
      <c r="J17" s="37">
        <f t="shared" si="0"/>
        <v>1209473.9293768955</v>
      </c>
      <c r="K17" s="37">
        <f t="shared" si="0"/>
        <v>269426.93771927245</v>
      </c>
      <c r="L17" s="37">
        <f t="shared" si="0"/>
        <v>194008.1161890543</v>
      </c>
      <c r="M17" s="37">
        <f t="shared" si="0"/>
        <v>1373235.984370827</v>
      </c>
      <c r="N17" s="37">
        <f t="shared" si="0"/>
        <v>566696.2079682801</v>
      </c>
      <c r="O17" s="37">
        <f t="shared" si="0"/>
        <v>182270.6321812175</v>
      </c>
      <c r="P17" s="37">
        <f t="shared" si="0"/>
        <v>37234.94979428825</v>
      </c>
      <c r="Q17" s="37">
        <f t="shared" si="0"/>
        <v>12.108140828760114</v>
      </c>
      <c r="R17" s="37">
        <f t="shared" si="0"/>
        <v>425.7205219787509</v>
      </c>
      <c r="T17" s="96">
        <f t="shared" si="1"/>
        <v>0</v>
      </c>
    </row>
    <row r="18" spans="1:20" ht="15">
      <c r="A18" s="34">
        <v>505</v>
      </c>
      <c r="B18" s="34" t="s">
        <v>127</v>
      </c>
      <c r="C18" s="33"/>
      <c r="D18" s="31">
        <v>51</v>
      </c>
      <c r="E18" s="33"/>
      <c r="F18" s="43">
        <v>5503565</v>
      </c>
      <c r="G18" s="37">
        <f t="shared" si="0"/>
        <v>1928616.9904013064</v>
      </c>
      <c r="H18" s="37">
        <f t="shared" si="0"/>
        <v>601907.3341551431</v>
      </c>
      <c r="I18" s="37">
        <f t="shared" si="0"/>
        <v>45690.4765705339</v>
      </c>
      <c r="J18" s="37">
        <f t="shared" si="0"/>
        <v>923754.9536133956</v>
      </c>
      <c r="K18" s="37">
        <f t="shared" si="0"/>
        <v>205779.10966901758</v>
      </c>
      <c r="L18" s="37">
        <f t="shared" si="0"/>
        <v>148176.78497888066</v>
      </c>
      <c r="M18" s="37">
        <f t="shared" si="0"/>
        <v>1048830.8282066488</v>
      </c>
      <c r="N18" s="37">
        <f t="shared" si="0"/>
        <v>432823.24371747306</v>
      </c>
      <c r="O18" s="37">
        <f t="shared" si="0"/>
        <v>139212.0948505178</v>
      </c>
      <c r="P18" s="37">
        <f t="shared" si="0"/>
        <v>28438.785230980706</v>
      </c>
      <c r="Q18" s="37">
        <f t="shared" si="0"/>
        <v>9.247785171672197</v>
      </c>
      <c r="R18" s="37">
        <f t="shared" si="0"/>
        <v>325.15082093200186</v>
      </c>
      <c r="T18" s="96">
        <f t="shared" si="1"/>
        <v>0</v>
      </c>
    </row>
    <row r="19" spans="2:20" ht="15">
      <c r="B19" s="34" t="s">
        <v>128</v>
      </c>
      <c r="C19" s="33"/>
      <c r="D19" s="31">
        <v>51</v>
      </c>
      <c r="E19" s="33"/>
      <c r="F19" s="43">
        <f>6200218-F18</f>
        <v>696653</v>
      </c>
      <c r="G19" s="37">
        <f t="shared" si="0"/>
        <v>244128.45350496293</v>
      </c>
      <c r="H19" s="37">
        <f t="shared" si="0"/>
        <v>76190.71457522223</v>
      </c>
      <c r="I19" s="37">
        <f t="shared" si="0"/>
        <v>5783.598008616625</v>
      </c>
      <c r="J19" s="37">
        <f t="shared" si="0"/>
        <v>116930.87293411323</v>
      </c>
      <c r="K19" s="37">
        <f t="shared" si="0"/>
        <v>26047.95874823866</v>
      </c>
      <c r="L19" s="37">
        <f t="shared" si="0"/>
        <v>18756.533589753577</v>
      </c>
      <c r="M19" s="37">
        <f t="shared" si="0"/>
        <v>132763.2439995978</v>
      </c>
      <c r="N19" s="37">
        <f t="shared" si="0"/>
        <v>54787.68965307192</v>
      </c>
      <c r="O19" s="37">
        <f t="shared" si="0"/>
        <v>17621.763986415677</v>
      </c>
      <c r="P19" s="37">
        <f t="shared" si="0"/>
        <v>3599.8421109805013</v>
      </c>
      <c r="Q19" s="37">
        <f t="shared" si="0"/>
        <v>1.1706043779261173</v>
      </c>
      <c r="R19" s="37">
        <f t="shared" si="0"/>
        <v>41.158284649085076</v>
      </c>
      <c r="T19" s="96">
        <f t="shared" si="1"/>
        <v>0</v>
      </c>
    </row>
    <row r="20" spans="1:20" ht="15">
      <c r="A20" s="34">
        <v>506</v>
      </c>
      <c r="B20" s="34" t="s">
        <v>129</v>
      </c>
      <c r="C20" s="33"/>
      <c r="D20" s="31">
        <v>51</v>
      </c>
      <c r="E20" s="33"/>
      <c r="F20" s="43">
        <v>21102860</v>
      </c>
      <c r="G20" s="37">
        <f t="shared" si="0"/>
        <v>7395085.611246549</v>
      </c>
      <c r="H20" s="37">
        <f t="shared" si="0"/>
        <v>2307952.4282259233</v>
      </c>
      <c r="I20" s="37">
        <f t="shared" si="0"/>
        <v>175195.48336419338</v>
      </c>
      <c r="J20" s="37">
        <f t="shared" si="0"/>
        <v>3542044.3767648754</v>
      </c>
      <c r="K20" s="37">
        <f t="shared" si="0"/>
        <v>789039.0578234151</v>
      </c>
      <c r="L20" s="37">
        <f t="shared" si="0"/>
        <v>568168.8048854554</v>
      </c>
      <c r="M20" s="37">
        <f t="shared" si="0"/>
        <v>4021635.091314259</v>
      </c>
      <c r="N20" s="37">
        <f t="shared" si="0"/>
        <v>1659616.6878951576</v>
      </c>
      <c r="O20" s="37">
        <f t="shared" si="0"/>
        <v>533794.6127532242</v>
      </c>
      <c r="P20" s="37">
        <f t="shared" si="0"/>
        <v>109045.62829719528</v>
      </c>
      <c r="Q20" s="37">
        <f t="shared" si="0"/>
        <v>35.45969127063537</v>
      </c>
      <c r="R20" s="37">
        <f t="shared" si="0"/>
        <v>1246.7577384864364</v>
      </c>
      <c r="T20" s="96">
        <f t="shared" si="1"/>
        <v>0</v>
      </c>
    </row>
    <row r="21" spans="1:20" ht="15">
      <c r="A21" s="34">
        <v>507</v>
      </c>
      <c r="B21" s="34" t="s">
        <v>130</v>
      </c>
      <c r="C21" s="33"/>
      <c r="D21" s="31">
        <v>51</v>
      </c>
      <c r="E21" s="33"/>
      <c r="F21" s="43">
        <v>118990</v>
      </c>
      <c r="G21" s="37">
        <f t="shared" si="0"/>
        <v>41697.724236536036</v>
      </c>
      <c r="H21" s="37">
        <f t="shared" si="0"/>
        <v>13013.556429536215</v>
      </c>
      <c r="I21" s="37">
        <f t="shared" si="0"/>
        <v>987.852384250541</v>
      </c>
      <c r="J21" s="37">
        <f t="shared" si="0"/>
        <v>19972.072998221687</v>
      </c>
      <c r="K21" s="37">
        <f t="shared" si="0"/>
        <v>4449.053706009904</v>
      </c>
      <c r="L21" s="37">
        <f t="shared" si="0"/>
        <v>3203.660835228985</v>
      </c>
      <c r="M21" s="37">
        <f t="shared" si="0"/>
        <v>22676.27987464655</v>
      </c>
      <c r="N21" s="37">
        <f t="shared" si="0"/>
        <v>9357.868539745077</v>
      </c>
      <c r="O21" s="37">
        <f t="shared" si="0"/>
        <v>3009.8394706455024</v>
      </c>
      <c r="P21" s="37">
        <f t="shared" si="0"/>
        <v>614.8616496097337</v>
      </c>
      <c r="Q21" s="37">
        <f t="shared" si="0"/>
        <v>0.1999420298619667</v>
      </c>
      <c r="R21" s="37">
        <f t="shared" si="0"/>
        <v>7.0299335399325535</v>
      </c>
      <c r="T21" s="96">
        <f t="shared" si="1"/>
        <v>0</v>
      </c>
    </row>
    <row r="22" spans="1:20" ht="15">
      <c r="A22" s="34">
        <v>510</v>
      </c>
      <c r="B22" s="34" t="s">
        <v>131</v>
      </c>
      <c r="C22" s="33"/>
      <c r="D22" s="31">
        <v>61</v>
      </c>
      <c r="E22" s="33"/>
      <c r="F22" s="43">
        <v>6590708</v>
      </c>
      <c r="G22" s="37">
        <f t="shared" si="0"/>
        <v>2211760.572189415</v>
      </c>
      <c r="H22" s="37">
        <f t="shared" si="0"/>
        <v>697279.9581968214</v>
      </c>
      <c r="I22" s="37">
        <f t="shared" si="0"/>
        <v>57591.33746263523</v>
      </c>
      <c r="J22" s="37">
        <f t="shared" si="0"/>
        <v>1129015.4070574811</v>
      </c>
      <c r="K22" s="37">
        <f t="shared" si="0"/>
        <v>241716.90963806128</v>
      </c>
      <c r="L22" s="37">
        <f t="shared" si="0"/>
        <v>182367.0377607463</v>
      </c>
      <c r="M22" s="37">
        <f t="shared" si="0"/>
        <v>1312267.7235444745</v>
      </c>
      <c r="N22" s="37">
        <f t="shared" si="0"/>
        <v>538683.6538840916</v>
      </c>
      <c r="O22" s="37">
        <f t="shared" si="0"/>
        <v>174920.92022209804</v>
      </c>
      <c r="P22" s="37">
        <f t="shared" si="0"/>
        <v>44656.96545951326</v>
      </c>
      <c r="Q22" s="37">
        <f t="shared" si="0"/>
        <v>14.521647800148413</v>
      </c>
      <c r="R22" s="37">
        <f t="shared" si="0"/>
        <v>432.99293686186445</v>
      </c>
      <c r="T22" s="96">
        <f t="shared" si="1"/>
        <v>0</v>
      </c>
    </row>
    <row r="23" spans="1:20" ht="15">
      <c r="A23" s="34">
        <v>511</v>
      </c>
      <c r="B23" s="34" t="s">
        <v>132</v>
      </c>
      <c r="C23" s="33"/>
      <c r="D23" s="31">
        <v>51</v>
      </c>
      <c r="E23" s="33"/>
      <c r="F23" s="43">
        <v>5063205</v>
      </c>
      <c r="G23" s="37">
        <f t="shared" si="0"/>
        <v>1774301.4189684044</v>
      </c>
      <c r="H23" s="37">
        <f t="shared" si="0"/>
        <v>553746.5667855275</v>
      </c>
      <c r="I23" s="37">
        <f t="shared" si="0"/>
        <v>42034.61745692294</v>
      </c>
      <c r="J23" s="37">
        <f t="shared" si="0"/>
        <v>849842.0023948319</v>
      </c>
      <c r="K23" s="37">
        <f t="shared" si="0"/>
        <v>189313.9841124286</v>
      </c>
      <c r="L23" s="37">
        <f t="shared" si="0"/>
        <v>136320.62828166713</v>
      </c>
      <c r="M23" s="37">
        <f t="shared" si="0"/>
        <v>964910.107090594</v>
      </c>
      <c r="N23" s="37">
        <f t="shared" si="0"/>
        <v>398191.5016369441</v>
      </c>
      <c r="O23" s="37">
        <f t="shared" si="0"/>
        <v>128073.23520438408</v>
      </c>
      <c r="P23" s="37">
        <f t="shared" si="0"/>
        <v>26163.295895556366</v>
      </c>
      <c r="Q23" s="37">
        <f t="shared" si="0"/>
        <v>8.507836669529029</v>
      </c>
      <c r="R23" s="37">
        <f t="shared" si="0"/>
        <v>299.1343360707135</v>
      </c>
      <c r="T23" s="96">
        <f t="shared" si="1"/>
        <v>0</v>
      </c>
    </row>
    <row r="24" spans="1:20" ht="15">
      <c r="A24" s="34">
        <v>512</v>
      </c>
      <c r="B24" s="34" t="s">
        <v>133</v>
      </c>
      <c r="C24" s="33"/>
      <c r="D24" s="31">
        <v>1</v>
      </c>
      <c r="E24" s="33"/>
      <c r="F24" s="43">
        <v>34867058</v>
      </c>
      <c r="G24" s="37">
        <f t="shared" si="0"/>
        <v>11649683.821485039</v>
      </c>
      <c r="H24" s="37">
        <f t="shared" si="0"/>
        <v>3676515.196705625</v>
      </c>
      <c r="I24" s="37">
        <f t="shared" si="0"/>
        <v>306184.58854426164</v>
      </c>
      <c r="J24" s="37">
        <f t="shared" si="0"/>
        <v>5984813.832122431</v>
      </c>
      <c r="K24" s="37">
        <f t="shared" si="0"/>
        <v>1276294.6447391151</v>
      </c>
      <c r="L24" s="37">
        <f t="shared" si="0"/>
        <v>967361.6771686302</v>
      </c>
      <c r="M24" s="37">
        <f t="shared" si="0"/>
        <v>6971822.362534302</v>
      </c>
      <c r="N24" s="37">
        <f t="shared" si="0"/>
        <v>2860490.0969848074</v>
      </c>
      <c r="O24" s="37">
        <f t="shared" si="0"/>
        <v>929693.272430504</v>
      </c>
      <c r="P24" s="37">
        <f t="shared" si="0"/>
        <v>241806.33920833704</v>
      </c>
      <c r="Q24" s="37">
        <f t="shared" si="0"/>
        <v>78.63110396540952</v>
      </c>
      <c r="R24" s="37">
        <f t="shared" si="0"/>
        <v>2313.5369729801914</v>
      </c>
      <c r="T24" s="96">
        <f t="shared" si="1"/>
        <v>0</v>
      </c>
    </row>
    <row r="25" spans="1:20" ht="15">
      <c r="A25" s="34">
        <v>513</v>
      </c>
      <c r="B25" s="34" t="s">
        <v>134</v>
      </c>
      <c r="C25" s="33"/>
      <c r="D25" s="31">
        <v>1</v>
      </c>
      <c r="E25" s="33"/>
      <c r="F25" s="43">
        <v>11091401</v>
      </c>
      <c r="G25" s="37">
        <f t="shared" si="0"/>
        <v>3705827.855831799</v>
      </c>
      <c r="H25" s="37">
        <f t="shared" si="0"/>
        <v>1169519.5025991572</v>
      </c>
      <c r="I25" s="37">
        <f t="shared" si="0"/>
        <v>97398.98478284036</v>
      </c>
      <c r="J25" s="37">
        <f t="shared" si="0"/>
        <v>1903801.8671496906</v>
      </c>
      <c r="K25" s="37">
        <f t="shared" si="0"/>
        <v>405996.27588178124</v>
      </c>
      <c r="L25" s="37">
        <f t="shared" si="0"/>
        <v>307723.0167658488</v>
      </c>
      <c r="M25" s="37">
        <f t="shared" si="0"/>
        <v>2217774.654908806</v>
      </c>
      <c r="N25" s="37">
        <f t="shared" si="0"/>
        <v>909937.4751430817</v>
      </c>
      <c r="O25" s="37">
        <f t="shared" si="0"/>
        <v>295740.49211519264</v>
      </c>
      <c r="P25" s="37">
        <f t="shared" si="0"/>
        <v>76919.91313123374</v>
      </c>
      <c r="Q25" s="37">
        <f t="shared" si="0"/>
        <v>25.012982315658725</v>
      </c>
      <c r="R25" s="37">
        <f t="shared" si="0"/>
        <v>735.9487082520546</v>
      </c>
      <c r="T25" s="96">
        <f t="shared" si="1"/>
        <v>0</v>
      </c>
    </row>
    <row r="26" spans="1:20" ht="15">
      <c r="A26" s="34">
        <v>514</v>
      </c>
      <c r="B26" s="34" t="s">
        <v>135</v>
      </c>
      <c r="C26" s="33"/>
      <c r="D26" s="31">
        <v>1</v>
      </c>
      <c r="E26" s="33"/>
      <c r="F26" s="43">
        <v>1928065</v>
      </c>
      <c r="G26" s="37">
        <f t="shared" si="0"/>
        <v>644199.6808928229</v>
      </c>
      <c r="H26" s="37">
        <f t="shared" si="0"/>
        <v>203302.5061287428</v>
      </c>
      <c r="I26" s="37">
        <f t="shared" si="0"/>
        <v>16931.276183714494</v>
      </c>
      <c r="J26" s="37">
        <f t="shared" si="0"/>
        <v>330945.9054799271</v>
      </c>
      <c r="K26" s="37">
        <f t="shared" si="0"/>
        <v>70576.04442017798</v>
      </c>
      <c r="L26" s="37">
        <f t="shared" si="0"/>
        <v>53492.78944297895</v>
      </c>
      <c r="M26" s="37">
        <f t="shared" si="0"/>
        <v>385525.11896529095</v>
      </c>
      <c r="N26" s="37">
        <f t="shared" si="0"/>
        <v>158178.26783214728</v>
      </c>
      <c r="O26" s="37">
        <f t="shared" si="0"/>
        <v>51409.816661581244</v>
      </c>
      <c r="P26" s="37">
        <f t="shared" si="0"/>
        <v>13371.312813536559</v>
      </c>
      <c r="Q26" s="37">
        <f t="shared" si="0"/>
        <v>4.348112177031607</v>
      </c>
      <c r="R26" s="37">
        <f t="shared" si="0"/>
        <v>127.9330669025489</v>
      </c>
      <c r="T26" s="96">
        <f t="shared" si="1"/>
        <v>0</v>
      </c>
    </row>
    <row r="27" spans="1:20" ht="15">
      <c r="A27" s="33"/>
      <c r="B27" s="39" t="s">
        <v>27</v>
      </c>
      <c r="C27" s="39"/>
      <c r="D27" s="40"/>
      <c r="E27" s="39"/>
      <c r="F27" s="42">
        <f aca="true" t="shared" si="2" ref="F27:R27">SUM(F14:F26)</f>
        <v>527958345</v>
      </c>
      <c r="G27" s="42">
        <f t="shared" si="2"/>
        <v>177253868.97481942</v>
      </c>
      <c r="H27" s="42">
        <f t="shared" si="2"/>
        <v>55875281.8954579</v>
      </c>
      <c r="I27" s="42">
        <f t="shared" si="2"/>
        <v>4611159.502866602</v>
      </c>
      <c r="J27" s="42">
        <f t="shared" si="2"/>
        <v>90423375.51041937</v>
      </c>
      <c r="K27" s="42">
        <f t="shared" si="2"/>
        <v>19366821.930363618</v>
      </c>
      <c r="L27" s="42">
        <f t="shared" si="2"/>
        <v>14604879.436791612</v>
      </c>
      <c r="M27" s="42">
        <f t="shared" si="2"/>
        <v>105076542.08310308</v>
      </c>
      <c r="N27" s="42">
        <f t="shared" si="2"/>
        <v>43135904.8250161</v>
      </c>
      <c r="O27" s="42">
        <f t="shared" si="2"/>
        <v>14005789.937724376</v>
      </c>
      <c r="P27" s="42">
        <f t="shared" si="2"/>
        <v>3568909.392579832</v>
      </c>
      <c r="Q27" s="42">
        <f t="shared" si="2"/>
        <v>1160.5456102177975</v>
      </c>
      <c r="R27" s="42">
        <f t="shared" si="2"/>
        <v>34650.96524787661</v>
      </c>
      <c r="T27" s="96">
        <f t="shared" si="1"/>
        <v>0</v>
      </c>
    </row>
    <row r="28" spans="1:20" ht="15">
      <c r="A28" s="33"/>
      <c r="B28" s="33"/>
      <c r="C28" s="33"/>
      <c r="D28" s="31"/>
      <c r="E28" s="3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36"/>
      <c r="T28" s="96">
        <f t="shared" si="1"/>
        <v>0</v>
      </c>
    </row>
    <row r="29" spans="1:20" ht="15">
      <c r="A29" s="33"/>
      <c r="B29" s="30" t="s">
        <v>136</v>
      </c>
      <c r="C29" s="33"/>
      <c r="D29" s="31"/>
      <c r="E29" s="3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6"/>
      <c r="T29" s="96">
        <f t="shared" si="1"/>
        <v>0</v>
      </c>
    </row>
    <row r="30" spans="1:20" ht="15">
      <c r="A30" s="34">
        <v>535</v>
      </c>
      <c r="B30" s="34" t="s">
        <v>123</v>
      </c>
      <c r="C30" s="33"/>
      <c r="D30" s="31">
        <v>62</v>
      </c>
      <c r="E30" s="33"/>
      <c r="F30" s="43">
        <v>6861</v>
      </c>
      <c r="G30" s="37">
        <f aca="true" t="shared" si="3" ref="G30:R30">INDEX(ALLOC,($D30)+1,(G$1)+1)*$F30</f>
        <v>2404.3036052346724</v>
      </c>
      <c r="H30" s="37">
        <f t="shared" si="3"/>
        <v>750.3656665522141</v>
      </c>
      <c r="I30" s="37">
        <f t="shared" si="3"/>
        <v>56.95987232828776</v>
      </c>
      <c r="J30" s="37">
        <f t="shared" si="3"/>
        <v>1151.5958722648877</v>
      </c>
      <c r="K30" s="37">
        <f t="shared" si="3"/>
        <v>256.53380516794647</v>
      </c>
      <c r="L30" s="37">
        <f t="shared" si="3"/>
        <v>184.7240691697291</v>
      </c>
      <c r="M30" s="37">
        <f t="shared" si="3"/>
        <v>1307.5212725434903</v>
      </c>
      <c r="N30" s="37">
        <f t="shared" si="3"/>
        <v>539.5775783779391</v>
      </c>
      <c r="O30" s="37">
        <f t="shared" si="3"/>
        <v>173.54826967055038</v>
      </c>
      <c r="P30" s="37">
        <f t="shared" si="3"/>
        <v>35.4531118410991</v>
      </c>
      <c r="Q30" s="37">
        <f t="shared" si="3"/>
        <v>0.011528718941784631</v>
      </c>
      <c r="R30" s="37">
        <f t="shared" si="3"/>
        <v>0.40534813024184585</v>
      </c>
      <c r="T30" s="96">
        <f t="shared" si="1"/>
        <v>0</v>
      </c>
    </row>
    <row r="31" spans="1:20" ht="15">
      <c r="A31" s="34">
        <v>536</v>
      </c>
      <c r="B31" s="34" t="s">
        <v>137</v>
      </c>
      <c r="C31" s="33"/>
      <c r="D31" s="31"/>
      <c r="E31" s="33"/>
      <c r="F31" s="4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96">
        <f t="shared" si="1"/>
        <v>0</v>
      </c>
    </row>
    <row r="32" spans="1:20" ht="15">
      <c r="A32" s="34">
        <v>537</v>
      </c>
      <c r="B32" s="34" t="s">
        <v>138</v>
      </c>
      <c r="C32" s="33"/>
      <c r="D32" s="31"/>
      <c r="E32" s="33"/>
      <c r="F32" s="4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T32" s="96">
        <f t="shared" si="1"/>
        <v>0</v>
      </c>
    </row>
    <row r="33" spans="1:20" ht="15">
      <c r="A33" s="34">
        <v>538</v>
      </c>
      <c r="B33" s="34" t="s">
        <v>139</v>
      </c>
      <c r="C33" s="33"/>
      <c r="D33" s="31"/>
      <c r="E33" s="33"/>
      <c r="F33" s="43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T33" s="96">
        <f t="shared" si="1"/>
        <v>0</v>
      </c>
    </row>
    <row r="34" spans="1:20" ht="15">
      <c r="A34" s="34">
        <v>539</v>
      </c>
      <c r="B34" s="34" t="s">
        <v>140</v>
      </c>
      <c r="C34" s="33"/>
      <c r="D34" s="31">
        <v>51</v>
      </c>
      <c r="E34" s="33"/>
      <c r="F34" s="43">
        <v>38553</v>
      </c>
      <c r="G34" s="37">
        <f aca="true" t="shared" si="4" ref="G34:R34">INDEX(ALLOC,($D34)+1,(G$1)+1)*$F34</f>
        <v>13510.146755955742</v>
      </c>
      <c r="H34" s="37">
        <f t="shared" si="4"/>
        <v>4216.418531203544</v>
      </c>
      <c r="I34" s="37">
        <f t="shared" si="4"/>
        <v>320.0661649719397</v>
      </c>
      <c r="J34" s="37">
        <f t="shared" si="4"/>
        <v>6470.991934620059</v>
      </c>
      <c r="K34" s="37">
        <f t="shared" si="4"/>
        <v>1441.5023743827198</v>
      </c>
      <c r="L34" s="37">
        <f t="shared" si="4"/>
        <v>1037.9925723219014</v>
      </c>
      <c r="M34" s="37">
        <f t="shared" si="4"/>
        <v>7347.160416902667</v>
      </c>
      <c r="N34" s="37">
        <f t="shared" si="4"/>
        <v>3031.9682814756866</v>
      </c>
      <c r="O34" s="37">
        <f t="shared" si="4"/>
        <v>975.1940592637706</v>
      </c>
      <c r="P34" s="37">
        <f t="shared" si="4"/>
        <v>199.21641463487742</v>
      </c>
      <c r="Q34" s="37">
        <f t="shared" si="4"/>
        <v>0.06478162095359612</v>
      </c>
      <c r="R34" s="37">
        <f t="shared" si="4"/>
        <v>2.277712646146901</v>
      </c>
      <c r="T34" s="96">
        <f t="shared" si="1"/>
        <v>0</v>
      </c>
    </row>
    <row r="35" spans="1:20" ht="15">
      <c r="A35" s="34">
        <v>540</v>
      </c>
      <c r="B35" s="34" t="s">
        <v>130</v>
      </c>
      <c r="C35" s="33"/>
      <c r="D35" s="31"/>
      <c r="E35" s="33"/>
      <c r="F35" s="43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T35" s="96">
        <f t="shared" si="1"/>
        <v>0</v>
      </c>
    </row>
    <row r="36" spans="1:20" ht="15">
      <c r="A36" s="34">
        <v>541</v>
      </c>
      <c r="B36" s="34" t="s">
        <v>131</v>
      </c>
      <c r="C36" s="33"/>
      <c r="D36" s="31">
        <v>63</v>
      </c>
      <c r="E36" s="33"/>
      <c r="F36" s="43">
        <v>102609</v>
      </c>
      <c r="G36" s="37">
        <f aca="true" t="shared" si="5" ref="G36:R40">INDEX(ALLOC,($D36)+1,(G$1)+1)*$F36</f>
        <v>34757.306347804704</v>
      </c>
      <c r="H36" s="37">
        <f t="shared" si="5"/>
        <v>10933.440065713834</v>
      </c>
      <c r="I36" s="37">
        <f t="shared" si="5"/>
        <v>887.1305919327893</v>
      </c>
      <c r="J36" s="37">
        <f t="shared" si="5"/>
        <v>17502.10761564868</v>
      </c>
      <c r="K36" s="37">
        <f t="shared" si="5"/>
        <v>3778.7801473953527</v>
      </c>
      <c r="L36" s="37">
        <f t="shared" si="5"/>
        <v>2822.9792449882007</v>
      </c>
      <c r="M36" s="37">
        <f t="shared" si="5"/>
        <v>20244.60780622403</v>
      </c>
      <c r="N36" s="37">
        <f t="shared" si="5"/>
        <v>8319.391686033034</v>
      </c>
      <c r="O36" s="37">
        <f t="shared" si="5"/>
        <v>2696.1919496695245</v>
      </c>
      <c r="P36" s="37">
        <f t="shared" si="5"/>
        <v>660.25268846491</v>
      </c>
      <c r="Q36" s="37">
        <f t="shared" si="5"/>
        <v>0.2147023852232221</v>
      </c>
      <c r="R36" s="37">
        <f t="shared" si="5"/>
        <v>6.5971537397142805</v>
      </c>
      <c r="T36" s="96">
        <f t="shared" si="1"/>
        <v>0</v>
      </c>
    </row>
    <row r="37" spans="1:20" ht="15">
      <c r="A37" s="34">
        <v>542</v>
      </c>
      <c r="B37" s="34" t="s">
        <v>132</v>
      </c>
      <c r="C37" s="33"/>
      <c r="D37" s="31">
        <v>51</v>
      </c>
      <c r="E37" s="33"/>
      <c r="F37" s="43">
        <v>146078</v>
      </c>
      <c r="G37" s="37">
        <f t="shared" si="5"/>
        <v>51190.18540234231</v>
      </c>
      <c r="H37" s="37">
        <f t="shared" si="5"/>
        <v>15976.08451225978</v>
      </c>
      <c r="I37" s="37">
        <f t="shared" si="5"/>
        <v>1212.73636932978</v>
      </c>
      <c r="J37" s="37">
        <f t="shared" si="5"/>
        <v>24518.70307953801</v>
      </c>
      <c r="K37" s="37">
        <f t="shared" si="5"/>
        <v>5461.878034007184</v>
      </c>
      <c r="L37" s="37">
        <f t="shared" si="5"/>
        <v>3932.972245470877</v>
      </c>
      <c r="M37" s="37">
        <f t="shared" si="5"/>
        <v>27838.520980995196</v>
      </c>
      <c r="N37" s="37">
        <f t="shared" si="5"/>
        <v>11488.181532472321</v>
      </c>
      <c r="O37" s="37">
        <f t="shared" si="5"/>
        <v>3695.0275669632215</v>
      </c>
      <c r="P37" s="37">
        <f t="shared" si="5"/>
        <v>754.8345243439842</v>
      </c>
      <c r="Q37" s="37">
        <f t="shared" si="5"/>
        <v>0.24545870945605827</v>
      </c>
      <c r="R37" s="37">
        <f t="shared" si="5"/>
        <v>8.630293567915519</v>
      </c>
      <c r="T37" s="96">
        <f t="shared" si="1"/>
        <v>0</v>
      </c>
    </row>
    <row r="38" spans="1:20" ht="15">
      <c r="A38" s="34">
        <v>543</v>
      </c>
      <c r="B38" s="34" t="s">
        <v>141</v>
      </c>
      <c r="C38" s="33"/>
      <c r="D38" s="31">
        <v>51</v>
      </c>
      <c r="E38" s="33"/>
      <c r="F38" s="43">
        <v>36620</v>
      </c>
      <c r="G38" s="37">
        <f t="shared" si="5"/>
        <v>12832.76461502605</v>
      </c>
      <c r="H38" s="37">
        <f t="shared" si="5"/>
        <v>4005.012492223012</v>
      </c>
      <c r="I38" s="37">
        <f t="shared" si="5"/>
        <v>304.0184411400522</v>
      </c>
      <c r="J38" s="37">
        <f t="shared" si="5"/>
        <v>6146.544358306397</v>
      </c>
      <c r="K38" s="37">
        <f t="shared" si="5"/>
        <v>1369.2272183719867</v>
      </c>
      <c r="L38" s="37">
        <f t="shared" si="5"/>
        <v>985.9489014714297</v>
      </c>
      <c r="M38" s="37">
        <f t="shared" si="5"/>
        <v>6978.7828305702715</v>
      </c>
      <c r="N38" s="37">
        <f t="shared" si="5"/>
        <v>2879.9491211485397</v>
      </c>
      <c r="O38" s="37">
        <f t="shared" si="5"/>
        <v>926.299028616172</v>
      </c>
      <c r="P38" s="37">
        <f t="shared" si="5"/>
        <v>189.22794864029288</v>
      </c>
      <c r="Q38" s="37">
        <f t="shared" si="5"/>
        <v>0.06153355016005732</v>
      </c>
      <c r="R38" s="37">
        <f t="shared" si="5"/>
        <v>2.1635109356444246</v>
      </c>
      <c r="T38" s="96">
        <f t="shared" si="1"/>
        <v>0</v>
      </c>
    </row>
    <row r="39" spans="1:20" ht="15">
      <c r="A39" s="34">
        <v>544</v>
      </c>
      <c r="B39" s="34" t="s">
        <v>134</v>
      </c>
      <c r="C39" s="33"/>
      <c r="D39" s="31">
        <v>1</v>
      </c>
      <c r="E39" s="33"/>
      <c r="F39" s="43">
        <v>79975</v>
      </c>
      <c r="G39" s="37">
        <f t="shared" si="5"/>
        <v>26721.023139470668</v>
      </c>
      <c r="H39" s="37">
        <f t="shared" si="5"/>
        <v>8432.868148971225</v>
      </c>
      <c r="I39" s="37">
        <f t="shared" si="5"/>
        <v>702.2993585758605</v>
      </c>
      <c r="J39" s="37">
        <f t="shared" si="5"/>
        <v>13727.441134379373</v>
      </c>
      <c r="K39" s="37">
        <f t="shared" si="5"/>
        <v>2927.4527324046308</v>
      </c>
      <c r="L39" s="37">
        <f t="shared" si="5"/>
        <v>2218.849383035448</v>
      </c>
      <c r="M39" s="37">
        <f t="shared" si="5"/>
        <v>15991.354746468165</v>
      </c>
      <c r="N39" s="37">
        <f t="shared" si="5"/>
        <v>6561.141335938351</v>
      </c>
      <c r="O39" s="37">
        <f t="shared" si="5"/>
        <v>2132.4488995495276</v>
      </c>
      <c r="P39" s="37">
        <f t="shared" si="5"/>
        <v>554.6341758512219</v>
      </c>
      <c r="Q39" s="37">
        <f t="shared" si="5"/>
        <v>0.18035713078039525</v>
      </c>
      <c r="R39" s="37">
        <f t="shared" si="5"/>
        <v>5.306588224738974</v>
      </c>
      <c r="T39" s="96">
        <f t="shared" si="1"/>
        <v>0</v>
      </c>
    </row>
    <row r="40" spans="1:20" ht="15">
      <c r="A40" s="34">
        <v>545</v>
      </c>
      <c r="B40" s="34" t="s">
        <v>142</v>
      </c>
      <c r="C40" s="33"/>
      <c r="D40" s="31">
        <v>1</v>
      </c>
      <c r="E40" s="33"/>
      <c r="F40" s="43">
        <v>6837</v>
      </c>
      <c r="G40" s="37">
        <f t="shared" si="5"/>
        <v>2284.359302338993</v>
      </c>
      <c r="H40" s="37">
        <f t="shared" si="5"/>
        <v>720.9192814569086</v>
      </c>
      <c r="I40" s="37">
        <f t="shared" si="5"/>
        <v>60.039021126391475</v>
      </c>
      <c r="J40" s="37">
        <f t="shared" si="5"/>
        <v>1173.5481717505693</v>
      </c>
      <c r="K40" s="37">
        <f t="shared" si="5"/>
        <v>250.2656371547416</v>
      </c>
      <c r="L40" s="37">
        <f t="shared" si="5"/>
        <v>189.68769280166754</v>
      </c>
      <c r="M40" s="37">
        <f t="shared" si="5"/>
        <v>1367.088370135703</v>
      </c>
      <c r="N40" s="37">
        <f t="shared" si="5"/>
        <v>560.906824805383</v>
      </c>
      <c r="O40" s="37">
        <f t="shared" si="5"/>
        <v>182.30138326002026</v>
      </c>
      <c r="P40" s="37">
        <f t="shared" si="5"/>
        <v>47.415240516346415</v>
      </c>
      <c r="Q40" s="37">
        <f t="shared" si="5"/>
        <v>0.015418589598569081</v>
      </c>
      <c r="R40" s="37">
        <f t="shared" si="5"/>
        <v>0.45365606367665345</v>
      </c>
      <c r="T40" s="96">
        <f t="shared" si="1"/>
        <v>0</v>
      </c>
    </row>
    <row r="41" spans="1:20" ht="15">
      <c r="A41" s="33"/>
      <c r="B41" s="39" t="s">
        <v>27</v>
      </c>
      <c r="C41" s="39"/>
      <c r="D41" s="40"/>
      <c r="E41" s="39"/>
      <c r="F41" s="42">
        <f aca="true" t="shared" si="6" ref="F41:R41">SUM(F30:F40)</f>
        <v>417533</v>
      </c>
      <c r="G41" s="42">
        <f t="shared" si="6"/>
        <v>143700.08916817314</v>
      </c>
      <c r="H41" s="42">
        <f t="shared" si="6"/>
        <v>45035.10869838052</v>
      </c>
      <c r="I41" s="42">
        <f t="shared" si="6"/>
        <v>3543.249819405101</v>
      </c>
      <c r="J41" s="42">
        <f t="shared" si="6"/>
        <v>70690.93216650798</v>
      </c>
      <c r="K41" s="42">
        <f t="shared" si="6"/>
        <v>15485.639948884562</v>
      </c>
      <c r="L41" s="42">
        <f t="shared" si="6"/>
        <v>11373.154109259252</v>
      </c>
      <c r="M41" s="42">
        <f t="shared" si="6"/>
        <v>81075.03642383953</v>
      </c>
      <c r="N41" s="42">
        <f t="shared" si="6"/>
        <v>33381.11636025125</v>
      </c>
      <c r="O41" s="42">
        <f t="shared" si="6"/>
        <v>10781.011156992789</v>
      </c>
      <c r="P41" s="42">
        <f t="shared" si="6"/>
        <v>2441.0341042927316</v>
      </c>
      <c r="Q41" s="42">
        <f t="shared" si="6"/>
        <v>0.7937807051136829</v>
      </c>
      <c r="R41" s="42">
        <f t="shared" si="6"/>
        <v>25.834263308078597</v>
      </c>
      <c r="T41" s="96">
        <f t="shared" si="1"/>
        <v>0</v>
      </c>
    </row>
    <row r="42" spans="1:20" ht="15">
      <c r="A42" s="33"/>
      <c r="B42" s="33"/>
      <c r="C42" s="33"/>
      <c r="D42" s="31"/>
      <c r="E42" s="3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36"/>
      <c r="T42" s="96">
        <f t="shared" si="1"/>
        <v>0</v>
      </c>
    </row>
    <row r="43" spans="1:20" ht="15">
      <c r="A43" s="33"/>
      <c r="B43" s="88" t="s">
        <v>143</v>
      </c>
      <c r="C43" s="33"/>
      <c r="D43" s="31"/>
      <c r="E43" s="3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36"/>
      <c r="T43" s="96">
        <f t="shared" si="1"/>
        <v>0</v>
      </c>
    </row>
    <row r="44" spans="1:20" ht="15">
      <c r="A44" s="34">
        <v>546</v>
      </c>
      <c r="B44" s="34" t="s">
        <v>123</v>
      </c>
      <c r="C44" s="33"/>
      <c r="D44" s="31">
        <v>51</v>
      </c>
      <c r="E44" s="33"/>
      <c r="F44" s="43">
        <v>182409</v>
      </c>
      <c r="G44" s="37">
        <f aca="true" t="shared" si="7" ref="G44:R52">INDEX(ALLOC,($D44)+1,(G$1)+1)*$F44</f>
        <v>63921.67560519625</v>
      </c>
      <c r="H44" s="37">
        <f t="shared" si="7"/>
        <v>19949.48999710288</v>
      </c>
      <c r="I44" s="37">
        <f t="shared" si="7"/>
        <v>1514.355538774325</v>
      </c>
      <c r="J44" s="37">
        <f t="shared" si="7"/>
        <v>30616.739755715775</v>
      </c>
      <c r="K44" s="37">
        <f t="shared" si="7"/>
        <v>6820.299499618125</v>
      </c>
      <c r="L44" s="37">
        <f t="shared" si="7"/>
        <v>4911.140173907756</v>
      </c>
      <c r="M44" s="37">
        <f t="shared" si="7"/>
        <v>34762.22821795447</v>
      </c>
      <c r="N44" s="37">
        <f t="shared" si="7"/>
        <v>14345.40249152332</v>
      </c>
      <c r="O44" s="37">
        <f t="shared" si="7"/>
        <v>4614.016371131822</v>
      </c>
      <c r="P44" s="37">
        <f t="shared" si="7"/>
        <v>942.5691120569957</v>
      </c>
      <c r="Q44" s="37">
        <f t="shared" si="7"/>
        <v>0.3065066453070971</v>
      </c>
      <c r="R44" s="37">
        <f t="shared" si="7"/>
        <v>10.776730373019221</v>
      </c>
      <c r="T44" s="96">
        <f t="shared" si="1"/>
        <v>0</v>
      </c>
    </row>
    <row r="45" spans="1:20" ht="15">
      <c r="A45" s="34">
        <v>547</v>
      </c>
      <c r="B45" s="34" t="s">
        <v>124</v>
      </c>
      <c r="C45" s="33"/>
      <c r="D45" s="31">
        <v>1</v>
      </c>
      <c r="E45" s="33"/>
      <c r="F45" s="43">
        <v>27501175</v>
      </c>
      <c r="G45" s="37">
        <f t="shared" si="7"/>
        <v>9188615.611599028</v>
      </c>
      <c r="H45" s="37">
        <f t="shared" si="7"/>
        <v>2899828.480359909</v>
      </c>
      <c r="I45" s="37">
        <f t="shared" si="7"/>
        <v>241501.18865373541</v>
      </c>
      <c r="J45" s="37">
        <f t="shared" si="7"/>
        <v>4720484.663191819</v>
      </c>
      <c r="K45" s="37">
        <f t="shared" si="7"/>
        <v>1006669.4579317026</v>
      </c>
      <c r="L45" s="37">
        <f t="shared" si="7"/>
        <v>763000.5024257568</v>
      </c>
      <c r="M45" s="37">
        <f t="shared" si="7"/>
        <v>5498981.498839658</v>
      </c>
      <c r="N45" s="37">
        <f t="shared" si="7"/>
        <v>2256193.761542662</v>
      </c>
      <c r="O45" s="37">
        <f t="shared" si="7"/>
        <v>733289.7826204312</v>
      </c>
      <c r="P45" s="37">
        <f t="shared" si="7"/>
        <v>190723.2451524255</v>
      </c>
      <c r="Q45" s="37">
        <f t="shared" si="7"/>
        <v>62.0197938867088</v>
      </c>
      <c r="R45" s="37">
        <f t="shared" si="7"/>
        <v>1824.7878889838803</v>
      </c>
      <c r="T45" s="96">
        <f t="shared" si="1"/>
        <v>0</v>
      </c>
    </row>
    <row r="46" spans="1:20" ht="15">
      <c r="A46" s="34">
        <v>548</v>
      </c>
      <c r="B46" s="34" t="s">
        <v>144</v>
      </c>
      <c r="C46" s="33"/>
      <c r="D46" s="31">
        <v>51</v>
      </c>
      <c r="E46" s="33"/>
      <c r="F46" s="43">
        <v>267069</v>
      </c>
      <c r="G46" s="37">
        <f t="shared" si="7"/>
        <v>93589.1210532603</v>
      </c>
      <c r="H46" s="37">
        <f t="shared" si="7"/>
        <v>29208.483923689448</v>
      </c>
      <c r="I46" s="37">
        <f t="shared" si="7"/>
        <v>2217.2010119287984</v>
      </c>
      <c r="J46" s="37">
        <f t="shared" si="7"/>
        <v>44826.63722633892</v>
      </c>
      <c r="K46" s="37">
        <f t="shared" si="7"/>
        <v>9985.749426089244</v>
      </c>
      <c r="L46" s="37">
        <f t="shared" si="7"/>
        <v>7190.507568734934</v>
      </c>
      <c r="M46" s="37">
        <f t="shared" si="7"/>
        <v>50896.13740517673</v>
      </c>
      <c r="N46" s="37">
        <f t="shared" si="7"/>
        <v>21003.417035391023</v>
      </c>
      <c r="O46" s="37">
        <f t="shared" si="7"/>
        <v>6755.482121067515</v>
      </c>
      <c r="P46" s="37">
        <f t="shared" si="7"/>
        <v>1380.0360189900157</v>
      </c>
      <c r="Q46" s="37">
        <f t="shared" si="7"/>
        <v>0.44876307230192103</v>
      </c>
      <c r="R46" s="37">
        <f t="shared" si="7"/>
        <v>15.778446260830718</v>
      </c>
      <c r="T46" s="96">
        <f t="shared" si="1"/>
        <v>0</v>
      </c>
    </row>
    <row r="47" spans="1:20" ht="15">
      <c r="A47" s="34">
        <v>549</v>
      </c>
      <c r="B47" s="34" t="s">
        <v>145</v>
      </c>
      <c r="C47" s="33"/>
      <c r="D47" s="31">
        <v>51</v>
      </c>
      <c r="E47" s="33"/>
      <c r="F47" s="43">
        <v>140149</v>
      </c>
      <c r="G47" s="37">
        <f t="shared" si="7"/>
        <v>49112.48301560038</v>
      </c>
      <c r="H47" s="37">
        <f t="shared" si="7"/>
        <v>15327.6487103376</v>
      </c>
      <c r="I47" s="37">
        <f t="shared" si="7"/>
        <v>1163.5139406700484</v>
      </c>
      <c r="J47" s="37">
        <f t="shared" si="7"/>
        <v>23523.54028597169</v>
      </c>
      <c r="K47" s="37">
        <f t="shared" si="7"/>
        <v>5240.191846739912</v>
      </c>
      <c r="L47" s="37">
        <f t="shared" si="7"/>
        <v>3773.3411412430205</v>
      </c>
      <c r="M47" s="37">
        <f t="shared" si="7"/>
        <v>26708.613733522474</v>
      </c>
      <c r="N47" s="37">
        <f t="shared" si="7"/>
        <v>11021.900310754962</v>
      </c>
      <c r="O47" s="37">
        <f t="shared" si="7"/>
        <v>3545.0541387637327</v>
      </c>
      <c r="P47" s="37">
        <f t="shared" si="7"/>
        <v>724.1973723098964</v>
      </c>
      <c r="Q47" s="37">
        <f t="shared" si="7"/>
        <v>0.2354960546527</v>
      </c>
      <c r="R47" s="37">
        <f t="shared" si="7"/>
        <v>8.28000803166659</v>
      </c>
      <c r="T47" s="96">
        <f t="shared" si="1"/>
        <v>0</v>
      </c>
    </row>
    <row r="48" spans="1:20" ht="15">
      <c r="A48" s="34">
        <v>550</v>
      </c>
      <c r="B48" s="34" t="s">
        <v>130</v>
      </c>
      <c r="C48" s="33"/>
      <c r="D48" s="31">
        <v>51</v>
      </c>
      <c r="E48" s="33"/>
      <c r="F48" s="43"/>
      <c r="G48" s="37">
        <f t="shared" si="7"/>
        <v>0</v>
      </c>
      <c r="H48" s="37">
        <f t="shared" si="7"/>
        <v>0</v>
      </c>
      <c r="I48" s="37">
        <f t="shared" si="7"/>
        <v>0</v>
      </c>
      <c r="J48" s="37">
        <f t="shared" si="7"/>
        <v>0</v>
      </c>
      <c r="K48" s="37">
        <f t="shared" si="7"/>
        <v>0</v>
      </c>
      <c r="L48" s="37">
        <f t="shared" si="7"/>
        <v>0</v>
      </c>
      <c r="M48" s="37">
        <f t="shared" si="7"/>
        <v>0</v>
      </c>
      <c r="N48" s="37">
        <f t="shared" si="7"/>
        <v>0</v>
      </c>
      <c r="O48" s="37">
        <f t="shared" si="7"/>
        <v>0</v>
      </c>
      <c r="P48" s="37">
        <f t="shared" si="7"/>
        <v>0</v>
      </c>
      <c r="Q48" s="37">
        <f t="shared" si="7"/>
        <v>0</v>
      </c>
      <c r="R48" s="37">
        <f t="shared" si="7"/>
        <v>0</v>
      </c>
      <c r="T48" s="96">
        <f t="shared" si="1"/>
        <v>0</v>
      </c>
    </row>
    <row r="49" spans="1:20" ht="15">
      <c r="A49" s="34">
        <v>551</v>
      </c>
      <c r="B49" s="34" t="s">
        <v>131</v>
      </c>
      <c r="C49" s="33"/>
      <c r="D49" s="31">
        <v>51</v>
      </c>
      <c r="E49" s="33"/>
      <c r="F49" s="43">
        <v>42784</v>
      </c>
      <c r="G49" s="37">
        <f t="shared" si="7"/>
        <v>14992.818167375055</v>
      </c>
      <c r="H49" s="37">
        <f t="shared" si="7"/>
        <v>4679.1494939177865</v>
      </c>
      <c r="I49" s="37">
        <f t="shared" si="7"/>
        <v>355.1918346732931</v>
      </c>
      <c r="J49" s="37">
        <f t="shared" si="7"/>
        <v>7181.151114849287</v>
      </c>
      <c r="K49" s="37">
        <f t="shared" si="7"/>
        <v>1599.7000904103518</v>
      </c>
      <c r="L49" s="37">
        <f t="shared" si="7"/>
        <v>1151.9070944990074</v>
      </c>
      <c r="M49" s="37">
        <f t="shared" si="7"/>
        <v>8153.474730287234</v>
      </c>
      <c r="N49" s="37">
        <f t="shared" si="7"/>
        <v>3364.711720350058</v>
      </c>
      <c r="O49" s="37">
        <f t="shared" si="7"/>
        <v>1082.2167569719907</v>
      </c>
      <c r="P49" s="37">
        <f t="shared" si="7"/>
        <v>221.079425303831</v>
      </c>
      <c r="Q49" s="37">
        <f t="shared" si="7"/>
        <v>0.07189108165067976</v>
      </c>
      <c r="R49" s="37">
        <f t="shared" si="7"/>
        <v>2.5276802804645295</v>
      </c>
      <c r="T49" s="96">
        <f t="shared" si="1"/>
        <v>0</v>
      </c>
    </row>
    <row r="50" spans="1:20" ht="15">
      <c r="A50" s="34">
        <v>552</v>
      </c>
      <c r="B50" s="34" t="s">
        <v>132</v>
      </c>
      <c r="C50" s="33"/>
      <c r="D50" s="31">
        <v>51</v>
      </c>
      <c r="E50" s="33"/>
      <c r="F50" s="43">
        <v>228539</v>
      </c>
      <c r="G50" s="37">
        <f t="shared" si="7"/>
        <v>80087.0341986193</v>
      </c>
      <c r="H50" s="37">
        <f t="shared" si="7"/>
        <v>24994.580829059392</v>
      </c>
      <c r="I50" s="37">
        <f t="shared" si="7"/>
        <v>1897.3257924551172</v>
      </c>
      <c r="J50" s="37">
        <f t="shared" si="7"/>
        <v>38359.505764691035</v>
      </c>
      <c r="K50" s="37">
        <f t="shared" si="7"/>
        <v>8545.107025109652</v>
      </c>
      <c r="L50" s="37">
        <f t="shared" si="7"/>
        <v>6153.134243401942</v>
      </c>
      <c r="M50" s="37">
        <f t="shared" si="7"/>
        <v>43553.36016700435</v>
      </c>
      <c r="N50" s="37">
        <f t="shared" si="7"/>
        <v>17973.257569584</v>
      </c>
      <c r="O50" s="37">
        <f t="shared" si="7"/>
        <v>5780.869844372237</v>
      </c>
      <c r="P50" s="37">
        <f t="shared" si="7"/>
        <v>1180.938453148659</v>
      </c>
      <c r="Q50" s="37">
        <f t="shared" si="7"/>
        <v>0.38402009885388694</v>
      </c>
      <c r="R50" s="37">
        <f t="shared" si="7"/>
        <v>13.502092455522698</v>
      </c>
      <c r="T50" s="96">
        <f t="shared" si="1"/>
        <v>0</v>
      </c>
    </row>
    <row r="51" spans="1:20" ht="15">
      <c r="A51" s="34">
        <v>553</v>
      </c>
      <c r="B51" s="34" t="s">
        <v>146</v>
      </c>
      <c r="C51" s="33"/>
      <c r="D51" s="31">
        <v>51</v>
      </c>
      <c r="E51" s="33"/>
      <c r="F51" s="43">
        <v>1363702</v>
      </c>
      <c r="G51" s="37">
        <f t="shared" si="7"/>
        <v>477882.76272638596</v>
      </c>
      <c r="H51" s="37">
        <f t="shared" si="7"/>
        <v>149143.7341799428</v>
      </c>
      <c r="I51" s="37">
        <f t="shared" si="7"/>
        <v>11321.424255040181</v>
      </c>
      <c r="J51" s="37">
        <f t="shared" si="7"/>
        <v>228892.8136130844</v>
      </c>
      <c r="K51" s="37">
        <f t="shared" si="7"/>
        <v>50989.0195562074</v>
      </c>
      <c r="L51" s="37">
        <f t="shared" si="7"/>
        <v>36716.01553343506</v>
      </c>
      <c r="M51" s="37">
        <f t="shared" si="7"/>
        <v>259884.7652543512</v>
      </c>
      <c r="N51" s="37">
        <f t="shared" si="7"/>
        <v>107247.19760809683</v>
      </c>
      <c r="O51" s="37">
        <f t="shared" si="7"/>
        <v>34494.69792249948</v>
      </c>
      <c r="P51" s="37">
        <f t="shared" si="7"/>
        <v>7046.710322683361</v>
      </c>
      <c r="Q51" s="37">
        <f t="shared" si="7"/>
        <v>2.291464375214923</v>
      </c>
      <c r="R51" s="37">
        <f t="shared" si="7"/>
        <v>80.5675638984209</v>
      </c>
      <c r="T51" s="96">
        <f t="shared" si="1"/>
        <v>0</v>
      </c>
    </row>
    <row r="52" spans="1:20" ht="15">
      <c r="A52" s="34">
        <v>554</v>
      </c>
      <c r="B52" s="34" t="s">
        <v>147</v>
      </c>
      <c r="C52" s="33"/>
      <c r="D52" s="31">
        <v>51</v>
      </c>
      <c r="E52" s="33"/>
      <c r="F52" s="43">
        <v>196771</v>
      </c>
      <c r="G52" s="37">
        <f t="shared" si="7"/>
        <v>68954.5583305104</v>
      </c>
      <c r="H52" s="37">
        <f t="shared" si="7"/>
        <v>21520.216087034798</v>
      </c>
      <c r="I52" s="37">
        <f t="shared" si="7"/>
        <v>1633.5885494693941</v>
      </c>
      <c r="J52" s="37">
        <f t="shared" si="7"/>
        <v>33027.35335686259</v>
      </c>
      <c r="K52" s="37">
        <f t="shared" si="7"/>
        <v>7357.29680464976</v>
      </c>
      <c r="L52" s="37">
        <f t="shared" si="7"/>
        <v>5297.819532808157</v>
      </c>
      <c r="M52" s="37">
        <f t="shared" si="7"/>
        <v>37499.2374755364</v>
      </c>
      <c r="N52" s="37">
        <f t="shared" si="7"/>
        <v>15474.889910363716</v>
      </c>
      <c r="O52" s="37">
        <f t="shared" si="7"/>
        <v>4977.301642813565</v>
      </c>
      <c r="P52" s="37">
        <f t="shared" si="7"/>
        <v>1016.7824326023776</v>
      </c>
      <c r="Q52" s="37">
        <f t="shared" si="7"/>
        <v>0.3306394920410879</v>
      </c>
      <c r="R52" s="37">
        <f t="shared" si="7"/>
        <v>11.625237856845688</v>
      </c>
      <c r="T52" s="96">
        <f t="shared" si="1"/>
        <v>0</v>
      </c>
    </row>
    <row r="53" spans="1:20" ht="15">
      <c r="A53" s="33"/>
      <c r="B53" s="39" t="s">
        <v>27</v>
      </c>
      <c r="C53" s="39"/>
      <c r="D53" s="40"/>
      <c r="E53" s="39"/>
      <c r="F53" s="42">
        <f aca="true" t="shared" si="8" ref="F53:R53">SUM(F44:F52)</f>
        <v>29922598</v>
      </c>
      <c r="G53" s="42">
        <f t="shared" si="8"/>
        <v>10037156.064695975</v>
      </c>
      <c r="H53" s="42">
        <f t="shared" si="8"/>
        <v>3164651.783580994</v>
      </c>
      <c r="I53" s="42">
        <f t="shared" si="8"/>
        <v>261603.78957674655</v>
      </c>
      <c r="J53" s="42">
        <f t="shared" si="8"/>
        <v>5126912.404309332</v>
      </c>
      <c r="K53" s="42">
        <f t="shared" si="8"/>
        <v>1097206.822180527</v>
      </c>
      <c r="L53" s="42">
        <f t="shared" si="8"/>
        <v>828194.3677137865</v>
      </c>
      <c r="M53" s="42">
        <f t="shared" si="8"/>
        <v>5960439.315823492</v>
      </c>
      <c r="N53" s="42">
        <f t="shared" si="8"/>
        <v>2446624.538188726</v>
      </c>
      <c r="O53" s="42">
        <f t="shared" si="8"/>
        <v>794539.4214180516</v>
      </c>
      <c r="P53" s="42">
        <f t="shared" si="8"/>
        <v>203235.5582895206</v>
      </c>
      <c r="Q53" s="42">
        <f t="shared" si="8"/>
        <v>66.0885747067311</v>
      </c>
      <c r="R53" s="42">
        <f t="shared" si="8"/>
        <v>1967.8456481406504</v>
      </c>
      <c r="T53" s="96">
        <f t="shared" si="1"/>
        <v>0</v>
      </c>
    </row>
    <row r="54" spans="1:20" ht="15">
      <c r="A54" s="33"/>
      <c r="B54" s="33"/>
      <c r="C54" s="33"/>
      <c r="D54" s="31"/>
      <c r="E54" s="3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36"/>
      <c r="T54" s="96">
        <f t="shared" si="1"/>
        <v>0</v>
      </c>
    </row>
    <row r="55" spans="1:20" ht="15">
      <c r="A55" s="33"/>
      <c r="B55" s="30" t="s">
        <v>148</v>
      </c>
      <c r="C55" s="33"/>
      <c r="D55" s="31"/>
      <c r="E55" s="3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36"/>
      <c r="T55" s="96">
        <f t="shared" si="1"/>
        <v>0</v>
      </c>
    </row>
    <row r="56" spans="1:20" ht="15">
      <c r="A56" s="34">
        <v>555</v>
      </c>
      <c r="B56" s="34" t="s">
        <v>149</v>
      </c>
      <c r="C56" s="33"/>
      <c r="D56" s="31"/>
      <c r="E56" s="52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6"/>
      <c r="T56" s="96">
        <f t="shared" si="1"/>
        <v>0</v>
      </c>
    </row>
    <row r="57" spans="2:20" ht="15">
      <c r="B57" s="34" t="s">
        <v>150</v>
      </c>
      <c r="C57" s="33"/>
      <c r="D57" s="31">
        <v>51</v>
      </c>
      <c r="E57" s="33"/>
      <c r="F57" s="43">
        <v>7557848</v>
      </c>
      <c r="G57" s="37">
        <f aca="true" t="shared" si="9" ref="G57:R57">INDEX(ALLOC,($D57)+1,(G$1)+1)*$F57</f>
        <v>2648500.392685565</v>
      </c>
      <c r="H57" s="37">
        <f t="shared" si="9"/>
        <v>826577.7076549074</v>
      </c>
      <c r="I57" s="37">
        <f t="shared" si="9"/>
        <v>62745.089222650495</v>
      </c>
      <c r="J57" s="37">
        <f t="shared" si="9"/>
        <v>1268559.475295939</v>
      </c>
      <c r="K57" s="37">
        <f t="shared" si="9"/>
        <v>282589.0549950378</v>
      </c>
      <c r="L57" s="37">
        <f t="shared" si="9"/>
        <v>203485.85289699736</v>
      </c>
      <c r="M57" s="37">
        <f t="shared" si="9"/>
        <v>1440321.678275802</v>
      </c>
      <c r="N57" s="37">
        <f t="shared" si="9"/>
        <v>594380.6036421149</v>
      </c>
      <c r="O57" s="37">
        <f t="shared" si="9"/>
        <v>191174.96616135113</v>
      </c>
      <c r="P57" s="37">
        <f t="shared" si="9"/>
        <v>39053.96158315511</v>
      </c>
      <c r="Q57" s="37">
        <f t="shared" si="9"/>
        <v>12.699650983344863</v>
      </c>
      <c r="R57" s="37">
        <f t="shared" si="9"/>
        <v>446.5179354980433</v>
      </c>
      <c r="T57" s="96">
        <f t="shared" si="1"/>
        <v>0</v>
      </c>
    </row>
    <row r="58" spans="2:20" ht="15">
      <c r="B58" s="34" t="s">
        <v>151</v>
      </c>
      <c r="C58" s="33"/>
      <c r="D58" s="31">
        <v>1</v>
      </c>
      <c r="E58" s="33"/>
      <c r="F58" s="43">
        <v>82502853</v>
      </c>
      <c r="G58" s="37">
        <f aca="true" ca="1" t="shared" si="10" ref="G58:R58">INDEX(ALLOC,($D58)+1,(G$1)+1)*$F58</f>
        <v>27565622.3080381</v>
      </c>
      <c r="H58" s="37">
        <f ca="1" t="shared" si="10"/>
        <v>8699414.582844079</v>
      </c>
      <c r="I58" s="37">
        <f ca="1" t="shared" si="10"/>
        <v>724497.6648024821</v>
      </c>
      <c r="J58" s="37">
        <f ca="1" t="shared" si="10"/>
        <v>14161338.643024128</v>
      </c>
      <c r="K58" s="37">
        <f ca="1" t="shared" si="10"/>
        <v>3019983.7755051902</v>
      </c>
      <c r="L58" s="37">
        <f ca="1" t="shared" si="10"/>
        <v>2288982.8631161526</v>
      </c>
      <c r="M58" s="37">
        <f ca="1" t="shared" si="10"/>
        <v>16496810.127148675</v>
      </c>
      <c r="N58" s="37">
        <f ca="1" t="shared" si="10"/>
        <v>6768526.153812384</v>
      </c>
      <c r="O58" s="37">
        <f ca="1" t="shared" si="10"/>
        <v>2199851.429691109</v>
      </c>
      <c r="P58" s="37">
        <f ca="1" t="shared" si="10"/>
        <v>572165.0750738295</v>
      </c>
      <c r="Q58" s="37">
        <f ca="1" t="shared" si="10"/>
        <v>186.05786618664237</v>
      </c>
      <c r="R58" s="37">
        <f ca="1" t="shared" si="10"/>
        <v>5474.319077676405</v>
      </c>
      <c r="T58" s="96">
        <f t="shared" si="1"/>
        <v>0</v>
      </c>
    </row>
    <row r="59" spans="1:20" ht="15">
      <c r="A59" s="34">
        <v>555</v>
      </c>
      <c r="B59" s="34" t="s">
        <v>152</v>
      </c>
      <c r="C59" s="33"/>
      <c r="D59" s="31"/>
      <c r="E59" s="3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6"/>
      <c r="T59" s="96">
        <f t="shared" si="1"/>
        <v>0</v>
      </c>
    </row>
    <row r="60" spans="1:20" ht="15">
      <c r="A60" s="34">
        <v>555</v>
      </c>
      <c r="B60" s="34" t="s">
        <v>153</v>
      </c>
      <c r="C60" s="33"/>
      <c r="D60" s="31"/>
      <c r="E60" s="3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6"/>
      <c r="T60" s="96">
        <f t="shared" si="1"/>
        <v>0</v>
      </c>
    </row>
    <row r="61" spans="1:20" ht="15">
      <c r="A61" s="34">
        <v>555</v>
      </c>
      <c r="B61" s="34" t="s">
        <v>154</v>
      </c>
      <c r="C61" s="33"/>
      <c r="D61" s="31"/>
      <c r="E61" s="3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36"/>
      <c r="T61" s="96">
        <f t="shared" si="1"/>
        <v>0</v>
      </c>
    </row>
    <row r="62" spans="1:20" ht="15">
      <c r="A62" s="34">
        <v>556</v>
      </c>
      <c r="B62" s="34" t="s">
        <v>155</v>
      </c>
      <c r="C62" s="33"/>
      <c r="D62" s="31">
        <v>51</v>
      </c>
      <c r="E62" s="33"/>
      <c r="F62" s="43">
        <v>1594179</v>
      </c>
      <c r="G62" s="37">
        <f aca="true" t="shared" si="11" ref="G62:R63">INDEX(ALLOC,($D62)+1,(G$1)+1)*$F62</f>
        <v>558648.9312183947</v>
      </c>
      <c r="H62" s="37">
        <f t="shared" si="11"/>
        <v>174350.26788202045</v>
      </c>
      <c r="I62" s="37">
        <f t="shared" si="11"/>
        <v>13234.839281218112</v>
      </c>
      <c r="J62" s="37">
        <f t="shared" si="11"/>
        <v>267577.6061873439</v>
      </c>
      <c r="K62" s="37">
        <f t="shared" si="11"/>
        <v>59606.5886880676</v>
      </c>
      <c r="L62" s="37">
        <f t="shared" si="11"/>
        <v>42921.3280665981</v>
      </c>
      <c r="M62" s="37">
        <f t="shared" si="11"/>
        <v>303807.4558726293</v>
      </c>
      <c r="N62" s="37">
        <f t="shared" si="11"/>
        <v>125372.8675588055</v>
      </c>
      <c r="O62" s="37">
        <f t="shared" si="11"/>
        <v>40324.58927199073</v>
      </c>
      <c r="P62" s="37">
        <f t="shared" si="11"/>
        <v>8237.663078520847</v>
      </c>
      <c r="Q62" s="37">
        <f t="shared" si="11"/>
        <v>2.678740946493993</v>
      </c>
      <c r="R62" s="37">
        <f t="shared" si="11"/>
        <v>94.18415346462844</v>
      </c>
      <c r="T62" s="96">
        <f t="shared" si="1"/>
        <v>0</v>
      </c>
    </row>
    <row r="63" spans="1:20" ht="15">
      <c r="A63" s="34">
        <v>557</v>
      </c>
      <c r="B63" s="34" t="s">
        <v>156</v>
      </c>
      <c r="C63" s="33"/>
      <c r="D63" s="31">
        <v>51</v>
      </c>
      <c r="E63" s="33"/>
      <c r="F63" s="43">
        <v>345976</v>
      </c>
      <c r="G63" s="37">
        <f t="shared" si="11"/>
        <v>121240.53988116473</v>
      </c>
      <c r="H63" s="37">
        <f t="shared" si="11"/>
        <v>37838.2906064814</v>
      </c>
      <c r="I63" s="37">
        <f t="shared" si="11"/>
        <v>2872.285204584126</v>
      </c>
      <c r="J63" s="37">
        <f t="shared" si="11"/>
        <v>58070.91291396543</v>
      </c>
      <c r="K63" s="37">
        <f t="shared" si="11"/>
        <v>12936.093831334421</v>
      </c>
      <c r="L63" s="37">
        <f t="shared" si="11"/>
        <v>9314.982444988515</v>
      </c>
      <c r="M63" s="37">
        <f t="shared" si="11"/>
        <v>65933.68019086237</v>
      </c>
      <c r="N63" s="37">
        <f t="shared" si="11"/>
        <v>27208.991729614612</v>
      </c>
      <c r="O63" s="37">
        <f t="shared" si="11"/>
        <v>8751.426344197398</v>
      </c>
      <c r="P63" s="37">
        <f t="shared" si="11"/>
        <v>1787.7752255263235</v>
      </c>
      <c r="Q63" s="37">
        <f t="shared" si="11"/>
        <v>0.5813525819272527</v>
      </c>
      <c r="R63" s="37">
        <f t="shared" si="11"/>
        <v>20.440274698812548</v>
      </c>
      <c r="T63" s="96">
        <f t="shared" si="1"/>
        <v>0</v>
      </c>
    </row>
    <row r="64" spans="1:20" ht="15">
      <c r="A64" s="33"/>
      <c r="B64" s="39" t="s">
        <v>27</v>
      </c>
      <c r="C64" s="39"/>
      <c r="D64" s="40"/>
      <c r="E64" s="39"/>
      <c r="F64" s="42">
        <f aca="true" t="shared" si="12" ref="F64:R64">SUM(F56:F63)</f>
        <v>92000856</v>
      </c>
      <c r="G64" s="42">
        <f t="shared" si="12"/>
        <v>30894012.171823226</v>
      </c>
      <c r="H64" s="42">
        <f t="shared" si="12"/>
        <v>9738180.84898749</v>
      </c>
      <c r="I64" s="42">
        <f t="shared" si="12"/>
        <v>803349.8785109349</v>
      </c>
      <c r="J64" s="42">
        <f t="shared" si="12"/>
        <v>15755546.637421375</v>
      </c>
      <c r="K64" s="42">
        <f t="shared" si="12"/>
        <v>3375115.5130196298</v>
      </c>
      <c r="L64" s="42">
        <f t="shared" si="12"/>
        <v>2544705.0265247365</v>
      </c>
      <c r="M64" s="42">
        <f t="shared" si="12"/>
        <v>18306872.941487968</v>
      </c>
      <c r="N64" s="42">
        <f t="shared" si="12"/>
        <v>7515488.616742919</v>
      </c>
      <c r="O64" s="42">
        <f t="shared" si="12"/>
        <v>2440102.411468648</v>
      </c>
      <c r="P64" s="42">
        <f t="shared" si="12"/>
        <v>621244.4749610317</v>
      </c>
      <c r="Q64" s="42">
        <f t="shared" si="12"/>
        <v>202.0176106984085</v>
      </c>
      <c r="R64" s="42">
        <f t="shared" si="12"/>
        <v>6035.4614413378895</v>
      </c>
      <c r="T64" s="96">
        <f t="shared" si="1"/>
        <v>0</v>
      </c>
    </row>
    <row r="65" spans="1:20" ht="15">
      <c r="A65" s="33"/>
      <c r="B65" s="30"/>
      <c r="C65" s="33"/>
      <c r="D65" s="31"/>
      <c r="E65" s="3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36"/>
      <c r="T65" s="96">
        <f t="shared" si="1"/>
        <v>0</v>
      </c>
    </row>
    <row r="66" spans="1:20" ht="15">
      <c r="A66" s="88" t="s">
        <v>118</v>
      </c>
      <c r="C66" s="33"/>
      <c r="D66" s="31"/>
      <c r="E66" s="3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36"/>
      <c r="T66" s="96">
        <f t="shared" si="1"/>
        <v>0</v>
      </c>
    </row>
    <row r="67" spans="1:20" ht="15">
      <c r="A67" s="34">
        <v>560</v>
      </c>
      <c r="B67" s="34" t="s">
        <v>157</v>
      </c>
      <c r="C67" s="33"/>
      <c r="D67" s="31">
        <v>51</v>
      </c>
      <c r="E67" s="33"/>
      <c r="F67" s="43">
        <v>1203373</v>
      </c>
      <c r="G67" s="37">
        <f aca="true" t="shared" si="13" ref="G67:R73">INDEX(ALLOC,($D67)+1,(G$1)+1)*$F67</f>
        <v>421698.5923833354</v>
      </c>
      <c r="H67" s="37">
        <f t="shared" si="13"/>
        <v>131609.06329338838</v>
      </c>
      <c r="I67" s="37">
        <f t="shared" si="13"/>
        <v>9990.376394593884</v>
      </c>
      <c r="J67" s="37">
        <f t="shared" si="13"/>
        <v>201982.1279106566</v>
      </c>
      <c r="K67" s="37">
        <f t="shared" si="13"/>
        <v>44994.294523592376</v>
      </c>
      <c r="L67" s="37">
        <f t="shared" si="13"/>
        <v>32399.352468879817</v>
      </c>
      <c r="M67" s="37">
        <f t="shared" si="13"/>
        <v>229330.3886174724</v>
      </c>
      <c r="N67" s="37">
        <f t="shared" si="13"/>
        <v>94638.25815848939</v>
      </c>
      <c r="O67" s="37">
        <f t="shared" si="13"/>
        <v>30439.192817119845</v>
      </c>
      <c r="P67" s="37">
        <f t="shared" si="13"/>
        <v>6218.236052406203</v>
      </c>
      <c r="Q67" s="37">
        <f t="shared" si="13"/>
        <v>2.022059335247369</v>
      </c>
      <c r="R67" s="37">
        <f t="shared" si="13"/>
        <v>71.09532073072742</v>
      </c>
      <c r="T67" s="96">
        <f t="shared" si="1"/>
        <v>0</v>
      </c>
    </row>
    <row r="68" spans="1:20" ht="15">
      <c r="A68" s="34">
        <v>561</v>
      </c>
      <c r="B68" s="34" t="s">
        <v>158</v>
      </c>
      <c r="C68" s="33"/>
      <c r="D68" s="31">
        <v>51</v>
      </c>
      <c r="E68" s="33"/>
      <c r="F68" s="43">
        <v>2285040</v>
      </c>
      <c r="G68" s="37">
        <f t="shared" si="13"/>
        <v>800747.6913140122</v>
      </c>
      <c r="H68" s="37">
        <f t="shared" si="13"/>
        <v>249907.5299079539</v>
      </c>
      <c r="I68" s="37">
        <f t="shared" si="13"/>
        <v>18970.35223218637</v>
      </c>
      <c r="J68" s="37">
        <f t="shared" si="13"/>
        <v>383536.3113190729</v>
      </c>
      <c r="K68" s="37">
        <f t="shared" si="13"/>
        <v>85437.98369930979</v>
      </c>
      <c r="L68" s="37">
        <f t="shared" si="13"/>
        <v>61521.91911027515</v>
      </c>
      <c r="M68" s="37">
        <f t="shared" si="13"/>
        <v>435466.9011241478</v>
      </c>
      <c r="N68" s="37">
        <f t="shared" si="13"/>
        <v>179705.05024001253</v>
      </c>
      <c r="O68" s="37">
        <f t="shared" si="13"/>
        <v>57799.845230723586</v>
      </c>
      <c r="P68" s="37">
        <f t="shared" si="13"/>
        <v>11807.575962889536</v>
      </c>
      <c r="Q68" s="37">
        <f t="shared" si="13"/>
        <v>3.8396128743237954</v>
      </c>
      <c r="R68" s="37">
        <f t="shared" si="13"/>
        <v>135.0002465424614</v>
      </c>
      <c r="T68" s="96">
        <f t="shared" si="1"/>
        <v>0</v>
      </c>
    </row>
    <row r="69" spans="1:20" ht="15">
      <c r="A69" s="34">
        <v>562</v>
      </c>
      <c r="B69" s="34" t="s">
        <v>159</v>
      </c>
      <c r="C69" s="33"/>
      <c r="D69" s="31">
        <v>51</v>
      </c>
      <c r="E69" s="33"/>
      <c r="F69" s="43">
        <v>619141</v>
      </c>
      <c r="G69" s="37">
        <f t="shared" si="13"/>
        <v>216965.88521332177</v>
      </c>
      <c r="H69" s="37">
        <f t="shared" si="13"/>
        <v>67713.4745889527</v>
      </c>
      <c r="I69" s="37">
        <f t="shared" si="13"/>
        <v>5140.095075529575</v>
      </c>
      <c r="J69" s="37">
        <f t="shared" si="13"/>
        <v>103920.74332458168</v>
      </c>
      <c r="K69" s="37">
        <f t="shared" si="13"/>
        <v>23149.773599400607</v>
      </c>
      <c r="L69" s="37">
        <f t="shared" si="13"/>
        <v>16669.617389566425</v>
      </c>
      <c r="M69" s="37">
        <f t="shared" si="13"/>
        <v>117991.55053255348</v>
      </c>
      <c r="N69" s="37">
        <f t="shared" si="13"/>
        <v>48691.823561360674</v>
      </c>
      <c r="O69" s="37">
        <f t="shared" si="13"/>
        <v>15661.10614080954</v>
      </c>
      <c r="P69" s="37">
        <f t="shared" si="13"/>
        <v>3199.311342138164</v>
      </c>
      <c r="Q69" s="37">
        <f t="shared" si="13"/>
        <v>1.0403589235294388</v>
      </c>
      <c r="R69" s="37">
        <f t="shared" si="13"/>
        <v>36.5788728619832</v>
      </c>
      <c r="T69" s="96">
        <f t="shared" si="1"/>
        <v>0</v>
      </c>
    </row>
    <row r="70" spans="1:20" ht="15">
      <c r="A70" s="34">
        <v>563</v>
      </c>
      <c r="B70" s="34" t="s">
        <v>160</v>
      </c>
      <c r="C70" s="33"/>
      <c r="D70" s="31">
        <v>51</v>
      </c>
      <c r="E70" s="33"/>
      <c r="F70" s="43">
        <v>391173</v>
      </c>
      <c r="G70" s="37">
        <f t="shared" si="13"/>
        <v>137078.94682560308</v>
      </c>
      <c r="H70" s="37">
        <f t="shared" si="13"/>
        <v>42781.342207000336</v>
      </c>
      <c r="I70" s="37">
        <f t="shared" si="13"/>
        <v>3247.5097126181768</v>
      </c>
      <c r="J70" s="37">
        <f t="shared" si="13"/>
        <v>65657.07799759116</v>
      </c>
      <c r="K70" s="37">
        <f t="shared" si="13"/>
        <v>14626.016348777312</v>
      </c>
      <c r="L70" s="37">
        <f t="shared" si="13"/>
        <v>10531.8566257587</v>
      </c>
      <c r="M70" s="37">
        <f t="shared" si="13"/>
        <v>74547.00754185322</v>
      </c>
      <c r="N70" s="37">
        <f t="shared" si="13"/>
        <v>30763.471806855207</v>
      </c>
      <c r="O70" s="37">
        <f t="shared" si="13"/>
        <v>9894.67968107247</v>
      </c>
      <c r="P70" s="37">
        <f t="shared" si="13"/>
        <v>2021.323439472127</v>
      </c>
      <c r="Q70" s="37">
        <f t="shared" si="13"/>
        <v>0.6572982910092874</v>
      </c>
      <c r="R70" s="37">
        <f t="shared" si="13"/>
        <v>23.110515107286634</v>
      </c>
      <c r="T70" s="96">
        <f t="shared" si="1"/>
        <v>0</v>
      </c>
    </row>
    <row r="71" spans="1:20" ht="15">
      <c r="A71" s="34">
        <v>565</v>
      </c>
      <c r="B71" s="34" t="s">
        <v>161</v>
      </c>
      <c r="C71" s="33"/>
      <c r="D71" s="31">
        <v>51</v>
      </c>
      <c r="E71" s="33"/>
      <c r="F71" s="43">
        <v>1918210</v>
      </c>
      <c r="G71" s="37">
        <f t="shared" si="13"/>
        <v>672199.2739538263</v>
      </c>
      <c r="H71" s="37">
        <f t="shared" si="13"/>
        <v>209788.5038969717</v>
      </c>
      <c r="I71" s="37">
        <f t="shared" si="13"/>
        <v>15924.937574529205</v>
      </c>
      <c r="J71" s="37">
        <f t="shared" si="13"/>
        <v>321965.12434590154</v>
      </c>
      <c r="K71" s="37">
        <f t="shared" si="13"/>
        <v>71722.1557223738</v>
      </c>
      <c r="L71" s="37">
        <f t="shared" si="13"/>
        <v>51645.468112821174</v>
      </c>
      <c r="M71" s="37">
        <f t="shared" si="13"/>
        <v>365559.0118358329</v>
      </c>
      <c r="N71" s="37">
        <f t="shared" si="13"/>
        <v>150856.01320803768</v>
      </c>
      <c r="O71" s="37">
        <f t="shared" si="13"/>
        <v>48520.91916116404</v>
      </c>
      <c r="P71" s="37">
        <f t="shared" si="13"/>
        <v>9912.041053011912</v>
      </c>
      <c r="Q71" s="37">
        <f t="shared" si="13"/>
        <v>3.2232187671360886</v>
      </c>
      <c r="R71" s="37">
        <f t="shared" si="13"/>
        <v>113.32791676303911</v>
      </c>
      <c r="T71" s="96">
        <f t="shared" si="1"/>
        <v>0</v>
      </c>
    </row>
    <row r="72" spans="1:20" ht="15">
      <c r="A72" s="34">
        <v>566</v>
      </c>
      <c r="B72" s="34" t="s">
        <v>162</v>
      </c>
      <c r="C72" s="33"/>
      <c r="D72" s="31">
        <v>51</v>
      </c>
      <c r="E72" s="33"/>
      <c r="F72" s="43">
        <v>9779438</v>
      </c>
      <c r="G72" s="37">
        <f t="shared" si="13"/>
        <v>3427013.2692856668</v>
      </c>
      <c r="H72" s="37">
        <f t="shared" si="13"/>
        <v>1069545.9136242608</v>
      </c>
      <c r="I72" s="37">
        <f t="shared" si="13"/>
        <v>81188.68093898935</v>
      </c>
      <c r="J72" s="37">
        <f t="shared" si="13"/>
        <v>1641445.916611338</v>
      </c>
      <c r="K72" s="37">
        <f t="shared" si="13"/>
        <v>365654.6338061525</v>
      </c>
      <c r="L72" s="37">
        <f t="shared" si="13"/>
        <v>263299.4580313478</v>
      </c>
      <c r="M72" s="37">
        <f t="shared" si="13"/>
        <v>1863696.7232940053</v>
      </c>
      <c r="N72" s="37">
        <f t="shared" si="13"/>
        <v>769095.6819614045</v>
      </c>
      <c r="O72" s="37">
        <f t="shared" si="13"/>
        <v>247369.85034986562</v>
      </c>
      <c r="P72" s="37">
        <f t="shared" si="13"/>
        <v>50533.66989609307</v>
      </c>
      <c r="Q72" s="37">
        <f t="shared" si="13"/>
        <v>16.432647152107336</v>
      </c>
      <c r="R72" s="37">
        <f t="shared" si="13"/>
        <v>577.7695537262873</v>
      </c>
      <c r="T72" s="96">
        <f t="shared" si="1"/>
        <v>0</v>
      </c>
    </row>
    <row r="73" spans="1:20" ht="15">
      <c r="A73" s="34">
        <v>567</v>
      </c>
      <c r="B73" s="34" t="s">
        <v>130</v>
      </c>
      <c r="C73" s="33"/>
      <c r="D73" s="31">
        <v>51</v>
      </c>
      <c r="E73" s="33"/>
      <c r="F73" s="43">
        <v>114629</v>
      </c>
      <c r="G73" s="37">
        <f t="shared" si="13"/>
        <v>40169.496861163876</v>
      </c>
      <c r="H73" s="37">
        <f t="shared" si="13"/>
        <v>12536.607781841389</v>
      </c>
      <c r="I73" s="37">
        <f t="shared" si="13"/>
        <v>951.6474573851186</v>
      </c>
      <c r="J73" s="37">
        <f t="shared" si="13"/>
        <v>19240.093753367124</v>
      </c>
      <c r="K73" s="37">
        <f t="shared" si="13"/>
        <v>4285.9952707472</v>
      </c>
      <c r="L73" s="37">
        <f t="shared" si="13"/>
        <v>3086.2462213754375</v>
      </c>
      <c r="M73" s="37">
        <f t="shared" si="13"/>
        <v>21845.191072786445</v>
      </c>
      <c r="N73" s="37">
        <f t="shared" si="13"/>
        <v>9014.901360134789</v>
      </c>
      <c r="O73" s="37">
        <f t="shared" si="13"/>
        <v>2899.528436680589</v>
      </c>
      <c r="P73" s="37">
        <f t="shared" si="13"/>
        <v>592.326884890446</v>
      </c>
      <c r="Q73" s="37">
        <f t="shared" si="13"/>
        <v>0.1926141267421412</v>
      </c>
      <c r="R73" s="37">
        <f t="shared" si="13"/>
        <v>6.772285500873424</v>
      </c>
      <c r="T73" s="96">
        <f t="shared" si="1"/>
        <v>0</v>
      </c>
    </row>
    <row r="74" spans="1:20" ht="15">
      <c r="A74" s="34">
        <v>568</v>
      </c>
      <c r="B74" s="34" t="s">
        <v>163</v>
      </c>
      <c r="C74" s="33"/>
      <c r="D74" s="31"/>
      <c r="E74" s="3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36"/>
      <c r="T74" s="96">
        <f t="shared" si="1"/>
        <v>0</v>
      </c>
    </row>
    <row r="75" spans="1:20" ht="15">
      <c r="A75" s="34">
        <v>569</v>
      </c>
      <c r="B75" s="34" t="s">
        <v>164</v>
      </c>
      <c r="C75" s="33"/>
      <c r="D75" s="31"/>
      <c r="E75" s="3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36"/>
      <c r="T75" s="96">
        <f t="shared" si="1"/>
        <v>0</v>
      </c>
    </row>
    <row r="76" spans="1:20" ht="15">
      <c r="A76" s="34">
        <v>570</v>
      </c>
      <c r="B76" s="34" t="s">
        <v>165</v>
      </c>
      <c r="C76" s="33"/>
      <c r="D76" s="31">
        <v>51</v>
      </c>
      <c r="E76" s="33"/>
      <c r="F76" s="43">
        <v>1568775</v>
      </c>
      <c r="G76" s="37">
        <f aca="true" t="shared" si="14" ref="G76:R77">INDEX(ALLOC,($D76)+1,(G$1)+1)*$F76</f>
        <v>549746.5950010237</v>
      </c>
      <c r="H76" s="37">
        <f t="shared" si="14"/>
        <v>171571.91350319923</v>
      </c>
      <c r="I76" s="37">
        <f t="shared" si="14"/>
        <v>13023.93582740266</v>
      </c>
      <c r="J76" s="37">
        <f t="shared" si="14"/>
        <v>263313.6298662512</v>
      </c>
      <c r="K76" s="37">
        <f t="shared" si="14"/>
        <v>58656.72936923849</v>
      </c>
      <c r="L76" s="37">
        <f t="shared" si="14"/>
        <v>42237.356305457186</v>
      </c>
      <c r="M76" s="37">
        <f t="shared" si="14"/>
        <v>298966.13967853296</v>
      </c>
      <c r="N76" s="37">
        <f t="shared" si="14"/>
        <v>123374.99133068815</v>
      </c>
      <c r="O76" s="37">
        <f t="shared" si="14"/>
        <v>39681.99777764433</v>
      </c>
      <c r="P76" s="37">
        <f t="shared" si="14"/>
        <v>8106.39200240785</v>
      </c>
      <c r="Q76" s="37">
        <f t="shared" si="14"/>
        <v>2.6360539364375732</v>
      </c>
      <c r="R76" s="37">
        <f t="shared" si="14"/>
        <v>92.68328421806615</v>
      </c>
      <c r="T76" s="96">
        <f t="shared" si="1"/>
        <v>0</v>
      </c>
    </row>
    <row r="77" spans="1:20" ht="15">
      <c r="A77" s="34">
        <v>571</v>
      </c>
      <c r="B77" s="34" t="s">
        <v>166</v>
      </c>
      <c r="C77" s="33"/>
      <c r="D77" s="31">
        <v>51</v>
      </c>
      <c r="E77" s="33"/>
      <c r="F77" s="43">
        <v>3755066</v>
      </c>
      <c r="G77" s="37">
        <f t="shared" si="14"/>
        <v>1315889.6256659587</v>
      </c>
      <c r="H77" s="37">
        <f t="shared" si="14"/>
        <v>410679.58053309383</v>
      </c>
      <c r="I77" s="37">
        <f t="shared" si="14"/>
        <v>31174.476015784032</v>
      </c>
      <c r="J77" s="37">
        <f t="shared" si="14"/>
        <v>630275.2522492673</v>
      </c>
      <c r="K77" s="37">
        <f t="shared" si="14"/>
        <v>140402.47334743917</v>
      </c>
      <c r="L77" s="37">
        <f t="shared" si="14"/>
        <v>101100.57885452529</v>
      </c>
      <c r="M77" s="37">
        <f t="shared" si="14"/>
        <v>715614.1487836753</v>
      </c>
      <c r="N77" s="37">
        <f t="shared" si="14"/>
        <v>295314.009463538</v>
      </c>
      <c r="O77" s="37">
        <f t="shared" si="14"/>
        <v>94983.99749288952</v>
      </c>
      <c r="P77" s="37">
        <f t="shared" si="14"/>
        <v>19403.698421324687</v>
      </c>
      <c r="Q77" s="37">
        <f t="shared" si="14"/>
        <v>6.309736266120312</v>
      </c>
      <c r="R77" s="37">
        <f t="shared" si="14"/>
        <v>221.84943623884675</v>
      </c>
      <c r="T77" s="96">
        <f t="shared" si="1"/>
        <v>0</v>
      </c>
    </row>
    <row r="78" spans="1:20" ht="15">
      <c r="A78" s="34">
        <v>572</v>
      </c>
      <c r="B78" s="34" t="s">
        <v>46</v>
      </c>
      <c r="C78" s="33"/>
      <c r="D78" s="31"/>
      <c r="E78" s="3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36"/>
      <c r="T78" s="96">
        <f aca="true" t="shared" si="15" ref="T78:T141">SUM(G78:R78)-F78</f>
        <v>0</v>
      </c>
    </row>
    <row r="79" spans="1:20" ht="15">
      <c r="A79" s="34">
        <v>573</v>
      </c>
      <c r="B79" s="34" t="s">
        <v>167</v>
      </c>
      <c r="C79" s="33"/>
      <c r="D79" s="31">
        <v>51</v>
      </c>
      <c r="E79" s="33"/>
      <c r="F79" s="43">
        <v>546407</v>
      </c>
      <c r="G79" s="37">
        <f aca="true" t="shared" si="16" ref="G79:R80">INDEX(ALLOC,($D79)+1,(G$1)+1)*$F79</f>
        <v>191477.67381219385</v>
      </c>
      <c r="H79" s="37">
        <f t="shared" si="16"/>
        <v>59758.78920912341</v>
      </c>
      <c r="I79" s="37">
        <f t="shared" si="16"/>
        <v>4536.258994211155</v>
      </c>
      <c r="J79" s="37">
        <f t="shared" si="16"/>
        <v>91712.58501335673</v>
      </c>
      <c r="K79" s="37">
        <f t="shared" si="16"/>
        <v>20430.238577525455</v>
      </c>
      <c r="L79" s="37">
        <f t="shared" si="16"/>
        <v>14711.343020379561</v>
      </c>
      <c r="M79" s="37">
        <f t="shared" si="16"/>
        <v>104130.41480347926</v>
      </c>
      <c r="N79" s="37">
        <f t="shared" si="16"/>
        <v>42971.71926377417</v>
      </c>
      <c r="O79" s="37">
        <f t="shared" si="16"/>
        <v>13821.307300084016</v>
      </c>
      <c r="P79" s="37">
        <f t="shared" si="16"/>
        <v>2823.470118315033</v>
      </c>
      <c r="Q79" s="37">
        <f t="shared" si="16"/>
        <v>0.9181420683316888</v>
      </c>
      <c r="R79" s="37">
        <f t="shared" si="16"/>
        <v>32.281745489149735</v>
      </c>
      <c r="T79" s="96">
        <f t="shared" si="15"/>
        <v>0</v>
      </c>
    </row>
    <row r="80" spans="1:20" ht="15">
      <c r="A80" s="34">
        <v>575</v>
      </c>
      <c r="B80" s="34" t="s">
        <v>168</v>
      </c>
      <c r="C80" s="33"/>
      <c r="D80" s="31">
        <v>51</v>
      </c>
      <c r="E80" s="33"/>
      <c r="F80" s="43">
        <v>1224445</v>
      </c>
      <c r="G80" s="37">
        <f t="shared" si="16"/>
        <v>429082.8637096005</v>
      </c>
      <c r="H80" s="37">
        <f t="shared" si="16"/>
        <v>133913.64066193352</v>
      </c>
      <c r="I80" s="37">
        <f t="shared" si="16"/>
        <v>10165.315678911284</v>
      </c>
      <c r="J80" s="37">
        <f t="shared" si="16"/>
        <v>205518.9925397727</v>
      </c>
      <c r="K80" s="37">
        <f t="shared" si="16"/>
        <v>45782.179721449684</v>
      </c>
      <c r="L80" s="37">
        <f t="shared" si="16"/>
        <v>32966.69040584885</v>
      </c>
      <c r="M80" s="37">
        <f t="shared" si="16"/>
        <v>233346.14262636853</v>
      </c>
      <c r="N80" s="37">
        <f t="shared" si="16"/>
        <v>96295.44788762217</v>
      </c>
      <c r="O80" s="37">
        <f t="shared" si="16"/>
        <v>30972.20682943552</v>
      </c>
      <c r="P80" s="37">
        <f t="shared" si="16"/>
        <v>6327.122216626527</v>
      </c>
      <c r="Q80" s="37">
        <f t="shared" si="16"/>
        <v>2.0574671716474984</v>
      </c>
      <c r="R80" s="37">
        <f t="shared" si="16"/>
        <v>72.3402552592883</v>
      </c>
      <c r="T80" s="96">
        <f t="shared" si="15"/>
        <v>0</v>
      </c>
    </row>
    <row r="81" spans="1:20" ht="15">
      <c r="A81" s="33"/>
      <c r="B81" s="39" t="s">
        <v>27</v>
      </c>
      <c r="C81" s="39"/>
      <c r="D81" s="40"/>
      <c r="E81" s="39"/>
      <c r="F81" s="42">
        <f aca="true" t="shared" si="17" ref="F81:R81">SUM(F67:F80)</f>
        <v>23405697</v>
      </c>
      <c r="G81" s="42">
        <f t="shared" si="17"/>
        <v>8202069.914025705</v>
      </c>
      <c r="H81" s="42">
        <f t="shared" si="17"/>
        <v>2559806.359207719</v>
      </c>
      <c r="I81" s="42">
        <f t="shared" si="17"/>
        <v>194313.5859021408</v>
      </c>
      <c r="J81" s="42">
        <f t="shared" si="17"/>
        <v>3928567.854931157</v>
      </c>
      <c r="K81" s="42">
        <f t="shared" si="17"/>
        <v>875142.4739860065</v>
      </c>
      <c r="L81" s="42">
        <f t="shared" si="17"/>
        <v>630169.8865462353</v>
      </c>
      <c r="M81" s="42">
        <f t="shared" si="17"/>
        <v>4460493.619910707</v>
      </c>
      <c r="N81" s="42">
        <f t="shared" si="17"/>
        <v>1840721.3682419173</v>
      </c>
      <c r="O81" s="42">
        <f t="shared" si="17"/>
        <v>592044.6312174891</v>
      </c>
      <c r="P81" s="42">
        <f t="shared" si="17"/>
        <v>120945.16738957555</v>
      </c>
      <c r="Q81" s="42">
        <f t="shared" si="17"/>
        <v>39.32920891263253</v>
      </c>
      <c r="R81" s="42">
        <f t="shared" si="17"/>
        <v>1382.8094324380095</v>
      </c>
      <c r="T81" s="96">
        <f t="shared" si="15"/>
        <v>0</v>
      </c>
    </row>
    <row r="82" spans="1:20" ht="15">
      <c r="A82" s="33"/>
      <c r="B82" s="30"/>
      <c r="C82" s="33"/>
      <c r="D82" s="31"/>
      <c r="E82" s="3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36"/>
      <c r="T82" s="96">
        <f t="shared" si="15"/>
        <v>0</v>
      </c>
    </row>
    <row r="83" spans="1:20" ht="15">
      <c r="A83" s="33"/>
      <c r="B83" s="30" t="s">
        <v>169</v>
      </c>
      <c r="C83" s="33"/>
      <c r="D83" s="31"/>
      <c r="E83" s="3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36"/>
      <c r="T83" s="96">
        <f t="shared" si="15"/>
        <v>0</v>
      </c>
    </row>
    <row r="84" spans="1:20" ht="15">
      <c r="A84" s="34">
        <v>580</v>
      </c>
      <c r="B84" s="34" t="s">
        <v>170</v>
      </c>
      <c r="C84" s="33"/>
      <c r="D84" s="31">
        <v>64</v>
      </c>
      <c r="E84" s="33"/>
      <c r="F84" s="43">
        <v>1886829</v>
      </c>
      <c r="G84" s="37">
        <f aca="true" t="shared" si="18" ref="G84:R90">INDEX(ALLOC,($D84)+1,(G$1)+1)*$F84</f>
        <v>1030939.6809883785</v>
      </c>
      <c r="H84" s="37">
        <f t="shared" si="18"/>
        <v>340347.2181650465</v>
      </c>
      <c r="I84" s="37">
        <f t="shared" si="18"/>
        <v>16351.461634958468</v>
      </c>
      <c r="J84" s="37">
        <f t="shared" si="18"/>
        <v>197076.000956847</v>
      </c>
      <c r="K84" s="37">
        <f t="shared" si="18"/>
        <v>51234.90515837432</v>
      </c>
      <c r="L84" s="37">
        <f t="shared" si="18"/>
        <v>22926.68089584537</v>
      </c>
      <c r="M84" s="37">
        <f t="shared" si="18"/>
        <v>155163.12646693288</v>
      </c>
      <c r="N84" s="37">
        <f t="shared" si="18"/>
        <v>20139.988038614076</v>
      </c>
      <c r="O84" s="37">
        <f t="shared" si="18"/>
        <v>739.9380122847217</v>
      </c>
      <c r="P84" s="37">
        <f t="shared" si="18"/>
        <v>50933.38814004254</v>
      </c>
      <c r="Q84" s="37">
        <f t="shared" si="18"/>
        <v>16.453664294915338</v>
      </c>
      <c r="R84" s="37">
        <f t="shared" si="18"/>
        <v>960.1578783805984</v>
      </c>
      <c r="T84" s="96">
        <f t="shared" si="15"/>
        <v>0</v>
      </c>
    </row>
    <row r="85" spans="1:20" ht="15">
      <c r="A85" s="34">
        <v>581</v>
      </c>
      <c r="B85" s="34" t="s">
        <v>158</v>
      </c>
      <c r="C85" s="33"/>
      <c r="D85" s="31">
        <v>28</v>
      </c>
      <c r="E85" s="33"/>
      <c r="F85" s="43">
        <v>705213</v>
      </c>
      <c r="G85" s="37">
        <f t="shared" si="18"/>
        <v>318997.95273853326</v>
      </c>
      <c r="H85" s="37">
        <f t="shared" si="18"/>
        <v>97798.76071100064</v>
      </c>
      <c r="I85" s="37">
        <f t="shared" si="18"/>
        <v>9210.012685772752</v>
      </c>
      <c r="J85" s="37">
        <f t="shared" si="18"/>
        <v>107994.3500718287</v>
      </c>
      <c r="K85" s="37">
        <f t="shared" si="18"/>
        <v>26932.35399579363</v>
      </c>
      <c r="L85" s="37">
        <f t="shared" si="18"/>
        <v>15973.849209109325</v>
      </c>
      <c r="M85" s="37">
        <f t="shared" si="18"/>
        <v>122842.8671409599</v>
      </c>
      <c r="N85" s="37">
        <f t="shared" si="18"/>
        <v>0</v>
      </c>
      <c r="O85" s="37">
        <f t="shared" si="18"/>
        <v>0</v>
      </c>
      <c r="P85" s="37">
        <f t="shared" si="18"/>
        <v>5434.064185648732</v>
      </c>
      <c r="Q85" s="37">
        <f t="shared" si="18"/>
        <v>1.822105148928254</v>
      </c>
      <c r="R85" s="37">
        <f t="shared" si="18"/>
        <v>26.967156204138156</v>
      </c>
      <c r="T85" s="96">
        <f t="shared" si="15"/>
        <v>0</v>
      </c>
    </row>
    <row r="86" spans="1:20" ht="15">
      <c r="A86" s="34">
        <v>582</v>
      </c>
      <c r="B86" s="34" t="s">
        <v>159</v>
      </c>
      <c r="C86" s="33"/>
      <c r="D86" s="31">
        <v>28</v>
      </c>
      <c r="E86" s="33"/>
      <c r="F86" s="43">
        <v>1404339</v>
      </c>
      <c r="G86" s="37">
        <f t="shared" si="18"/>
        <v>635242.4954600653</v>
      </c>
      <c r="H86" s="37">
        <f t="shared" si="18"/>
        <v>194753.3777995101</v>
      </c>
      <c r="I86" s="37">
        <f t="shared" si="18"/>
        <v>18340.52974792782</v>
      </c>
      <c r="J86" s="37">
        <f t="shared" si="18"/>
        <v>215056.55395677878</v>
      </c>
      <c r="K86" s="37">
        <f t="shared" si="18"/>
        <v>53632.243135192955</v>
      </c>
      <c r="L86" s="37">
        <f t="shared" si="18"/>
        <v>31809.82118093594</v>
      </c>
      <c r="M86" s="37">
        <f t="shared" si="18"/>
        <v>244625.42408870583</v>
      </c>
      <c r="N86" s="37">
        <f t="shared" si="18"/>
        <v>0</v>
      </c>
      <c r="O86" s="37">
        <f t="shared" si="18"/>
        <v>0</v>
      </c>
      <c r="P86" s="37">
        <f t="shared" si="18"/>
        <v>10821.224600808202</v>
      </c>
      <c r="Q86" s="37">
        <f t="shared" si="18"/>
        <v>3.628482916141301</v>
      </c>
      <c r="R86" s="37">
        <f t="shared" si="18"/>
        <v>53.70154715889125</v>
      </c>
      <c r="T86" s="96">
        <f t="shared" si="15"/>
        <v>0</v>
      </c>
    </row>
    <row r="87" spans="1:20" ht="15">
      <c r="A87" s="34">
        <v>583</v>
      </c>
      <c r="B87" s="34" t="s">
        <v>160</v>
      </c>
      <c r="C87" s="33"/>
      <c r="D87" s="31">
        <v>55</v>
      </c>
      <c r="E87" s="33"/>
      <c r="F87" s="43">
        <v>3298413</v>
      </c>
      <c r="G87" s="37">
        <f t="shared" si="18"/>
        <v>1607089.4712359267</v>
      </c>
      <c r="H87" s="37">
        <f t="shared" si="18"/>
        <v>467557.61863534723</v>
      </c>
      <c r="I87" s="37">
        <f t="shared" si="18"/>
        <v>41239.08129616175</v>
      </c>
      <c r="J87" s="37">
        <f t="shared" si="18"/>
        <v>490143.5185311263</v>
      </c>
      <c r="K87" s="37">
        <f t="shared" si="18"/>
        <v>107072.50507000335</v>
      </c>
      <c r="L87" s="37">
        <f t="shared" si="18"/>
        <v>72696.73364232563</v>
      </c>
      <c r="M87" s="37">
        <f t="shared" si="18"/>
        <v>488375.19055402535</v>
      </c>
      <c r="N87" s="37">
        <f t="shared" si="18"/>
        <v>0</v>
      </c>
      <c r="O87" s="37">
        <f t="shared" si="18"/>
        <v>0</v>
      </c>
      <c r="P87" s="37">
        <f t="shared" si="18"/>
        <v>24109.97169865363</v>
      </c>
      <c r="Q87" s="37">
        <f t="shared" si="18"/>
        <v>8.08435492695357</v>
      </c>
      <c r="R87" s="37">
        <f t="shared" si="18"/>
        <v>120.82498150226878</v>
      </c>
      <c r="T87" s="96">
        <f t="shared" si="15"/>
        <v>0</v>
      </c>
    </row>
    <row r="88" spans="1:20" ht="15">
      <c r="A88" s="34">
        <v>584</v>
      </c>
      <c r="B88" s="34" t="s">
        <v>171</v>
      </c>
      <c r="C88" s="33"/>
      <c r="D88" s="31">
        <v>58</v>
      </c>
      <c r="E88" s="33"/>
      <c r="F88" s="43">
        <v>255302</v>
      </c>
      <c r="G88" s="37">
        <f t="shared" si="18"/>
        <v>124391.07997175369</v>
      </c>
      <c r="H88" s="37">
        <f t="shared" si="18"/>
        <v>36189.64485999474</v>
      </c>
      <c r="I88" s="37">
        <f t="shared" si="18"/>
        <v>3191.965332360577</v>
      </c>
      <c r="J88" s="37">
        <f t="shared" si="18"/>
        <v>37937.826672409596</v>
      </c>
      <c r="K88" s="37">
        <f t="shared" si="18"/>
        <v>8287.56885231478</v>
      </c>
      <c r="L88" s="37">
        <f t="shared" si="18"/>
        <v>5626.8337253447235</v>
      </c>
      <c r="M88" s="37">
        <f t="shared" si="18"/>
        <v>37800.95566861578</v>
      </c>
      <c r="N88" s="37">
        <f t="shared" si="18"/>
        <v>0</v>
      </c>
      <c r="O88" s="37">
        <f t="shared" si="18"/>
        <v>0</v>
      </c>
      <c r="P88" s="37">
        <f t="shared" si="18"/>
        <v>1866.1471456368774</v>
      </c>
      <c r="Q88" s="37">
        <f t="shared" si="18"/>
        <v>0.6257409199734693</v>
      </c>
      <c r="R88" s="37">
        <f t="shared" si="18"/>
        <v>9.352030649293352</v>
      </c>
      <c r="T88" s="96">
        <f t="shared" si="15"/>
        <v>0</v>
      </c>
    </row>
    <row r="89" spans="1:20" ht="15">
      <c r="A89" s="34">
        <v>585</v>
      </c>
      <c r="B89" s="34" t="s">
        <v>172</v>
      </c>
      <c r="C89" s="33"/>
      <c r="D89" s="31">
        <v>15</v>
      </c>
      <c r="E89" s="33"/>
      <c r="F89" s="43">
        <v>21918</v>
      </c>
      <c r="G89" s="37">
        <f t="shared" si="18"/>
        <v>0</v>
      </c>
      <c r="H89" s="37">
        <f t="shared" si="18"/>
        <v>0</v>
      </c>
      <c r="I89" s="37">
        <f t="shared" si="18"/>
        <v>0</v>
      </c>
      <c r="J89" s="37">
        <f t="shared" si="18"/>
        <v>0</v>
      </c>
      <c r="K89" s="37">
        <f t="shared" si="18"/>
        <v>0</v>
      </c>
      <c r="L89" s="37">
        <f t="shared" si="18"/>
        <v>0</v>
      </c>
      <c r="M89" s="37">
        <f t="shared" si="18"/>
        <v>0</v>
      </c>
      <c r="N89" s="37">
        <f t="shared" si="18"/>
        <v>0</v>
      </c>
      <c r="O89" s="37">
        <f t="shared" si="18"/>
        <v>0</v>
      </c>
      <c r="P89" s="37">
        <f t="shared" si="18"/>
        <v>21918</v>
      </c>
      <c r="Q89" s="37">
        <f t="shared" si="18"/>
        <v>0</v>
      </c>
      <c r="R89" s="37">
        <f t="shared" si="18"/>
        <v>0</v>
      </c>
      <c r="T89" s="96">
        <f t="shared" si="15"/>
        <v>0</v>
      </c>
    </row>
    <row r="90" spans="1:20" ht="15">
      <c r="A90" s="34">
        <v>586</v>
      </c>
      <c r="B90" s="34" t="s">
        <v>173</v>
      </c>
      <c r="C90" s="33"/>
      <c r="D90" s="31">
        <v>26</v>
      </c>
      <c r="E90" s="33"/>
      <c r="F90" s="43">
        <v>7329419</v>
      </c>
      <c r="G90" s="37">
        <f t="shared" si="18"/>
        <v>4599330.189295732</v>
      </c>
      <c r="H90" s="37">
        <f t="shared" si="18"/>
        <v>1676825.5323001838</v>
      </c>
      <c r="I90" s="37">
        <f t="shared" si="18"/>
        <v>39187.088442187924</v>
      </c>
      <c r="J90" s="37">
        <f t="shared" si="18"/>
        <v>492036.6625746466</v>
      </c>
      <c r="K90" s="37">
        <f t="shared" si="18"/>
        <v>180589.0787282854</v>
      </c>
      <c r="L90" s="37">
        <f t="shared" si="18"/>
        <v>18501.010401745854</v>
      </c>
      <c r="M90" s="37">
        <f t="shared" si="18"/>
        <v>130672.73878136584</v>
      </c>
      <c r="N90" s="37">
        <f t="shared" si="18"/>
        <v>177739.771879878</v>
      </c>
      <c r="O90" s="37">
        <f t="shared" si="18"/>
        <v>6530.113784406551</v>
      </c>
      <c r="P90" s="37">
        <f t="shared" si="18"/>
        <v>0</v>
      </c>
      <c r="Q90" s="37">
        <f t="shared" si="18"/>
        <v>120.46341949489727</v>
      </c>
      <c r="R90" s="37">
        <f t="shared" si="18"/>
        <v>7886.350392072883</v>
      </c>
      <c r="T90" s="96">
        <f t="shared" si="15"/>
        <v>0</v>
      </c>
    </row>
    <row r="91" spans="1:20" ht="15">
      <c r="A91" s="34">
        <v>586</v>
      </c>
      <c r="B91" s="34" t="s">
        <v>174</v>
      </c>
      <c r="C91" s="33"/>
      <c r="D91" s="31"/>
      <c r="E91" s="33"/>
      <c r="F91" s="43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T91" s="96">
        <f t="shared" si="15"/>
        <v>0</v>
      </c>
    </row>
    <row r="92" spans="1:20" ht="15">
      <c r="A92" s="34">
        <v>587</v>
      </c>
      <c r="B92" s="34" t="s">
        <v>175</v>
      </c>
      <c r="C92" s="33"/>
      <c r="D92" s="31">
        <v>7</v>
      </c>
      <c r="E92" s="33"/>
      <c r="F92" s="43">
        <v>-70814</v>
      </c>
      <c r="G92" s="37">
        <f aca="true" t="shared" si="19" ref="G92:R93">INDEX(ALLOC,($D92)+1,(G$1)+1)*$F92</f>
        <v>0</v>
      </c>
      <c r="H92" s="37">
        <f t="shared" si="19"/>
        <v>0</v>
      </c>
      <c r="I92" s="37">
        <f t="shared" si="19"/>
        <v>0</v>
      </c>
      <c r="J92" s="37">
        <f t="shared" si="19"/>
        <v>0</v>
      </c>
      <c r="K92" s="37">
        <f t="shared" si="19"/>
        <v>0</v>
      </c>
      <c r="L92" s="37">
        <f t="shared" si="19"/>
        <v>0</v>
      </c>
      <c r="M92" s="37">
        <f t="shared" si="19"/>
        <v>0</v>
      </c>
      <c r="N92" s="37">
        <f t="shared" si="19"/>
        <v>0</v>
      </c>
      <c r="O92" s="37">
        <f t="shared" si="19"/>
        <v>0</v>
      </c>
      <c r="P92" s="37">
        <f t="shared" si="19"/>
        <v>-70814</v>
      </c>
      <c r="Q92" s="37">
        <f t="shared" si="19"/>
        <v>0</v>
      </c>
      <c r="R92" s="37">
        <f t="shared" si="19"/>
        <v>0</v>
      </c>
      <c r="T92" s="96">
        <f t="shared" si="15"/>
        <v>0</v>
      </c>
    </row>
    <row r="93" spans="1:20" ht="15">
      <c r="A93" s="34">
        <v>588</v>
      </c>
      <c r="B93" s="34" t="s">
        <v>176</v>
      </c>
      <c r="C93" s="33"/>
      <c r="D93" s="31">
        <v>53</v>
      </c>
      <c r="E93" s="33"/>
      <c r="F93" s="43">
        <v>4706180</v>
      </c>
      <c r="G93" s="37">
        <f t="shared" si="19"/>
        <v>2374820.388095874</v>
      </c>
      <c r="H93" s="37">
        <f t="shared" si="19"/>
        <v>702495.7263337094</v>
      </c>
      <c r="I93" s="37">
        <f t="shared" si="19"/>
        <v>43320.70544433072</v>
      </c>
      <c r="J93" s="37">
        <f t="shared" si="19"/>
        <v>518881.9764124502</v>
      </c>
      <c r="K93" s="37">
        <f t="shared" si="19"/>
        <v>102168.22169516933</v>
      </c>
      <c r="L93" s="37">
        <f t="shared" si="19"/>
        <v>74132.34767195374</v>
      </c>
      <c r="M93" s="37">
        <f t="shared" si="19"/>
        <v>443901.28978067596</v>
      </c>
      <c r="N93" s="37">
        <f t="shared" si="19"/>
        <v>5669.183563045893</v>
      </c>
      <c r="O93" s="37">
        <f t="shared" si="19"/>
        <v>208.28435492983846</v>
      </c>
      <c r="P93" s="37">
        <f t="shared" si="19"/>
        <v>439886.10433389404</v>
      </c>
      <c r="Q93" s="37">
        <f t="shared" si="19"/>
        <v>16.53586356359579</v>
      </c>
      <c r="R93" s="37">
        <f t="shared" si="19"/>
        <v>679.2364504033471</v>
      </c>
      <c r="T93" s="96">
        <f t="shared" si="15"/>
        <v>0</v>
      </c>
    </row>
    <row r="94" spans="1:20" ht="15">
      <c r="A94" s="34">
        <v>588</v>
      </c>
      <c r="B94" s="34" t="s">
        <v>177</v>
      </c>
      <c r="C94" s="33"/>
      <c r="D94" s="31"/>
      <c r="E94" s="33"/>
      <c r="F94" s="43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T94" s="96">
        <f t="shared" si="15"/>
        <v>0</v>
      </c>
    </row>
    <row r="95" spans="1:20" ht="15">
      <c r="A95" s="34">
        <v>589</v>
      </c>
      <c r="B95" s="34" t="s">
        <v>130</v>
      </c>
      <c r="C95" s="33"/>
      <c r="D95" s="31">
        <v>53</v>
      </c>
      <c r="E95" s="33"/>
      <c r="F95" s="43">
        <v>10707</v>
      </c>
      <c r="G95" s="37">
        <f aca="true" t="shared" si="20" ref="G95:R96">INDEX(ALLOC,($D95)+1,(G$1)+1)*$F95</f>
        <v>5402.938666889605</v>
      </c>
      <c r="H95" s="37">
        <f t="shared" si="20"/>
        <v>1598.2435312408422</v>
      </c>
      <c r="I95" s="37">
        <f t="shared" si="20"/>
        <v>98.55865971816826</v>
      </c>
      <c r="J95" s="37">
        <f t="shared" si="20"/>
        <v>1180.505063862433</v>
      </c>
      <c r="K95" s="37">
        <f t="shared" si="20"/>
        <v>232.44226733575383</v>
      </c>
      <c r="L95" s="37">
        <f t="shared" si="20"/>
        <v>168.65802976588415</v>
      </c>
      <c r="M95" s="37">
        <f t="shared" si="20"/>
        <v>1009.9169835581506</v>
      </c>
      <c r="N95" s="37">
        <f t="shared" si="20"/>
        <v>12.897923243380484</v>
      </c>
      <c r="O95" s="37">
        <f t="shared" si="20"/>
        <v>0.47386640294969173</v>
      </c>
      <c r="P95" s="37">
        <f t="shared" si="20"/>
        <v>1000.7820608440397</v>
      </c>
      <c r="Q95" s="37">
        <f t="shared" si="20"/>
        <v>0.03762063736946315</v>
      </c>
      <c r="R95" s="37">
        <f t="shared" si="20"/>
        <v>1.5453265014233706</v>
      </c>
      <c r="T95" s="96">
        <f t="shared" si="15"/>
        <v>0</v>
      </c>
    </row>
    <row r="96" spans="1:20" ht="15">
      <c r="A96" s="34">
        <v>590</v>
      </c>
      <c r="B96" s="34" t="s">
        <v>178</v>
      </c>
      <c r="C96" s="33"/>
      <c r="D96" s="31">
        <v>65</v>
      </c>
      <c r="E96" s="33"/>
      <c r="F96" s="43">
        <v>133026</v>
      </c>
      <c r="G96" s="37">
        <f t="shared" si="20"/>
        <v>64943.0577254984</v>
      </c>
      <c r="H96" s="37">
        <f t="shared" si="20"/>
        <v>18867.62394786323</v>
      </c>
      <c r="I96" s="37">
        <f t="shared" si="20"/>
        <v>1653.3895022588126</v>
      </c>
      <c r="J96" s="37">
        <f t="shared" si="20"/>
        <v>19645.090379553247</v>
      </c>
      <c r="K96" s="37">
        <f t="shared" si="20"/>
        <v>4298.137354161837</v>
      </c>
      <c r="L96" s="37">
        <f t="shared" si="20"/>
        <v>2911.9846229741697</v>
      </c>
      <c r="M96" s="37">
        <f t="shared" si="20"/>
        <v>19598.48133254837</v>
      </c>
      <c r="N96" s="37">
        <f t="shared" si="20"/>
        <v>1.5453413429196874</v>
      </c>
      <c r="O96" s="37">
        <f t="shared" si="20"/>
        <v>0.056775445913327505</v>
      </c>
      <c r="P96" s="37">
        <f t="shared" si="20"/>
        <v>1101.2204716256538</v>
      </c>
      <c r="Q96" s="37">
        <f t="shared" si="20"/>
        <v>0.32763781523268143</v>
      </c>
      <c r="R96" s="37">
        <f t="shared" si="20"/>
        <v>5.084908912211853</v>
      </c>
      <c r="T96" s="96">
        <f t="shared" si="15"/>
        <v>0</v>
      </c>
    </row>
    <row r="97" spans="1:20" ht="15">
      <c r="A97" s="34">
        <v>591</v>
      </c>
      <c r="B97" s="34" t="s">
        <v>164</v>
      </c>
      <c r="C97" s="33"/>
      <c r="D97" s="31"/>
      <c r="E97" s="33"/>
      <c r="F97" s="43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T97" s="96">
        <f t="shared" si="15"/>
        <v>0</v>
      </c>
    </row>
    <row r="98" spans="1:20" ht="15">
      <c r="A98" s="34">
        <v>592</v>
      </c>
      <c r="B98" s="34" t="s">
        <v>179</v>
      </c>
      <c r="C98" s="33"/>
      <c r="D98" s="31">
        <v>28</v>
      </c>
      <c r="E98" s="33"/>
      <c r="F98" s="43">
        <v>649934.3</v>
      </c>
      <c r="G98" s="37">
        <f aca="true" t="shared" si="21" ref="G98:R101">INDEX(ALLOC,($D98)+1,(G$1)+1)*$F98</f>
        <v>293993.0363089616</v>
      </c>
      <c r="H98" s="37">
        <f t="shared" si="21"/>
        <v>90132.7245577885</v>
      </c>
      <c r="I98" s="37">
        <f t="shared" si="21"/>
        <v>8488.078279780484</v>
      </c>
      <c r="J98" s="37">
        <f t="shared" si="21"/>
        <v>99529.12427577049</v>
      </c>
      <c r="K98" s="37">
        <f t="shared" si="21"/>
        <v>24821.23931579301</v>
      </c>
      <c r="L98" s="37">
        <f t="shared" si="21"/>
        <v>14721.725923980446</v>
      </c>
      <c r="M98" s="37">
        <f t="shared" si="21"/>
        <v>113213.72814348685</v>
      </c>
      <c r="N98" s="37">
        <f t="shared" si="21"/>
        <v>0</v>
      </c>
      <c r="O98" s="37">
        <f t="shared" si="21"/>
        <v>0</v>
      </c>
      <c r="P98" s="37">
        <f t="shared" si="21"/>
        <v>5008.110602973398</v>
      </c>
      <c r="Q98" s="37">
        <f t="shared" si="21"/>
        <v>1.6792779408421012</v>
      </c>
      <c r="R98" s="37">
        <f t="shared" si="21"/>
        <v>24.853313524463093</v>
      </c>
      <c r="T98" s="96">
        <f t="shared" si="15"/>
        <v>0</v>
      </c>
    </row>
    <row r="99" spans="1:20" ht="15">
      <c r="A99" s="34">
        <v>593</v>
      </c>
      <c r="B99" s="34" t="s">
        <v>180</v>
      </c>
      <c r="C99" s="33"/>
      <c r="D99" s="31">
        <v>55</v>
      </c>
      <c r="E99" s="33"/>
      <c r="F99" s="43">
        <v>29856454</v>
      </c>
      <c r="G99" s="37">
        <f t="shared" si="21"/>
        <v>14546993.621429386</v>
      </c>
      <c r="H99" s="37">
        <f t="shared" si="21"/>
        <v>4232220.929621545</v>
      </c>
      <c r="I99" s="37">
        <f t="shared" si="21"/>
        <v>373286.4058324757</v>
      </c>
      <c r="J99" s="37">
        <f t="shared" si="21"/>
        <v>4436663.151164733</v>
      </c>
      <c r="K99" s="37">
        <f t="shared" si="21"/>
        <v>969194.9802184631</v>
      </c>
      <c r="L99" s="37">
        <f t="shared" si="21"/>
        <v>658033.6313076463</v>
      </c>
      <c r="M99" s="37">
        <f t="shared" si="21"/>
        <v>4420656.664740738</v>
      </c>
      <c r="N99" s="37">
        <f t="shared" si="21"/>
        <v>0</v>
      </c>
      <c r="O99" s="37">
        <f t="shared" si="21"/>
        <v>0</v>
      </c>
      <c r="P99" s="37">
        <f t="shared" si="21"/>
        <v>218237.75887439016</v>
      </c>
      <c r="Q99" s="37">
        <f t="shared" si="21"/>
        <v>73.17766786520141</v>
      </c>
      <c r="R99" s="37">
        <f t="shared" si="21"/>
        <v>1093.679142749358</v>
      </c>
      <c r="T99" s="96">
        <f t="shared" si="15"/>
        <v>0</v>
      </c>
    </row>
    <row r="100" spans="1:20" ht="15">
      <c r="A100" s="34">
        <v>594</v>
      </c>
      <c r="B100" s="34" t="s">
        <v>181</v>
      </c>
      <c r="C100" s="33"/>
      <c r="D100" s="31">
        <v>58</v>
      </c>
      <c r="E100" s="33"/>
      <c r="F100" s="43">
        <v>476334.5</v>
      </c>
      <c r="G100" s="37">
        <f t="shared" si="21"/>
        <v>232084.99299968395</v>
      </c>
      <c r="H100" s="37">
        <f t="shared" si="21"/>
        <v>67521.50938716957</v>
      </c>
      <c r="I100" s="37">
        <f t="shared" si="21"/>
        <v>5955.469250563291</v>
      </c>
      <c r="J100" s="37">
        <f t="shared" si="21"/>
        <v>70783.21242719951</v>
      </c>
      <c r="K100" s="37">
        <f t="shared" si="21"/>
        <v>15462.687191964555</v>
      </c>
      <c r="L100" s="37">
        <f t="shared" si="21"/>
        <v>10498.37067138219</v>
      </c>
      <c r="M100" s="37">
        <f t="shared" si="21"/>
        <v>70527.84278200821</v>
      </c>
      <c r="N100" s="37">
        <f t="shared" si="21"/>
        <v>0</v>
      </c>
      <c r="O100" s="37">
        <f t="shared" si="21"/>
        <v>0</v>
      </c>
      <c r="P100" s="37">
        <f t="shared" si="21"/>
        <v>3481.7990753827594</v>
      </c>
      <c r="Q100" s="37">
        <f t="shared" si="21"/>
        <v>1.1674878702286018</v>
      </c>
      <c r="R100" s="37">
        <f t="shared" si="21"/>
        <v>17.44872677580209</v>
      </c>
      <c r="T100" s="96">
        <f t="shared" si="15"/>
        <v>0</v>
      </c>
    </row>
    <row r="101" spans="1:20" ht="15">
      <c r="A101" s="34">
        <v>595</v>
      </c>
      <c r="B101" s="34" t="s">
        <v>182</v>
      </c>
      <c r="C101" s="33"/>
      <c r="D101" s="31">
        <v>70</v>
      </c>
      <c r="E101" s="33"/>
      <c r="F101" s="43">
        <v>187043.7</v>
      </c>
      <c r="G101" s="37">
        <f t="shared" si="21"/>
        <v>137708.68357575272</v>
      </c>
      <c r="H101" s="37">
        <f t="shared" si="21"/>
        <v>29464.545398521896</v>
      </c>
      <c r="I101" s="37">
        <f t="shared" si="21"/>
        <v>1047.1343471436521</v>
      </c>
      <c r="J101" s="37">
        <f t="shared" si="21"/>
        <v>13307.043899311406</v>
      </c>
      <c r="K101" s="37">
        <f t="shared" si="21"/>
        <v>0</v>
      </c>
      <c r="L101" s="37">
        <f t="shared" si="21"/>
        <v>1894.877892034636</v>
      </c>
      <c r="M101" s="37">
        <f t="shared" si="21"/>
        <v>0</v>
      </c>
      <c r="N101" s="37">
        <f t="shared" si="21"/>
        <v>0</v>
      </c>
      <c r="O101" s="37">
        <f t="shared" si="21"/>
        <v>0</v>
      </c>
      <c r="P101" s="37">
        <f t="shared" si="21"/>
        <v>3605.1873345342924</v>
      </c>
      <c r="Q101" s="37">
        <f t="shared" si="21"/>
        <v>0.3710871565174347</v>
      </c>
      <c r="R101" s="37">
        <f t="shared" si="21"/>
        <v>15.856465544854483</v>
      </c>
      <c r="T101" s="96">
        <f t="shared" si="15"/>
        <v>0</v>
      </c>
    </row>
    <row r="102" spans="1:20" ht="15">
      <c r="A102" s="34">
        <v>596</v>
      </c>
      <c r="B102" s="34" t="s">
        <v>183</v>
      </c>
      <c r="C102" s="33"/>
      <c r="D102" s="31"/>
      <c r="E102" s="33"/>
      <c r="F102" s="43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T102" s="96">
        <f t="shared" si="15"/>
        <v>0</v>
      </c>
    </row>
    <row r="103" spans="1:20" ht="15">
      <c r="A103" s="34">
        <v>597</v>
      </c>
      <c r="B103" s="34" t="s">
        <v>184</v>
      </c>
      <c r="C103" s="33"/>
      <c r="D103" s="31"/>
      <c r="E103" s="33"/>
      <c r="F103" s="43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T103" s="96">
        <f t="shared" si="15"/>
        <v>0</v>
      </c>
    </row>
    <row r="104" spans="1:20" ht="15">
      <c r="A104" s="34">
        <v>598</v>
      </c>
      <c r="B104" s="34" t="s">
        <v>185</v>
      </c>
      <c r="C104" s="33"/>
      <c r="D104" s="31">
        <v>53</v>
      </c>
      <c r="E104" s="33"/>
      <c r="F104" s="43">
        <v>127093.2</v>
      </c>
      <c r="G104" s="37">
        <f aca="true" t="shared" si="22" ref="G104:R104">INDEX(ALLOC,($D104)+1,(G$1)+1)*$F104</f>
        <v>64133.44210131073</v>
      </c>
      <c r="H104" s="37">
        <f t="shared" si="22"/>
        <v>18971.31640652831</v>
      </c>
      <c r="I104" s="37">
        <f t="shared" si="22"/>
        <v>1169.901508479789</v>
      </c>
      <c r="J104" s="37">
        <f t="shared" si="22"/>
        <v>14012.717491592504</v>
      </c>
      <c r="K104" s="37">
        <f t="shared" si="22"/>
        <v>2759.1138106805292</v>
      </c>
      <c r="L104" s="37">
        <f t="shared" si="22"/>
        <v>2001.9882981826345</v>
      </c>
      <c r="M104" s="37">
        <f t="shared" si="22"/>
        <v>11987.81929342979</v>
      </c>
      <c r="N104" s="37">
        <f t="shared" si="22"/>
        <v>153.09968603302556</v>
      </c>
      <c r="O104" s="37">
        <f t="shared" si="22"/>
        <v>5.624843328977843</v>
      </c>
      <c r="P104" s="37">
        <f t="shared" si="22"/>
        <v>11879.386813791325</v>
      </c>
      <c r="Q104" s="37">
        <f t="shared" si="22"/>
        <v>0.44656086572566117</v>
      </c>
      <c r="R104" s="37">
        <f t="shared" si="22"/>
        <v>18.343185776660196</v>
      </c>
      <c r="T104" s="96">
        <f t="shared" si="15"/>
        <v>0</v>
      </c>
    </row>
    <row r="105" spans="1:20" ht="15">
      <c r="A105" s="33"/>
      <c r="B105" s="39" t="s">
        <v>27</v>
      </c>
      <c r="C105" s="39"/>
      <c r="D105" s="40"/>
      <c r="E105" s="39"/>
      <c r="F105" s="42">
        <f aca="true" t="shared" si="23" ref="F105:R105">SUM(F84:F104)</f>
        <v>50977391.7</v>
      </c>
      <c r="G105" s="42">
        <f t="shared" si="23"/>
        <v>26036071.03059375</v>
      </c>
      <c r="H105" s="42">
        <f t="shared" si="23"/>
        <v>7974744.77165545</v>
      </c>
      <c r="I105" s="42">
        <f t="shared" si="23"/>
        <v>562539.78196412</v>
      </c>
      <c r="J105" s="42">
        <f t="shared" si="23"/>
        <v>6714247.733878111</v>
      </c>
      <c r="K105" s="42">
        <f t="shared" si="23"/>
        <v>1546685.4767935325</v>
      </c>
      <c r="L105" s="42">
        <f t="shared" si="23"/>
        <v>931898.5134732268</v>
      </c>
      <c r="M105" s="42">
        <f t="shared" si="23"/>
        <v>6260376.045757052</v>
      </c>
      <c r="N105" s="42">
        <f t="shared" si="23"/>
        <v>203716.4864321573</v>
      </c>
      <c r="O105" s="42">
        <f t="shared" si="23"/>
        <v>7484.491636798952</v>
      </c>
      <c r="P105" s="42">
        <f t="shared" si="23"/>
        <v>728469.1453382258</v>
      </c>
      <c r="Q105" s="42">
        <f t="shared" si="23"/>
        <v>244.82097141652235</v>
      </c>
      <c r="R105" s="42">
        <f t="shared" si="23"/>
        <v>10913.401506156195</v>
      </c>
      <c r="T105" s="96">
        <f t="shared" si="15"/>
        <v>0</v>
      </c>
    </row>
    <row r="106" spans="1:20" ht="15">
      <c r="A106" s="33"/>
      <c r="B106" s="33"/>
      <c r="C106" s="33"/>
      <c r="D106" s="31"/>
      <c r="E106" s="3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36"/>
      <c r="T106" s="96">
        <f t="shared" si="15"/>
        <v>0</v>
      </c>
    </row>
    <row r="107" spans="1:20" ht="15">
      <c r="A107" s="33"/>
      <c r="B107" s="30" t="s">
        <v>186</v>
      </c>
      <c r="C107" s="33"/>
      <c r="D107" s="31"/>
      <c r="E107" s="3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36"/>
      <c r="T107" s="96">
        <f t="shared" si="15"/>
        <v>0</v>
      </c>
    </row>
    <row r="108" spans="1:20" ht="15">
      <c r="A108" s="34">
        <v>901</v>
      </c>
      <c r="B108" s="34" t="s">
        <v>187</v>
      </c>
      <c r="C108" s="33"/>
      <c r="D108" s="31">
        <v>6</v>
      </c>
      <c r="E108" s="33"/>
      <c r="F108" s="43">
        <v>2581408</v>
      </c>
      <c r="G108" s="37">
        <f aca="true" t="shared" si="24" ref="G108:R112">INDEX(ALLOC,($D108)+1,(G$1)+1)*$F108</f>
        <v>1674841.6209027653</v>
      </c>
      <c r="H108" s="37">
        <f t="shared" si="24"/>
        <v>654273.1091505165</v>
      </c>
      <c r="I108" s="37">
        <f t="shared" si="24"/>
        <v>25500.267335107335</v>
      </c>
      <c r="J108" s="37">
        <f t="shared" si="24"/>
        <v>112221.09835832783</v>
      </c>
      <c r="K108" s="37">
        <f t="shared" si="24"/>
        <v>5916.858905099124</v>
      </c>
      <c r="L108" s="37">
        <f t="shared" si="24"/>
        <v>13646.627441053535</v>
      </c>
      <c r="M108" s="37">
        <f t="shared" si="24"/>
        <v>16535.329600108664</v>
      </c>
      <c r="N108" s="37">
        <f t="shared" si="24"/>
        <v>2868.7800751995755</v>
      </c>
      <c r="O108" s="37">
        <f t="shared" si="24"/>
        <v>199.22083855552606</v>
      </c>
      <c r="P108" s="37">
        <f t="shared" si="24"/>
        <v>75102.2717186622</v>
      </c>
      <c r="Q108" s="37">
        <f t="shared" si="24"/>
        <v>3.9844167711105216</v>
      </c>
      <c r="R108" s="37">
        <f t="shared" si="24"/>
        <v>298.8312578332891</v>
      </c>
      <c r="T108" s="96">
        <f t="shared" si="15"/>
        <v>0</v>
      </c>
    </row>
    <row r="109" spans="1:20" ht="15">
      <c r="A109" s="34">
        <v>902</v>
      </c>
      <c r="B109" s="34" t="s">
        <v>188</v>
      </c>
      <c r="C109" s="33"/>
      <c r="D109" s="31">
        <v>6</v>
      </c>
      <c r="E109" s="33"/>
      <c r="F109" s="43">
        <v>4654897</v>
      </c>
      <c r="G109" s="37">
        <f t="shared" si="24"/>
        <v>3020140.650612154</v>
      </c>
      <c r="H109" s="37">
        <f t="shared" si="24"/>
        <v>1179811.1468490884</v>
      </c>
      <c r="I109" s="37">
        <f t="shared" si="24"/>
        <v>45983.09059140947</v>
      </c>
      <c r="J109" s="37">
        <f t="shared" si="24"/>
        <v>202361.5228917262</v>
      </c>
      <c r="K109" s="37">
        <f t="shared" si="24"/>
        <v>10669.513988787978</v>
      </c>
      <c r="L109" s="37">
        <f t="shared" si="24"/>
        <v>24608.138324308973</v>
      </c>
      <c r="M109" s="37">
        <f t="shared" si="24"/>
        <v>29817.160305367077</v>
      </c>
      <c r="N109" s="37">
        <f t="shared" si="24"/>
        <v>5173.097691533565</v>
      </c>
      <c r="O109" s="37">
        <f t="shared" si="24"/>
        <v>359.2428952453865</v>
      </c>
      <c r="P109" s="37">
        <f t="shared" si="24"/>
        <v>135427.3866496058</v>
      </c>
      <c r="Q109" s="37">
        <f t="shared" si="24"/>
        <v>7.18485790490773</v>
      </c>
      <c r="R109" s="37">
        <f t="shared" si="24"/>
        <v>538.8643428680797</v>
      </c>
      <c r="T109" s="96">
        <f t="shared" si="15"/>
        <v>0</v>
      </c>
    </row>
    <row r="110" spans="1:20" ht="15">
      <c r="A110" s="34">
        <v>903</v>
      </c>
      <c r="B110" s="34" t="s">
        <v>189</v>
      </c>
      <c r="C110" s="33"/>
      <c r="D110" s="31">
        <v>6</v>
      </c>
      <c r="E110" s="33"/>
      <c r="F110" s="43">
        <v>13547808</v>
      </c>
      <c r="G110" s="37">
        <f t="shared" si="24"/>
        <v>8789944.367724687</v>
      </c>
      <c r="H110" s="37">
        <f t="shared" si="24"/>
        <v>3433771.9811568884</v>
      </c>
      <c r="I110" s="37">
        <f t="shared" si="24"/>
        <v>133831.1207700239</v>
      </c>
      <c r="J110" s="37">
        <f t="shared" si="24"/>
        <v>588961.4869512067</v>
      </c>
      <c r="K110" s="37">
        <f t="shared" si="24"/>
        <v>31053.002241169608</v>
      </c>
      <c r="L110" s="37">
        <f t="shared" si="24"/>
        <v>71620.5607245831</v>
      </c>
      <c r="M110" s="37">
        <f t="shared" si="24"/>
        <v>86781.11737431237</v>
      </c>
      <c r="N110" s="37">
        <f t="shared" si="24"/>
        <v>15056.00108662769</v>
      </c>
      <c r="O110" s="37">
        <f t="shared" si="24"/>
        <v>1045.5556310158117</v>
      </c>
      <c r="P110" s="37">
        <f t="shared" si="24"/>
        <v>394153.5617803407</v>
      </c>
      <c r="Q110" s="37">
        <f t="shared" si="24"/>
        <v>20.911112620316235</v>
      </c>
      <c r="R110" s="37">
        <f t="shared" si="24"/>
        <v>1568.3334465237174</v>
      </c>
      <c r="T110" s="96">
        <f t="shared" si="15"/>
        <v>0</v>
      </c>
    </row>
    <row r="111" spans="1:20" ht="15">
      <c r="A111" s="34">
        <v>904</v>
      </c>
      <c r="B111" s="34" t="s">
        <v>190</v>
      </c>
      <c r="C111" s="33"/>
      <c r="D111" s="31">
        <v>6</v>
      </c>
      <c r="E111" s="33"/>
      <c r="F111" s="43">
        <v>5121451</v>
      </c>
      <c r="G111" s="37">
        <f t="shared" si="24"/>
        <v>3322845.243453994</v>
      </c>
      <c r="H111" s="37">
        <f t="shared" si="24"/>
        <v>1298062.0146571258</v>
      </c>
      <c r="I111" s="37">
        <f t="shared" si="24"/>
        <v>50591.91326735363</v>
      </c>
      <c r="J111" s="37">
        <f t="shared" si="24"/>
        <v>222643.9433085961</v>
      </c>
      <c r="K111" s="37">
        <f t="shared" si="24"/>
        <v>11738.904875315648</v>
      </c>
      <c r="L111" s="37">
        <f t="shared" si="24"/>
        <v>27074.578584482217</v>
      </c>
      <c r="M111" s="37">
        <f t="shared" si="24"/>
        <v>32805.69375929962</v>
      </c>
      <c r="N111" s="37">
        <f t="shared" si="24"/>
        <v>5691.590242577284</v>
      </c>
      <c r="O111" s="37">
        <f t="shared" si="24"/>
        <v>395.24932240120023</v>
      </c>
      <c r="P111" s="37">
        <f t="shared" si="24"/>
        <v>149001.08955880447</v>
      </c>
      <c r="Q111" s="37">
        <f t="shared" si="24"/>
        <v>7.9049864480240055</v>
      </c>
      <c r="R111" s="37">
        <f t="shared" si="24"/>
        <v>592.8739836018003</v>
      </c>
      <c r="T111" s="96">
        <f t="shared" si="15"/>
        <v>0</v>
      </c>
    </row>
    <row r="112" spans="1:20" ht="15">
      <c r="A112" s="34">
        <v>905</v>
      </c>
      <c r="B112" s="34" t="s">
        <v>191</v>
      </c>
      <c r="C112" s="33"/>
      <c r="D112" s="31">
        <v>6</v>
      </c>
      <c r="E112" s="33"/>
      <c r="F112" s="43">
        <v>709907</v>
      </c>
      <c r="G112" s="37">
        <f t="shared" si="24"/>
        <v>460594.2921731936</v>
      </c>
      <c r="H112" s="37">
        <f t="shared" si="24"/>
        <v>179930.12344337496</v>
      </c>
      <c r="I112" s="37">
        <f t="shared" si="24"/>
        <v>7012.76911013836</v>
      </c>
      <c r="J112" s="37">
        <f t="shared" si="24"/>
        <v>30861.66281047608</v>
      </c>
      <c r="K112" s="37">
        <f t="shared" si="24"/>
        <v>1627.1815825867914</v>
      </c>
      <c r="L112" s="37">
        <f t="shared" si="24"/>
        <v>3752.9272190974816</v>
      </c>
      <c r="M112" s="37">
        <f t="shared" si="24"/>
        <v>4547.342469855343</v>
      </c>
      <c r="N112" s="37">
        <f t="shared" si="24"/>
        <v>788.9365248905656</v>
      </c>
      <c r="O112" s="37">
        <f t="shared" si="24"/>
        <v>54.787258672955936</v>
      </c>
      <c r="P112" s="37">
        <f t="shared" si="24"/>
        <v>20653.700774530927</v>
      </c>
      <c r="Q112" s="37">
        <f t="shared" si="24"/>
        <v>1.0957451734591188</v>
      </c>
      <c r="R112" s="37">
        <f t="shared" si="24"/>
        <v>82.1808880094339</v>
      </c>
      <c r="T112" s="96">
        <f t="shared" si="15"/>
        <v>0</v>
      </c>
    </row>
    <row r="113" spans="1:20" ht="15">
      <c r="A113" s="33"/>
      <c r="B113" s="39" t="s">
        <v>27</v>
      </c>
      <c r="C113" s="39"/>
      <c r="D113" s="40"/>
      <c r="E113" s="39"/>
      <c r="F113" s="42">
        <f aca="true" t="shared" si="25" ref="F113:R113">SUM(F108:F112)</f>
        <v>26615471</v>
      </c>
      <c r="G113" s="42">
        <f t="shared" si="25"/>
        <v>17268366.17486679</v>
      </c>
      <c r="H113" s="42">
        <f t="shared" si="25"/>
        <v>6745848.375256995</v>
      </c>
      <c r="I113" s="42">
        <f t="shared" si="25"/>
        <v>262919.1610740327</v>
      </c>
      <c r="J113" s="42">
        <f t="shared" si="25"/>
        <v>1157049.7143203327</v>
      </c>
      <c r="K113" s="42">
        <f t="shared" si="25"/>
        <v>61005.461592959145</v>
      </c>
      <c r="L113" s="42">
        <f t="shared" si="25"/>
        <v>140702.8322935253</v>
      </c>
      <c r="M113" s="42">
        <f t="shared" si="25"/>
        <v>170486.6435089431</v>
      </c>
      <c r="N113" s="42">
        <f t="shared" si="25"/>
        <v>29578.405620828682</v>
      </c>
      <c r="O113" s="42">
        <f t="shared" si="25"/>
        <v>2054.0559458908806</v>
      </c>
      <c r="P113" s="42">
        <f t="shared" si="25"/>
        <v>774338.0104819441</v>
      </c>
      <c r="Q113" s="42">
        <f t="shared" si="25"/>
        <v>41.08111891781761</v>
      </c>
      <c r="R113" s="42">
        <f t="shared" si="25"/>
        <v>3081.0839188363207</v>
      </c>
      <c r="T113" s="96">
        <f t="shared" si="15"/>
        <v>0</v>
      </c>
    </row>
    <row r="114" spans="1:20" ht="15">
      <c r="A114" s="33"/>
      <c r="B114" s="33"/>
      <c r="C114" s="33"/>
      <c r="D114" s="31"/>
      <c r="E114" s="3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36"/>
      <c r="T114" s="96">
        <f t="shared" si="15"/>
        <v>0</v>
      </c>
    </row>
    <row r="115" spans="1:20" ht="15">
      <c r="A115" s="33"/>
      <c r="B115" s="30" t="s">
        <v>192</v>
      </c>
      <c r="C115" s="33"/>
      <c r="D115" s="31"/>
      <c r="E115" s="3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36"/>
      <c r="T115" s="96">
        <f t="shared" si="15"/>
        <v>0</v>
      </c>
    </row>
    <row r="116" spans="1:20" ht="15">
      <c r="A116" s="34">
        <v>907</v>
      </c>
      <c r="B116" s="34" t="s">
        <v>193</v>
      </c>
      <c r="C116" s="33"/>
      <c r="D116" s="31">
        <v>6</v>
      </c>
      <c r="E116" s="33"/>
      <c r="F116" s="43">
        <v>205546</v>
      </c>
      <c r="G116" s="37">
        <f aca="true" t="shared" si="26" ref="G116:R117">INDEX(ALLOC,($D116)+1,(G$1)+1)*$F116</f>
        <v>133360.16461174667</v>
      </c>
      <c r="H116" s="37">
        <f t="shared" si="26"/>
        <v>52096.8481129105</v>
      </c>
      <c r="I116" s="37">
        <f t="shared" si="26"/>
        <v>2030.4724978236577</v>
      </c>
      <c r="J116" s="37">
        <f t="shared" si="26"/>
        <v>8935.665297063018</v>
      </c>
      <c r="K116" s="37">
        <f t="shared" si="26"/>
        <v>471.1330717606456</v>
      </c>
      <c r="L116" s="37">
        <f t="shared" si="26"/>
        <v>1086.6200476634417</v>
      </c>
      <c r="M116" s="37">
        <f t="shared" si="26"/>
        <v>1316.634510307528</v>
      </c>
      <c r="N116" s="37">
        <f t="shared" si="26"/>
        <v>228.4281560051615</v>
      </c>
      <c r="O116" s="37">
        <f t="shared" si="26"/>
        <v>15.863066389247326</v>
      </c>
      <c r="P116" s="37">
        <f t="shared" si="26"/>
        <v>5980.058767418456</v>
      </c>
      <c r="Q116" s="37">
        <f t="shared" si="26"/>
        <v>0.31726132778494653</v>
      </c>
      <c r="R116" s="37">
        <f t="shared" si="26"/>
        <v>23.794599583870987</v>
      </c>
      <c r="T116" s="96">
        <f t="shared" si="15"/>
        <v>0</v>
      </c>
    </row>
    <row r="117" spans="1:20" ht="15">
      <c r="A117" s="34">
        <v>908</v>
      </c>
      <c r="B117" s="34" t="s">
        <v>194</v>
      </c>
      <c r="C117" s="33"/>
      <c r="D117" s="31">
        <v>6</v>
      </c>
      <c r="E117" s="33"/>
      <c r="F117" s="43">
        <v>13664342</v>
      </c>
      <c r="G117" s="37">
        <f t="shared" si="26"/>
        <v>8865552.715359112</v>
      </c>
      <c r="H117" s="37">
        <f t="shared" si="26"/>
        <v>3463308.2119664876</v>
      </c>
      <c r="I117" s="37">
        <f t="shared" si="26"/>
        <v>134982.29414270632</v>
      </c>
      <c r="J117" s="37">
        <f t="shared" si="26"/>
        <v>594027.5491452068</v>
      </c>
      <c r="K117" s="37">
        <f t="shared" si="26"/>
        <v>31320.110437799827</v>
      </c>
      <c r="L117" s="37">
        <f t="shared" si="26"/>
        <v>72236.61834980769</v>
      </c>
      <c r="M117" s="37">
        <f t="shared" si="26"/>
        <v>87527.58135816113</v>
      </c>
      <c r="N117" s="37">
        <f t="shared" si="26"/>
        <v>15185.508091054462</v>
      </c>
      <c r="O117" s="37">
        <f t="shared" si="26"/>
        <v>1054.5491729898931</v>
      </c>
      <c r="P117" s="37">
        <f t="shared" si="26"/>
        <v>397543.9472337299</v>
      </c>
      <c r="Q117" s="37">
        <f t="shared" si="26"/>
        <v>21.090983459797865</v>
      </c>
      <c r="R117" s="37">
        <f t="shared" si="26"/>
        <v>1581.8237594848397</v>
      </c>
      <c r="T117" s="96">
        <f t="shared" si="15"/>
        <v>0</v>
      </c>
    </row>
    <row r="118" spans="1:20" ht="15">
      <c r="A118" s="34">
        <v>908</v>
      </c>
      <c r="B118" s="34" t="s">
        <v>195</v>
      </c>
      <c r="C118" s="33"/>
      <c r="D118" s="31"/>
      <c r="E118" s="33"/>
      <c r="F118" s="43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6"/>
      <c r="T118" s="96">
        <f t="shared" si="15"/>
        <v>0</v>
      </c>
    </row>
    <row r="119" spans="1:20" ht="15">
      <c r="A119" s="34">
        <v>909</v>
      </c>
      <c r="B119" s="34" t="s">
        <v>196</v>
      </c>
      <c r="C119" s="33"/>
      <c r="D119" s="31">
        <v>6</v>
      </c>
      <c r="E119" s="33"/>
      <c r="F119" s="43">
        <v>148605</v>
      </c>
      <c r="G119" s="37">
        <f aca="true" t="shared" si="27" ref="G119:R119">INDEX(ALLOC,($D119)+1,(G$1)+1)*$F119</f>
        <v>96416.31197945285</v>
      </c>
      <c r="H119" s="37">
        <f t="shared" si="27"/>
        <v>37664.815242422934</v>
      </c>
      <c r="I119" s="37">
        <f t="shared" si="27"/>
        <v>1467.984614339781</v>
      </c>
      <c r="J119" s="37">
        <f t="shared" si="27"/>
        <v>6460.279166074989</v>
      </c>
      <c r="K119" s="37">
        <f t="shared" si="27"/>
        <v>340.61830504602733</v>
      </c>
      <c r="L119" s="37">
        <f t="shared" si="27"/>
        <v>785.6011412677735</v>
      </c>
      <c r="M119" s="37">
        <f t="shared" si="27"/>
        <v>951.8962733609518</v>
      </c>
      <c r="N119" s="37">
        <f t="shared" si="27"/>
        <v>165.14826911322538</v>
      </c>
      <c r="O119" s="37">
        <f t="shared" si="27"/>
        <v>11.46862979952954</v>
      </c>
      <c r="P119" s="37">
        <f t="shared" si="27"/>
        <v>4323.444061826645</v>
      </c>
      <c r="Q119" s="37">
        <f t="shared" si="27"/>
        <v>0.22937259599059082</v>
      </c>
      <c r="R119" s="37">
        <f t="shared" si="27"/>
        <v>17.20294469929431</v>
      </c>
      <c r="T119" s="96">
        <f t="shared" si="15"/>
        <v>0</v>
      </c>
    </row>
    <row r="120" spans="1:20" ht="15">
      <c r="A120" s="34">
        <v>909</v>
      </c>
      <c r="B120" s="34" t="s">
        <v>197</v>
      </c>
      <c r="C120" s="33"/>
      <c r="D120" s="31"/>
      <c r="E120" s="33"/>
      <c r="F120" s="43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6"/>
      <c r="T120" s="96">
        <f t="shared" si="15"/>
        <v>0</v>
      </c>
    </row>
    <row r="121" spans="1:20" ht="15">
      <c r="A121" s="34">
        <v>910</v>
      </c>
      <c r="B121" s="34" t="s">
        <v>198</v>
      </c>
      <c r="C121" s="33"/>
      <c r="D121" s="31">
        <v>6</v>
      </c>
      <c r="E121" s="33"/>
      <c r="F121" s="43">
        <v>417350</v>
      </c>
      <c r="G121" s="37">
        <f aca="true" t="shared" si="28" ref="G121:R121">INDEX(ALLOC,($D121)+1,(G$1)+1)*$F121</f>
        <v>270780.578073582</v>
      </c>
      <c r="H121" s="37">
        <f t="shared" si="28"/>
        <v>105779.82329952029</v>
      </c>
      <c r="I121" s="37">
        <f t="shared" si="28"/>
        <v>4122.764232661806</v>
      </c>
      <c r="J121" s="37">
        <f t="shared" si="28"/>
        <v>18143.383533268712</v>
      </c>
      <c r="K121" s="37">
        <f t="shared" si="28"/>
        <v>956.6101383598096</v>
      </c>
      <c r="L121" s="37">
        <f t="shared" si="28"/>
        <v>2206.3230463854193</v>
      </c>
      <c r="M121" s="37">
        <f t="shared" si="28"/>
        <v>2673.3549321166397</v>
      </c>
      <c r="N121" s="37">
        <f t="shared" si="28"/>
        <v>463.8109761744532</v>
      </c>
      <c r="O121" s="37">
        <f t="shared" si="28"/>
        <v>32.20909556767036</v>
      </c>
      <c r="P121" s="37">
        <f t="shared" si="28"/>
        <v>12142.18484710037</v>
      </c>
      <c r="Q121" s="37">
        <f t="shared" si="28"/>
        <v>0.6441819113534072</v>
      </c>
      <c r="R121" s="37">
        <f t="shared" si="28"/>
        <v>48.31364335150553</v>
      </c>
      <c r="T121" s="96">
        <f t="shared" si="15"/>
        <v>0</v>
      </c>
    </row>
    <row r="122" spans="1:20" ht="15">
      <c r="A122" s="34">
        <v>911</v>
      </c>
      <c r="B122" s="34" t="s">
        <v>199</v>
      </c>
      <c r="C122" s="33"/>
      <c r="D122" s="31"/>
      <c r="E122" s="33"/>
      <c r="F122" s="43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6"/>
      <c r="T122" s="96">
        <f t="shared" si="15"/>
        <v>0</v>
      </c>
    </row>
    <row r="123" spans="1:20" ht="15">
      <c r="A123" s="34">
        <v>912</v>
      </c>
      <c r="B123" s="34" t="s">
        <v>199</v>
      </c>
      <c r="C123" s="33"/>
      <c r="D123" s="31"/>
      <c r="E123" s="33"/>
      <c r="F123" s="43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6"/>
      <c r="T123" s="96">
        <f t="shared" si="15"/>
        <v>0</v>
      </c>
    </row>
    <row r="124" spans="1:20" ht="15">
      <c r="A124" s="34">
        <v>913</v>
      </c>
      <c r="B124" s="34" t="s">
        <v>200</v>
      </c>
      <c r="C124" s="33"/>
      <c r="D124" s="31">
        <v>6</v>
      </c>
      <c r="E124" s="33"/>
      <c r="F124" s="43">
        <v>22672</v>
      </c>
      <c r="G124" s="37">
        <f aca="true" t="shared" si="29" ref="G124:R124">INDEX(ALLOC,($D124)+1,(G$1)+1)*$F124</f>
        <v>14709.805357815383</v>
      </c>
      <c r="H124" s="37">
        <f t="shared" si="29"/>
        <v>5746.352351375881</v>
      </c>
      <c r="I124" s="37">
        <f t="shared" si="29"/>
        <v>223.96384493328972</v>
      </c>
      <c r="J124" s="37">
        <f t="shared" si="29"/>
        <v>985.6158894603288</v>
      </c>
      <c r="K124" s="37">
        <f t="shared" si="29"/>
        <v>51.96661089467738</v>
      </c>
      <c r="L124" s="37">
        <f t="shared" si="29"/>
        <v>119.85565139008082</v>
      </c>
      <c r="M124" s="37">
        <f t="shared" si="29"/>
        <v>145.22655569893004</v>
      </c>
      <c r="N124" s="37">
        <f t="shared" si="29"/>
        <v>25.195932554995093</v>
      </c>
      <c r="O124" s="37">
        <f t="shared" si="29"/>
        <v>1.749717538541326</v>
      </c>
      <c r="P124" s="37">
        <f t="shared" si="29"/>
        <v>659.608517679309</v>
      </c>
      <c r="Q124" s="37">
        <f t="shared" si="29"/>
        <v>0.03499435077082652</v>
      </c>
      <c r="R124" s="37">
        <f t="shared" si="29"/>
        <v>2.6245763078119886</v>
      </c>
      <c r="T124" s="96">
        <f t="shared" si="15"/>
        <v>0</v>
      </c>
    </row>
    <row r="125" spans="1:20" ht="15">
      <c r="A125" s="34">
        <v>915</v>
      </c>
      <c r="B125" s="34" t="s">
        <v>201</v>
      </c>
      <c r="C125" s="33"/>
      <c r="D125" s="31"/>
      <c r="E125" s="3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36"/>
      <c r="T125" s="96">
        <f t="shared" si="15"/>
        <v>0</v>
      </c>
    </row>
    <row r="126" spans="1:20" ht="15">
      <c r="A126" s="34">
        <v>916</v>
      </c>
      <c r="B126" s="34" t="s">
        <v>202</v>
      </c>
      <c r="C126" s="33"/>
      <c r="D126" s="31"/>
      <c r="E126" s="3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36"/>
      <c r="T126" s="96">
        <f t="shared" si="15"/>
        <v>0</v>
      </c>
    </row>
    <row r="127" spans="1:20" ht="15">
      <c r="A127" s="33"/>
      <c r="B127" s="39" t="s">
        <v>27</v>
      </c>
      <c r="C127" s="39"/>
      <c r="D127" s="40"/>
      <c r="E127" s="39"/>
      <c r="F127" s="42">
        <f aca="true" t="shared" si="30" ref="F127:R127">SUM(F116:F126)</f>
        <v>14458515</v>
      </c>
      <c r="G127" s="42">
        <f t="shared" si="30"/>
        <v>9380819.57538171</v>
      </c>
      <c r="H127" s="42">
        <f t="shared" si="30"/>
        <v>3664596.050972717</v>
      </c>
      <c r="I127" s="42">
        <f t="shared" si="30"/>
        <v>142827.47933246483</v>
      </c>
      <c r="J127" s="42">
        <f t="shared" si="30"/>
        <v>628552.4930310738</v>
      </c>
      <c r="K127" s="42">
        <f t="shared" si="30"/>
        <v>33140.43856386099</v>
      </c>
      <c r="L127" s="42">
        <f t="shared" si="30"/>
        <v>76435.0182365144</v>
      </c>
      <c r="M127" s="42">
        <f t="shared" si="30"/>
        <v>92614.69362964517</v>
      </c>
      <c r="N127" s="42">
        <f t="shared" si="30"/>
        <v>16068.091424902297</v>
      </c>
      <c r="O127" s="42">
        <f t="shared" si="30"/>
        <v>1115.8396822848815</v>
      </c>
      <c r="P127" s="42">
        <f t="shared" si="30"/>
        <v>420649.2434277546</v>
      </c>
      <c r="Q127" s="42">
        <f t="shared" si="30"/>
        <v>22.316793645697636</v>
      </c>
      <c r="R127" s="42">
        <f t="shared" si="30"/>
        <v>1673.7595234273224</v>
      </c>
      <c r="T127" s="96">
        <f t="shared" si="15"/>
        <v>0</v>
      </c>
    </row>
    <row r="128" spans="1:20" ht="15">
      <c r="A128" s="33"/>
      <c r="B128" s="33"/>
      <c r="C128" s="33"/>
      <c r="D128" s="31"/>
      <c r="E128" s="3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36"/>
      <c r="T128" s="96">
        <f t="shared" si="15"/>
        <v>0</v>
      </c>
    </row>
    <row r="129" spans="1:20" ht="15">
      <c r="A129" s="33"/>
      <c r="B129" s="30" t="s">
        <v>203</v>
      </c>
      <c r="C129" s="33"/>
      <c r="D129" s="31"/>
      <c r="E129" s="3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36"/>
      <c r="T129" s="96">
        <f t="shared" si="15"/>
        <v>0</v>
      </c>
    </row>
    <row r="130" spans="1:20" ht="15">
      <c r="A130" s="34">
        <v>920</v>
      </c>
      <c r="B130" s="34" t="s">
        <v>204</v>
      </c>
      <c r="C130" s="33"/>
      <c r="D130" s="31">
        <v>66</v>
      </c>
      <c r="E130" s="33"/>
      <c r="F130" s="43">
        <v>19422909</v>
      </c>
      <c r="G130" s="37">
        <f aca="true" t="shared" si="31" ref="G130:R137">INDEX(ALLOC,($D130)+1,(G$1)+1)*$F130</f>
        <v>8484975.038636882</v>
      </c>
      <c r="H130" s="37">
        <f t="shared" si="31"/>
        <v>2826269.6314285113</v>
      </c>
      <c r="I130" s="37">
        <f t="shared" si="31"/>
        <v>176869.0117414664</v>
      </c>
      <c r="J130" s="37">
        <f t="shared" si="31"/>
        <v>2663825.2557777576</v>
      </c>
      <c r="K130" s="37">
        <f t="shared" si="31"/>
        <v>572091.1606855809</v>
      </c>
      <c r="L130" s="37">
        <f t="shared" si="31"/>
        <v>406559.81983839435</v>
      </c>
      <c r="M130" s="37">
        <f t="shared" si="31"/>
        <v>2771624.186816445</v>
      </c>
      <c r="N130" s="37">
        <f t="shared" si="31"/>
        <v>963197.2407692581</v>
      </c>
      <c r="O130" s="37">
        <f t="shared" si="31"/>
        <v>301503.3434337458</v>
      </c>
      <c r="P130" s="37">
        <f t="shared" si="31"/>
        <v>253320.76125398304</v>
      </c>
      <c r="Q130" s="37">
        <f t="shared" si="31"/>
        <v>56.52291262198864</v>
      </c>
      <c r="R130" s="37">
        <f t="shared" si="31"/>
        <v>2617.026705353789</v>
      </c>
      <c r="T130" s="96">
        <f t="shared" si="15"/>
        <v>0</v>
      </c>
    </row>
    <row r="131" spans="1:20" ht="15">
      <c r="A131" s="34">
        <v>921</v>
      </c>
      <c r="B131" s="34" t="s">
        <v>205</v>
      </c>
      <c r="C131" s="33"/>
      <c r="D131" s="31">
        <v>66</v>
      </c>
      <c r="E131" s="33"/>
      <c r="F131" s="43">
        <v>6626712</v>
      </c>
      <c r="G131" s="37">
        <f t="shared" si="31"/>
        <v>2894905.490636623</v>
      </c>
      <c r="H131" s="37">
        <f t="shared" si="31"/>
        <v>964267.2414221213</v>
      </c>
      <c r="I131" s="37">
        <f t="shared" si="31"/>
        <v>60344.20500736097</v>
      </c>
      <c r="J131" s="37">
        <f t="shared" si="31"/>
        <v>908844.4366580482</v>
      </c>
      <c r="K131" s="37">
        <f t="shared" si="31"/>
        <v>195186.17729244713</v>
      </c>
      <c r="L131" s="37">
        <f t="shared" si="31"/>
        <v>138710.16112163867</v>
      </c>
      <c r="M131" s="37">
        <f t="shared" si="31"/>
        <v>945623.2976361461</v>
      </c>
      <c r="N131" s="37">
        <f t="shared" si="31"/>
        <v>328623.8283756842</v>
      </c>
      <c r="O131" s="37">
        <f t="shared" si="31"/>
        <v>102866.97136729232</v>
      </c>
      <c r="P131" s="37">
        <f t="shared" si="31"/>
        <v>86428.02828612874</v>
      </c>
      <c r="Q131" s="37">
        <f t="shared" si="31"/>
        <v>19.284498699298005</v>
      </c>
      <c r="R131" s="37">
        <f t="shared" si="31"/>
        <v>892.8776978097575</v>
      </c>
      <c r="T131" s="96">
        <f t="shared" si="15"/>
        <v>0</v>
      </c>
    </row>
    <row r="132" spans="1:20" ht="15">
      <c r="A132" s="34">
        <v>922</v>
      </c>
      <c r="B132" s="34" t="s">
        <v>206</v>
      </c>
      <c r="C132" s="33"/>
      <c r="D132" s="31">
        <v>66</v>
      </c>
      <c r="E132" s="33"/>
      <c r="F132" s="43">
        <v>-2579862</v>
      </c>
      <c r="G132" s="37">
        <f t="shared" si="31"/>
        <v>-1127022.974423029</v>
      </c>
      <c r="H132" s="37">
        <f t="shared" si="31"/>
        <v>-375401.31727314496</v>
      </c>
      <c r="I132" s="37">
        <f t="shared" si="31"/>
        <v>-23492.754992023238</v>
      </c>
      <c r="J132" s="37">
        <f t="shared" si="31"/>
        <v>-353824.5250503576</v>
      </c>
      <c r="K132" s="37">
        <f t="shared" si="31"/>
        <v>-75988.4240815124</v>
      </c>
      <c r="L132" s="37">
        <f t="shared" si="31"/>
        <v>-54001.6034636171</v>
      </c>
      <c r="M132" s="37">
        <f t="shared" si="31"/>
        <v>-368142.9963888853</v>
      </c>
      <c r="N132" s="37">
        <f t="shared" si="31"/>
        <v>-127937.37333400779</v>
      </c>
      <c r="O132" s="37">
        <f t="shared" si="31"/>
        <v>-40047.400654437</v>
      </c>
      <c r="P132" s="37">
        <f t="shared" si="31"/>
        <v>-33647.514168460715</v>
      </c>
      <c r="Q132" s="37">
        <f t="shared" si="31"/>
        <v>-7.507696936786804</v>
      </c>
      <c r="R132" s="37">
        <f t="shared" si="31"/>
        <v>-347.6084735879387</v>
      </c>
      <c r="T132" s="96">
        <f t="shared" si="15"/>
        <v>0</v>
      </c>
    </row>
    <row r="133" spans="1:20" ht="15">
      <c r="A133" s="34">
        <v>923</v>
      </c>
      <c r="B133" s="34" t="s">
        <v>207</v>
      </c>
      <c r="C133" s="33"/>
      <c r="D133" s="31">
        <v>66</v>
      </c>
      <c r="E133" s="33"/>
      <c r="F133" s="43">
        <v>7878029</v>
      </c>
      <c r="G133" s="37">
        <f t="shared" si="31"/>
        <v>3441548.2983860695</v>
      </c>
      <c r="H133" s="37">
        <f t="shared" si="31"/>
        <v>1146349.0931360037</v>
      </c>
      <c r="I133" s="37">
        <f t="shared" si="31"/>
        <v>71738.9554623673</v>
      </c>
      <c r="J133" s="37">
        <f t="shared" si="31"/>
        <v>1080460.8421915374</v>
      </c>
      <c r="K133" s="37">
        <f t="shared" si="31"/>
        <v>232043.03508422276</v>
      </c>
      <c r="L133" s="37">
        <f t="shared" si="31"/>
        <v>164902.69562204333</v>
      </c>
      <c r="M133" s="37">
        <f t="shared" si="31"/>
        <v>1124184.627588039</v>
      </c>
      <c r="N133" s="37">
        <f t="shared" si="31"/>
        <v>390677.6165969885</v>
      </c>
      <c r="O133" s="37">
        <f t="shared" si="31"/>
        <v>122291.26353668283</v>
      </c>
      <c r="P133" s="37">
        <f t="shared" si="31"/>
        <v>102748.16730392727</v>
      </c>
      <c r="Q133" s="37">
        <f t="shared" si="31"/>
        <v>22.92597595965118</v>
      </c>
      <c r="R133" s="37">
        <f t="shared" si="31"/>
        <v>1061.4791161587384</v>
      </c>
      <c r="T133" s="96">
        <f t="shared" si="15"/>
        <v>0</v>
      </c>
    </row>
    <row r="134" spans="1:20" ht="15">
      <c r="A134" s="34">
        <v>924</v>
      </c>
      <c r="B134" s="34" t="s">
        <v>208</v>
      </c>
      <c r="C134" s="33"/>
      <c r="D134" s="31">
        <v>23</v>
      </c>
      <c r="E134" s="33"/>
      <c r="F134" s="43">
        <v>3722836</v>
      </c>
      <c r="G134" s="37">
        <f t="shared" si="31"/>
        <v>1441286.1911038812</v>
      </c>
      <c r="H134" s="37">
        <f t="shared" si="31"/>
        <v>442530.7620921674</v>
      </c>
      <c r="I134" s="37">
        <f t="shared" si="31"/>
        <v>31707.516892136973</v>
      </c>
      <c r="J134" s="37">
        <f t="shared" si="31"/>
        <v>573809.3708642015</v>
      </c>
      <c r="K134" s="37">
        <f t="shared" si="31"/>
        <v>125295.95230672238</v>
      </c>
      <c r="L134" s="37">
        <f t="shared" si="31"/>
        <v>90328.846912476</v>
      </c>
      <c r="M134" s="37">
        <f t="shared" si="31"/>
        <v>624143.7761881173</v>
      </c>
      <c r="N134" s="37">
        <f t="shared" si="31"/>
        <v>224127.035374213</v>
      </c>
      <c r="O134" s="37">
        <f t="shared" si="31"/>
        <v>71783.36050772107</v>
      </c>
      <c r="P134" s="37">
        <f t="shared" si="31"/>
        <v>97519.78639498082</v>
      </c>
      <c r="Q134" s="37">
        <f t="shared" si="31"/>
        <v>7.880870017699293</v>
      </c>
      <c r="R134" s="37">
        <f t="shared" si="31"/>
        <v>295.5204933648671</v>
      </c>
      <c r="T134" s="96">
        <f t="shared" si="15"/>
        <v>0</v>
      </c>
    </row>
    <row r="135" spans="1:20" ht="15">
      <c r="A135" s="34">
        <v>925</v>
      </c>
      <c r="B135" s="34" t="s">
        <v>209</v>
      </c>
      <c r="C135" s="33"/>
      <c r="D135" s="31">
        <v>66</v>
      </c>
      <c r="E135" s="33"/>
      <c r="F135" s="43">
        <v>3166637</v>
      </c>
      <c r="G135" s="37">
        <f t="shared" si="31"/>
        <v>1383357.9666889226</v>
      </c>
      <c r="H135" s="37">
        <f t="shared" si="31"/>
        <v>460784.2206776486</v>
      </c>
      <c r="I135" s="37">
        <f t="shared" si="31"/>
        <v>28836.049055986517</v>
      </c>
      <c r="J135" s="37">
        <f t="shared" si="31"/>
        <v>434299.9092710732</v>
      </c>
      <c r="K135" s="37">
        <f t="shared" si="31"/>
        <v>93271.5607533303</v>
      </c>
      <c r="L135" s="37">
        <f t="shared" si="31"/>
        <v>66283.9623155107</v>
      </c>
      <c r="M135" s="37">
        <f t="shared" si="31"/>
        <v>451875.0358181603</v>
      </c>
      <c r="N135" s="37">
        <f t="shared" si="31"/>
        <v>157036.0042832843</v>
      </c>
      <c r="O135" s="37">
        <f t="shared" si="31"/>
        <v>49155.955111616204</v>
      </c>
      <c r="P135" s="37">
        <f t="shared" si="31"/>
        <v>41300.450692274215</v>
      </c>
      <c r="Q135" s="37">
        <f t="shared" si="31"/>
        <v>9.215280082739215</v>
      </c>
      <c r="R135" s="37">
        <f t="shared" si="31"/>
        <v>426.6700521101863</v>
      </c>
      <c r="T135" s="96">
        <f t="shared" si="15"/>
        <v>0</v>
      </c>
    </row>
    <row r="136" spans="1:20" ht="15">
      <c r="A136" s="34">
        <v>926</v>
      </c>
      <c r="B136" s="34" t="s">
        <v>210</v>
      </c>
      <c r="C136" s="33"/>
      <c r="D136" s="31">
        <v>66</v>
      </c>
      <c r="E136" s="33"/>
      <c r="F136" s="43">
        <v>35853084</v>
      </c>
      <c r="G136" s="37">
        <f t="shared" si="31"/>
        <v>15662562.327720907</v>
      </c>
      <c r="H136" s="37">
        <f t="shared" si="31"/>
        <v>5217060.045035245</v>
      </c>
      <c r="I136" s="37">
        <f t="shared" si="31"/>
        <v>326485.5709803193</v>
      </c>
      <c r="J136" s="37">
        <f t="shared" si="31"/>
        <v>4917201.159554495</v>
      </c>
      <c r="K136" s="37">
        <f t="shared" si="31"/>
        <v>1056032.9783616671</v>
      </c>
      <c r="L136" s="37">
        <f t="shared" si="31"/>
        <v>750475.8103789097</v>
      </c>
      <c r="M136" s="37">
        <f t="shared" si="31"/>
        <v>5116189.072726526</v>
      </c>
      <c r="N136" s="37">
        <f t="shared" si="31"/>
        <v>1777982.462970322</v>
      </c>
      <c r="O136" s="37">
        <f t="shared" si="31"/>
        <v>556550.241697108</v>
      </c>
      <c r="P136" s="37">
        <f t="shared" si="31"/>
        <v>467609.1790464034</v>
      </c>
      <c r="Q136" s="37">
        <f t="shared" si="31"/>
        <v>104.33662301361855</v>
      </c>
      <c r="R136" s="37">
        <f t="shared" si="31"/>
        <v>4830.8149050841275</v>
      </c>
      <c r="T136" s="96">
        <f t="shared" si="15"/>
        <v>0</v>
      </c>
    </row>
    <row r="137" spans="1:20" ht="15">
      <c r="A137" s="34">
        <v>928</v>
      </c>
      <c r="B137" s="34" t="s">
        <v>211</v>
      </c>
      <c r="C137" s="33"/>
      <c r="D137" s="31">
        <v>23</v>
      </c>
      <c r="E137" s="33"/>
      <c r="F137" s="43">
        <v>1496158</v>
      </c>
      <c r="G137" s="37">
        <f t="shared" si="31"/>
        <v>579233.6447562022</v>
      </c>
      <c r="H137" s="37">
        <f t="shared" si="31"/>
        <v>177847.19497455514</v>
      </c>
      <c r="I137" s="37">
        <f t="shared" si="31"/>
        <v>12742.826989506351</v>
      </c>
      <c r="J137" s="37">
        <f t="shared" si="31"/>
        <v>230606.3121484379</v>
      </c>
      <c r="K137" s="37">
        <f t="shared" si="31"/>
        <v>50354.76755122201</v>
      </c>
      <c r="L137" s="37">
        <f t="shared" si="31"/>
        <v>36301.95553574648</v>
      </c>
      <c r="M137" s="37">
        <f t="shared" si="31"/>
        <v>250835.03648671636</v>
      </c>
      <c r="N137" s="37">
        <f t="shared" si="31"/>
        <v>90073.65809060936</v>
      </c>
      <c r="O137" s="37">
        <f t="shared" si="31"/>
        <v>28848.772572982245</v>
      </c>
      <c r="P137" s="37">
        <f t="shared" si="31"/>
        <v>39191.89794370252</v>
      </c>
      <c r="Q137" s="37">
        <f t="shared" si="31"/>
        <v>3.16721626306959</v>
      </c>
      <c r="R137" s="37">
        <f t="shared" si="31"/>
        <v>118.76573405645395</v>
      </c>
      <c r="T137" s="96">
        <f t="shared" si="15"/>
        <v>0</v>
      </c>
    </row>
    <row r="138" spans="1:20" ht="15">
      <c r="A138" s="34">
        <v>929</v>
      </c>
      <c r="B138" s="34" t="s">
        <v>212</v>
      </c>
      <c r="C138" s="33"/>
      <c r="D138" s="31"/>
      <c r="E138" s="33"/>
      <c r="F138" s="43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6"/>
      <c r="T138" s="96">
        <f t="shared" si="15"/>
        <v>0</v>
      </c>
    </row>
    <row r="139" spans="1:20" ht="15">
      <c r="A139" s="34">
        <v>930</v>
      </c>
      <c r="B139" s="34" t="s">
        <v>213</v>
      </c>
      <c r="C139" s="33"/>
      <c r="D139" s="31">
        <v>66</v>
      </c>
      <c r="E139" s="33"/>
      <c r="F139" s="43">
        <v>3577675</v>
      </c>
      <c r="G139" s="37">
        <f aca="true" t="shared" si="32" ref="G139:R140">INDEX(ALLOC,($D139)+1,(G$1)+1)*$F139</f>
        <v>1562921.5516252073</v>
      </c>
      <c r="H139" s="37">
        <f t="shared" si="32"/>
        <v>520595.251906962</v>
      </c>
      <c r="I139" s="37">
        <f t="shared" si="32"/>
        <v>32579.045784653106</v>
      </c>
      <c r="J139" s="37">
        <f t="shared" si="32"/>
        <v>490673.20564415393</v>
      </c>
      <c r="K139" s="37">
        <f t="shared" si="32"/>
        <v>105378.46021447075</v>
      </c>
      <c r="L139" s="37">
        <f t="shared" si="32"/>
        <v>74887.79891005655</v>
      </c>
      <c r="M139" s="37">
        <f t="shared" si="32"/>
        <v>510529.6308894062</v>
      </c>
      <c r="N139" s="37">
        <f t="shared" si="32"/>
        <v>177419.70002377892</v>
      </c>
      <c r="O139" s="37">
        <f t="shared" si="32"/>
        <v>55536.53030137382</v>
      </c>
      <c r="P139" s="37">
        <f t="shared" si="32"/>
        <v>46661.360279211716</v>
      </c>
      <c r="Q139" s="37">
        <f t="shared" si="32"/>
        <v>10.411448224098315</v>
      </c>
      <c r="R139" s="37">
        <f t="shared" si="32"/>
        <v>482.0529725015247</v>
      </c>
      <c r="T139" s="96">
        <f t="shared" si="15"/>
        <v>0</v>
      </c>
    </row>
    <row r="140" spans="1:20" ht="15">
      <c r="A140" s="34">
        <v>931</v>
      </c>
      <c r="B140" s="34" t="s">
        <v>214</v>
      </c>
      <c r="C140" s="33"/>
      <c r="D140" s="31">
        <v>59</v>
      </c>
      <c r="E140" s="33"/>
      <c r="F140" s="43">
        <v>2113482</v>
      </c>
      <c r="G140" s="37">
        <f t="shared" si="32"/>
        <v>820878.014724731</v>
      </c>
      <c r="H140" s="37">
        <f t="shared" si="32"/>
        <v>251913.61312725124</v>
      </c>
      <c r="I140" s="37">
        <f t="shared" si="32"/>
        <v>18016.11133672942</v>
      </c>
      <c r="J140" s="37">
        <f t="shared" si="32"/>
        <v>324766.4523820988</v>
      </c>
      <c r="K140" s="37">
        <f t="shared" si="32"/>
        <v>70862.05162192577</v>
      </c>
      <c r="L140" s="37">
        <f t="shared" si="32"/>
        <v>51088.43163223525</v>
      </c>
      <c r="M140" s="37">
        <f t="shared" si="32"/>
        <v>352677.498069121</v>
      </c>
      <c r="N140" s="37">
        <f t="shared" si="32"/>
        <v>125908.15674561083</v>
      </c>
      <c r="O140" s="37">
        <f t="shared" si="32"/>
        <v>40318.13606384438</v>
      </c>
      <c r="P140" s="37">
        <f t="shared" si="32"/>
        <v>56879.79495284328</v>
      </c>
      <c r="Q140" s="37">
        <f t="shared" si="32"/>
        <v>4.505526517592822</v>
      </c>
      <c r="R140" s="37">
        <f t="shared" si="32"/>
        <v>169.2338170912261</v>
      </c>
      <c r="T140" s="96">
        <f t="shared" si="15"/>
        <v>0</v>
      </c>
    </row>
    <row r="141" spans="1:20" ht="15">
      <c r="A141" s="34">
        <v>932</v>
      </c>
      <c r="B141" s="34" t="s">
        <v>215</v>
      </c>
      <c r="C141" s="33"/>
      <c r="D141" s="31"/>
      <c r="E141" s="3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36"/>
      <c r="T141" s="96">
        <f t="shared" si="15"/>
        <v>0</v>
      </c>
    </row>
    <row r="142" spans="1:20" ht="15">
      <c r="A142" s="34">
        <v>935</v>
      </c>
      <c r="B142" s="34" t="s">
        <v>215</v>
      </c>
      <c r="C142" s="33"/>
      <c r="D142" s="31">
        <v>59</v>
      </c>
      <c r="E142" s="33"/>
      <c r="F142" s="43">
        <v>11753914</v>
      </c>
      <c r="G142" s="37">
        <f aca="true" t="shared" si="33" ref="G142:R142">INDEX(ALLOC,($D142)+1,(G$1)+1)*$F142</f>
        <v>4565229.128786155</v>
      </c>
      <c r="H142" s="37">
        <f t="shared" si="33"/>
        <v>1400991.7965362289</v>
      </c>
      <c r="I142" s="37">
        <f t="shared" si="33"/>
        <v>100194.7607154178</v>
      </c>
      <c r="J142" s="37">
        <f t="shared" si="33"/>
        <v>1806155.4114888534</v>
      </c>
      <c r="K142" s="37">
        <f t="shared" si="33"/>
        <v>394092.05312733963</v>
      </c>
      <c r="L142" s="37">
        <f t="shared" si="33"/>
        <v>284123.0877765568</v>
      </c>
      <c r="M142" s="37">
        <f t="shared" si="33"/>
        <v>1961379.8376516164</v>
      </c>
      <c r="N142" s="37">
        <f t="shared" si="33"/>
        <v>700225.3372805775</v>
      </c>
      <c r="O142" s="37">
        <f t="shared" si="33"/>
        <v>224225.19043678883</v>
      </c>
      <c r="P142" s="37">
        <f t="shared" si="33"/>
        <v>316331.1626090754</v>
      </c>
      <c r="Q142" s="37">
        <f t="shared" si="33"/>
        <v>25.0570249533734</v>
      </c>
      <c r="R142" s="37">
        <f t="shared" si="33"/>
        <v>941.1765664349173</v>
      </c>
      <c r="T142" s="96">
        <f aca="true" t="shared" si="34" ref="T142:T205">SUM(G142:R142)-F142</f>
        <v>0</v>
      </c>
    </row>
    <row r="143" spans="1:20" ht="15">
      <c r="A143" s="33"/>
      <c r="B143" s="39" t="s">
        <v>27</v>
      </c>
      <c r="C143" s="39"/>
      <c r="D143" s="40"/>
      <c r="E143" s="39"/>
      <c r="F143" s="42">
        <f aca="true" t="shared" si="35" ref="F143:R143">SUM(F130:F142)</f>
        <v>93031574</v>
      </c>
      <c r="G143" s="42">
        <f t="shared" si="35"/>
        <v>39709874.67864255</v>
      </c>
      <c r="H143" s="42">
        <f t="shared" si="35"/>
        <v>13033207.53306355</v>
      </c>
      <c r="I143" s="42">
        <f t="shared" si="35"/>
        <v>836021.2989739209</v>
      </c>
      <c r="J143" s="42">
        <f t="shared" si="35"/>
        <v>13076817.830930298</v>
      </c>
      <c r="K143" s="42">
        <f t="shared" si="35"/>
        <v>2818619.772917416</v>
      </c>
      <c r="L143" s="42">
        <f t="shared" si="35"/>
        <v>2009660.9665799506</v>
      </c>
      <c r="M143" s="42">
        <f t="shared" si="35"/>
        <v>13740919.00348141</v>
      </c>
      <c r="N143" s="42">
        <f t="shared" si="35"/>
        <v>4807333.667176319</v>
      </c>
      <c r="O143" s="42">
        <f t="shared" si="35"/>
        <v>1513032.3643747189</v>
      </c>
      <c r="P143" s="42">
        <f t="shared" si="35"/>
        <v>1474343.0745940697</v>
      </c>
      <c r="Q143" s="42">
        <f t="shared" si="35"/>
        <v>255.79967941634217</v>
      </c>
      <c r="R143" s="42">
        <f t="shared" si="35"/>
        <v>11488.00958637765</v>
      </c>
      <c r="T143" s="96">
        <f t="shared" si="34"/>
        <v>0</v>
      </c>
    </row>
    <row r="144" spans="1:20" ht="15">
      <c r="A144" s="33"/>
      <c r="B144" s="33"/>
      <c r="C144" s="33"/>
      <c r="D144" s="31"/>
      <c r="E144" s="3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T144" s="96">
        <f t="shared" si="34"/>
        <v>0</v>
      </c>
    </row>
    <row r="145" spans="1:20" ht="15">
      <c r="A145" s="33"/>
      <c r="B145" s="61" t="s">
        <v>216</v>
      </c>
      <c r="C145" s="39"/>
      <c r="D145" s="40"/>
      <c r="E145" s="39"/>
      <c r="F145" s="42">
        <f>F27+F41+F53+F64+F81+F105+F113+F127+F143</f>
        <v>858787980.7</v>
      </c>
      <c r="G145" s="64">
        <f aca="true" ca="1" t="shared" si="36" ref="G145:R145">SUM(G143,G127,G113,G105,G81,G64,G53,G41,G27)</f>
        <v>318925938.6740173</v>
      </c>
      <c r="H145" s="64">
        <f ca="1" t="shared" si="36"/>
        <v>102801352.7268812</v>
      </c>
      <c r="I145" s="64">
        <f ca="1" t="shared" si="36"/>
        <v>7678277.728020367</v>
      </c>
      <c r="J145" s="64">
        <f ca="1" t="shared" si="36"/>
        <v>136881761.11140755</v>
      </c>
      <c r="K145" s="64">
        <f ca="1" t="shared" si="36"/>
        <v>29189223.529366434</v>
      </c>
      <c r="L145" s="64">
        <f ca="1" t="shared" si="36"/>
        <v>21778019.202268846</v>
      </c>
      <c r="M145" s="64">
        <f ca="1" t="shared" si="36"/>
        <v>154149819.38312614</v>
      </c>
      <c r="N145" s="64">
        <f ca="1" t="shared" si="36"/>
        <v>60028817.115204126</v>
      </c>
      <c r="O145" s="64">
        <f ca="1" t="shared" si="36"/>
        <v>19366944.16462525</v>
      </c>
      <c r="P145" s="64">
        <f ca="1" t="shared" si="36"/>
        <v>7914575.101166246</v>
      </c>
      <c r="Q145" s="64">
        <f ca="1" t="shared" si="36"/>
        <v>2032.793348637063</v>
      </c>
      <c r="R145" s="64">
        <f ca="1" t="shared" si="36"/>
        <v>71219.17056789872</v>
      </c>
      <c r="T145" s="96">
        <f t="shared" si="34"/>
        <v>0</v>
      </c>
    </row>
    <row r="146" spans="1:20" ht="15">
      <c r="A146" s="33"/>
      <c r="B146" s="33"/>
      <c r="C146" s="30"/>
      <c r="D146" s="58"/>
      <c r="E146" s="3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T146" s="96">
        <f t="shared" si="34"/>
        <v>0</v>
      </c>
    </row>
    <row r="147" spans="1:20" ht="15">
      <c r="A147" s="33"/>
      <c r="B147" s="61" t="s">
        <v>217</v>
      </c>
      <c r="C147" s="61"/>
      <c r="D147" s="62"/>
      <c r="E147" s="61"/>
      <c r="F147" s="64">
        <f aca="true" t="shared" si="37" ref="F147:R147">F145-F57-F58</f>
        <v>768727279.7</v>
      </c>
      <c r="G147" s="64">
        <f t="shared" si="37"/>
        <v>288711815.9732936</v>
      </c>
      <c r="H147" s="64">
        <f t="shared" si="37"/>
        <v>93275360.43638222</v>
      </c>
      <c r="I147" s="64">
        <f t="shared" si="37"/>
        <v>6891034.973995235</v>
      </c>
      <c r="J147" s="64">
        <f t="shared" si="37"/>
        <v>121451862.99308749</v>
      </c>
      <c r="K147" s="64">
        <f t="shared" si="37"/>
        <v>25886650.698866207</v>
      </c>
      <c r="L147" s="64">
        <f t="shared" si="37"/>
        <v>19285550.486255698</v>
      </c>
      <c r="M147" s="64">
        <f t="shared" si="37"/>
        <v>136212687.57770166</v>
      </c>
      <c r="N147" s="64">
        <f t="shared" si="37"/>
        <v>52665910.357749626</v>
      </c>
      <c r="O147" s="64">
        <f t="shared" si="37"/>
        <v>16975917.76877279</v>
      </c>
      <c r="P147" s="64">
        <f t="shared" si="37"/>
        <v>7303356.064509261</v>
      </c>
      <c r="Q147" s="64">
        <f t="shared" si="37"/>
        <v>1834.035831467076</v>
      </c>
      <c r="R147" s="64">
        <f t="shared" si="37"/>
        <v>65298.33355472427</v>
      </c>
      <c r="T147" s="96">
        <f t="shared" si="34"/>
        <v>0</v>
      </c>
    </row>
    <row r="148" spans="1:20" ht="15">
      <c r="A148" s="33"/>
      <c r="B148" s="33"/>
      <c r="C148" s="30"/>
      <c r="D148" s="58"/>
      <c r="E148" s="3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43"/>
      <c r="Q148" s="43"/>
      <c r="R148" s="36"/>
      <c r="T148" s="96">
        <f t="shared" si="34"/>
        <v>0</v>
      </c>
    </row>
    <row r="149" spans="3:20" ht="15">
      <c r="C149" s="30"/>
      <c r="D149" s="58"/>
      <c r="E149" s="3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43"/>
      <c r="Q149" s="43"/>
      <c r="R149" s="36"/>
      <c r="T149" s="96">
        <f t="shared" si="34"/>
        <v>0</v>
      </c>
    </row>
    <row r="150" spans="2:20" ht="15">
      <c r="B150" s="88" t="s">
        <v>218</v>
      </c>
      <c r="C150" s="33"/>
      <c r="D150" s="31"/>
      <c r="E150" s="3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36"/>
      <c r="T150" s="96">
        <f t="shared" si="34"/>
        <v>0</v>
      </c>
    </row>
    <row r="151" spans="3:20" ht="15">
      <c r="C151" s="33"/>
      <c r="D151" s="31"/>
      <c r="E151" s="97"/>
      <c r="F151" s="43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43"/>
      <c r="R151" s="36"/>
      <c r="T151" s="96">
        <f t="shared" si="34"/>
        <v>0</v>
      </c>
    </row>
    <row r="152" spans="2:20" ht="15">
      <c r="B152" s="34" t="s">
        <v>219</v>
      </c>
      <c r="C152" s="33"/>
      <c r="D152" s="31">
        <v>51</v>
      </c>
      <c r="E152" s="33"/>
      <c r="F152" s="43">
        <v>98366735</v>
      </c>
      <c r="G152" s="37">
        <f aca="true" t="shared" si="38" ref="G152:R159">INDEX(ALLOC,($D152)+1,(G$1)+1)*$F152</f>
        <v>34470703.337073855</v>
      </c>
      <c r="H152" s="37">
        <f t="shared" si="38"/>
        <v>10758055.775373856</v>
      </c>
      <c r="I152" s="37">
        <f t="shared" si="38"/>
        <v>816638.4881140528</v>
      </c>
      <c r="J152" s="37">
        <f t="shared" si="38"/>
        <v>16510527.036025954</v>
      </c>
      <c r="K152" s="37">
        <f t="shared" si="38"/>
        <v>3677946.7761983713</v>
      </c>
      <c r="L152" s="37">
        <f t="shared" si="38"/>
        <v>2648404.5416324753</v>
      </c>
      <c r="M152" s="37">
        <f t="shared" si="38"/>
        <v>18746042.635643248</v>
      </c>
      <c r="N152" s="37">
        <f t="shared" si="38"/>
        <v>7735969.197528708</v>
      </c>
      <c r="O152" s="37">
        <f t="shared" si="38"/>
        <v>2488176.162715576</v>
      </c>
      <c r="P152" s="37">
        <f t="shared" si="38"/>
        <v>508294.2511876925</v>
      </c>
      <c r="Q152" s="37">
        <f t="shared" si="38"/>
        <v>165.28821469698434</v>
      </c>
      <c r="R152" s="37">
        <f t="shared" si="38"/>
        <v>5811.510291538427</v>
      </c>
      <c r="T152" s="96">
        <f t="shared" si="34"/>
        <v>0</v>
      </c>
    </row>
    <row r="153" spans="2:20" ht="15">
      <c r="B153" s="34" t="s">
        <v>220</v>
      </c>
      <c r="C153" s="33"/>
      <c r="D153" s="31">
        <v>51</v>
      </c>
      <c r="E153" s="33"/>
      <c r="F153" s="43">
        <v>129934</v>
      </c>
      <c r="G153" s="37">
        <f t="shared" si="38"/>
        <v>45532.83554038216</v>
      </c>
      <c r="H153" s="37">
        <f t="shared" si="38"/>
        <v>14210.466771286314</v>
      </c>
      <c r="I153" s="37">
        <f t="shared" si="38"/>
        <v>1078.7092335087805</v>
      </c>
      <c r="J153" s="37">
        <f t="shared" si="38"/>
        <v>21808.986746373113</v>
      </c>
      <c r="K153" s="37">
        <f t="shared" si="38"/>
        <v>4858.2514853070925</v>
      </c>
      <c r="L153" s="37">
        <f t="shared" si="38"/>
        <v>3498.314706821102</v>
      </c>
      <c r="M153" s="37">
        <f t="shared" si="38"/>
        <v>24761.91065831015</v>
      </c>
      <c r="N153" s="37">
        <f t="shared" si="38"/>
        <v>10218.550221390342</v>
      </c>
      <c r="O153" s="37">
        <f t="shared" si="38"/>
        <v>3286.6667936704994</v>
      </c>
      <c r="P153" s="37">
        <f t="shared" si="38"/>
        <v>671.4130059701752</v>
      </c>
      <c r="Q153" s="37">
        <f t="shared" si="38"/>
        <v>0.21833152120417498</v>
      </c>
      <c r="R153" s="37">
        <f t="shared" si="38"/>
        <v>7.676505459094011</v>
      </c>
      <c r="T153" s="96">
        <f t="shared" si="34"/>
        <v>0</v>
      </c>
    </row>
    <row r="154" spans="2:20" ht="15">
      <c r="B154" s="34" t="s">
        <v>221</v>
      </c>
      <c r="C154" s="33"/>
      <c r="D154" s="31">
        <v>51</v>
      </c>
      <c r="E154" s="33"/>
      <c r="F154" s="43">
        <v>14936094</v>
      </c>
      <c r="G154" s="37">
        <f t="shared" si="38"/>
        <v>5234062.768156824</v>
      </c>
      <c r="H154" s="37">
        <f t="shared" si="38"/>
        <v>1633512.9179414848</v>
      </c>
      <c r="I154" s="37">
        <f t="shared" si="38"/>
        <v>123999.12655929237</v>
      </c>
      <c r="J154" s="37">
        <f t="shared" si="38"/>
        <v>2506973.3563854187</v>
      </c>
      <c r="K154" s="37">
        <f t="shared" si="38"/>
        <v>558462.764635787</v>
      </c>
      <c r="L154" s="37">
        <f t="shared" si="38"/>
        <v>402136.14067651593</v>
      </c>
      <c r="M154" s="37">
        <f t="shared" si="38"/>
        <v>2846416.0667117327</v>
      </c>
      <c r="N154" s="37">
        <f t="shared" si="38"/>
        <v>1174636.5589484428</v>
      </c>
      <c r="O154" s="37">
        <f t="shared" si="38"/>
        <v>377806.91871982074</v>
      </c>
      <c r="P154" s="37">
        <f t="shared" si="38"/>
        <v>77179.8587744016</v>
      </c>
      <c r="Q154" s="37">
        <f t="shared" si="38"/>
        <v>25.097511997387528</v>
      </c>
      <c r="R154" s="37">
        <f t="shared" si="38"/>
        <v>882.4249782854473</v>
      </c>
      <c r="T154" s="96">
        <f t="shared" si="34"/>
        <v>0</v>
      </c>
    </row>
    <row r="155" spans="2:20" ht="15">
      <c r="B155" s="34" t="s">
        <v>222</v>
      </c>
      <c r="C155" s="33"/>
      <c r="D155" s="31">
        <v>52</v>
      </c>
      <c r="E155" s="33"/>
      <c r="F155" s="43">
        <v>9156938</v>
      </c>
      <c r="G155" s="37">
        <f t="shared" si="38"/>
        <v>3208870.2880499014</v>
      </c>
      <c r="H155" s="37">
        <f t="shared" si="38"/>
        <v>1001465.0759287708</v>
      </c>
      <c r="I155" s="37">
        <f t="shared" si="38"/>
        <v>76020.69951873583</v>
      </c>
      <c r="J155" s="37">
        <f t="shared" si="38"/>
        <v>1536961.3763861672</v>
      </c>
      <c r="K155" s="37">
        <f t="shared" si="38"/>
        <v>342379.2666997471</v>
      </c>
      <c r="L155" s="37">
        <f t="shared" si="38"/>
        <v>246539.40365761847</v>
      </c>
      <c r="M155" s="37">
        <f t="shared" si="38"/>
        <v>1745065.0380938412</v>
      </c>
      <c r="N155" s="37">
        <f t="shared" si="38"/>
        <v>720139.6926682595</v>
      </c>
      <c r="O155" s="37">
        <f t="shared" si="38"/>
        <v>231623.77865916194</v>
      </c>
      <c r="P155" s="37">
        <f t="shared" si="38"/>
        <v>47317.00146276203</v>
      </c>
      <c r="Q155" s="37">
        <f t="shared" si="38"/>
        <v>15.38664401243951</v>
      </c>
      <c r="R155" s="37">
        <f t="shared" si="38"/>
        <v>540.9922310217909</v>
      </c>
      <c r="T155" s="96">
        <f t="shared" si="34"/>
        <v>0</v>
      </c>
    </row>
    <row r="156" spans="2:20" ht="15">
      <c r="B156" s="34" t="s">
        <v>223</v>
      </c>
      <c r="C156" s="33"/>
      <c r="D156" s="31">
        <v>52</v>
      </c>
      <c r="E156" s="33"/>
      <c r="F156" s="43">
        <v>133401</v>
      </c>
      <c r="G156" s="37">
        <f t="shared" si="38"/>
        <v>46747.77805595548</v>
      </c>
      <c r="H156" s="37">
        <f t="shared" si="38"/>
        <v>14589.641493037734</v>
      </c>
      <c r="I156" s="37">
        <f t="shared" si="38"/>
        <v>1107.4921918766818</v>
      </c>
      <c r="J156" s="37">
        <f t="shared" si="38"/>
        <v>22390.91108526574</v>
      </c>
      <c r="K156" s="37">
        <f t="shared" si="38"/>
        <v>4987.88312829168</v>
      </c>
      <c r="L156" s="37">
        <f t="shared" si="38"/>
        <v>3591.659459453582</v>
      </c>
      <c r="M156" s="37">
        <f t="shared" si="38"/>
        <v>25422.627208653863</v>
      </c>
      <c r="N156" s="37">
        <f t="shared" si="38"/>
        <v>10491.209522401317</v>
      </c>
      <c r="O156" s="37">
        <f t="shared" si="38"/>
        <v>3374.3641921470758</v>
      </c>
      <c r="P156" s="37">
        <f t="shared" si="38"/>
        <v>689.328169758703</v>
      </c>
      <c r="Q156" s="37">
        <f t="shared" si="38"/>
        <v>0.22415721258606786</v>
      </c>
      <c r="R156" s="37">
        <f t="shared" si="38"/>
        <v>7.8813359455461995</v>
      </c>
      <c r="T156" s="96">
        <f t="shared" si="34"/>
        <v>0</v>
      </c>
    </row>
    <row r="157" spans="2:20" ht="15">
      <c r="B157" s="34" t="s">
        <v>224</v>
      </c>
      <c r="C157" s="33"/>
      <c r="D157" s="31">
        <v>53</v>
      </c>
      <c r="E157" s="33"/>
      <c r="F157" s="43">
        <v>32743234</v>
      </c>
      <c r="G157" s="37">
        <f t="shared" si="38"/>
        <v>16522806.113534547</v>
      </c>
      <c r="H157" s="37">
        <f t="shared" si="38"/>
        <v>4887612.023200262</v>
      </c>
      <c r="I157" s="37">
        <f t="shared" si="38"/>
        <v>301403.6852412774</v>
      </c>
      <c r="J157" s="37">
        <f t="shared" si="38"/>
        <v>3610119.878979414</v>
      </c>
      <c r="K157" s="37">
        <f t="shared" si="38"/>
        <v>710835.1126239977</v>
      </c>
      <c r="L157" s="37">
        <f t="shared" si="38"/>
        <v>515775.59863671527</v>
      </c>
      <c r="M157" s="37">
        <f t="shared" si="38"/>
        <v>3088441.9644362265</v>
      </c>
      <c r="N157" s="37">
        <f t="shared" si="38"/>
        <v>39443.32855814385</v>
      </c>
      <c r="O157" s="37">
        <f t="shared" si="38"/>
        <v>1449.1378085850422</v>
      </c>
      <c r="P157" s="37">
        <f t="shared" si="38"/>
        <v>3060506.3230801</v>
      </c>
      <c r="Q157" s="37">
        <f t="shared" si="38"/>
        <v>115.04822383650662</v>
      </c>
      <c r="R157" s="37">
        <f t="shared" si="38"/>
        <v>4725.785676894252</v>
      </c>
      <c r="T157" s="96">
        <f t="shared" si="34"/>
        <v>0</v>
      </c>
    </row>
    <row r="158" spans="2:20" ht="15">
      <c r="B158" s="34" t="s">
        <v>54</v>
      </c>
      <c r="C158" s="33"/>
      <c r="D158" s="31">
        <v>59</v>
      </c>
      <c r="E158" s="33"/>
      <c r="F158" s="43">
        <v>5699724</v>
      </c>
      <c r="G158" s="37">
        <f t="shared" si="38"/>
        <v>2213777.132522966</v>
      </c>
      <c r="H158" s="37">
        <f t="shared" si="38"/>
        <v>679370.8518303487</v>
      </c>
      <c r="I158" s="37">
        <f t="shared" si="38"/>
        <v>48586.5799531904</v>
      </c>
      <c r="J158" s="37">
        <f t="shared" si="38"/>
        <v>875843.3443185728</v>
      </c>
      <c r="K158" s="37">
        <f t="shared" si="38"/>
        <v>191103.6556349802</v>
      </c>
      <c r="L158" s="37">
        <f t="shared" si="38"/>
        <v>137777.35504565947</v>
      </c>
      <c r="M158" s="37">
        <f t="shared" si="38"/>
        <v>951114.9846577933</v>
      </c>
      <c r="N158" s="37">
        <f t="shared" si="38"/>
        <v>339554.2251122649</v>
      </c>
      <c r="O158" s="37">
        <f t="shared" si="38"/>
        <v>108731.58501390566</v>
      </c>
      <c r="P158" s="37">
        <f t="shared" si="38"/>
        <v>153395.7385999974</v>
      </c>
      <c r="Q158" s="37">
        <f t="shared" si="38"/>
        <v>12.150686698519424</v>
      </c>
      <c r="R158" s="37">
        <f t="shared" si="38"/>
        <v>456.3966236222838</v>
      </c>
      <c r="T158" s="96">
        <f t="shared" si="34"/>
        <v>0</v>
      </c>
    </row>
    <row r="159" spans="2:20" ht="15">
      <c r="B159" s="34" t="s">
        <v>23</v>
      </c>
      <c r="C159" s="33"/>
      <c r="D159" s="31">
        <v>56</v>
      </c>
      <c r="E159" s="33"/>
      <c r="F159" s="43">
        <v>6534688</v>
      </c>
      <c r="G159" s="37">
        <f t="shared" si="38"/>
        <v>2538077.784568557</v>
      </c>
      <c r="H159" s="37">
        <f t="shared" si="38"/>
        <v>778893.2504460844</v>
      </c>
      <c r="I159" s="37">
        <f t="shared" si="38"/>
        <v>55704.12549470007</v>
      </c>
      <c r="J159" s="37">
        <f t="shared" si="38"/>
        <v>1004147.3923997806</v>
      </c>
      <c r="K159" s="37">
        <f t="shared" si="38"/>
        <v>219098.81342220042</v>
      </c>
      <c r="L159" s="37">
        <f t="shared" si="38"/>
        <v>157960.6361095047</v>
      </c>
      <c r="M159" s="37">
        <f t="shared" si="38"/>
        <v>1090445.7262954253</v>
      </c>
      <c r="N159" s="37">
        <f t="shared" si="38"/>
        <v>389296.2045513812</v>
      </c>
      <c r="O159" s="37">
        <f t="shared" si="38"/>
        <v>124659.89297224728</v>
      </c>
      <c r="P159" s="37">
        <f t="shared" si="38"/>
        <v>175866.9879946011</v>
      </c>
      <c r="Q159" s="37">
        <f t="shared" si="38"/>
        <v>13.930665162133202</v>
      </c>
      <c r="R159" s="37">
        <f t="shared" si="38"/>
        <v>523.255080355655</v>
      </c>
      <c r="T159" s="96">
        <f t="shared" si="34"/>
        <v>0</v>
      </c>
    </row>
    <row r="160" spans="3:20" ht="15">
      <c r="C160" s="33"/>
      <c r="D160" s="31"/>
      <c r="E160" s="33"/>
      <c r="F160" s="43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6"/>
      <c r="T160" s="96">
        <f t="shared" si="34"/>
        <v>0</v>
      </c>
    </row>
    <row r="161" spans="2:20" ht="15">
      <c r="B161" s="95" t="s">
        <v>225</v>
      </c>
      <c r="C161" s="39"/>
      <c r="D161" s="40"/>
      <c r="E161" s="39"/>
      <c r="F161" s="42">
        <f>SUM(F152:F159)</f>
        <v>167700748</v>
      </c>
      <c r="G161" s="64">
        <f aca="true" t="shared" si="39" ref="G161:R161">SUM(G151:G160)</f>
        <v>64280578.03750299</v>
      </c>
      <c r="H161" s="64">
        <f t="shared" si="39"/>
        <v>19767710.00298513</v>
      </c>
      <c r="I161" s="64">
        <f t="shared" si="39"/>
        <v>1424538.9063066344</v>
      </c>
      <c r="J161" s="64">
        <f t="shared" si="39"/>
        <v>26088772.282326944</v>
      </c>
      <c r="K161" s="64">
        <f t="shared" si="39"/>
        <v>5709672.523828683</v>
      </c>
      <c r="L161" s="64">
        <f t="shared" si="39"/>
        <v>4115683.649924764</v>
      </c>
      <c r="M161" s="64">
        <f t="shared" si="39"/>
        <v>28517710.953705233</v>
      </c>
      <c r="N161" s="64">
        <f t="shared" si="39"/>
        <v>10419748.967110991</v>
      </c>
      <c r="O161" s="64">
        <f t="shared" si="39"/>
        <v>3339108.5068751145</v>
      </c>
      <c r="P161" s="64">
        <f t="shared" si="39"/>
        <v>4023920.9022752834</v>
      </c>
      <c r="Q161" s="64">
        <f t="shared" si="39"/>
        <v>347.3444351377609</v>
      </c>
      <c r="R161" s="64">
        <f t="shared" si="39"/>
        <v>12955.922723122498</v>
      </c>
      <c r="T161" s="96">
        <f t="shared" si="34"/>
        <v>0</v>
      </c>
    </row>
    <row r="162" spans="3:20" ht="15">
      <c r="C162" s="33"/>
      <c r="D162" s="31"/>
      <c r="E162" s="3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36"/>
      <c r="T162" s="96">
        <f t="shared" si="34"/>
        <v>0</v>
      </c>
    </row>
    <row r="163" spans="2:20" ht="15">
      <c r="B163" s="34" t="s">
        <v>226</v>
      </c>
      <c r="C163" s="33"/>
      <c r="D163" s="31"/>
      <c r="E163" s="97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36"/>
      <c r="T163" s="96">
        <f t="shared" si="34"/>
        <v>0</v>
      </c>
    </row>
    <row r="164" spans="2:20" ht="15">
      <c r="B164" s="34" t="s">
        <v>227</v>
      </c>
      <c r="C164" s="33"/>
      <c r="D164" s="31"/>
      <c r="E164" s="52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36"/>
      <c r="T164" s="96">
        <f t="shared" si="34"/>
        <v>0</v>
      </c>
    </row>
    <row r="165" spans="2:20" ht="15">
      <c r="B165" s="34" t="s">
        <v>228</v>
      </c>
      <c r="C165" s="33"/>
      <c r="D165" s="31">
        <v>51</v>
      </c>
      <c r="E165" s="33"/>
      <c r="F165" s="43">
        <v>-2647544</v>
      </c>
      <c r="G165" s="37">
        <f aca="true" t="shared" si="40" ref="G165:R171">INDEX(ALLOC,($D165)+1,(G$1)+1)*$F165</f>
        <v>-927780.146366044</v>
      </c>
      <c r="H165" s="37">
        <f t="shared" si="40"/>
        <v>-289553.43510950526</v>
      </c>
      <c r="I165" s="37">
        <f t="shared" si="40"/>
        <v>-21979.85253221459</v>
      </c>
      <c r="J165" s="37">
        <f t="shared" si="40"/>
        <v>-444381.3936801735</v>
      </c>
      <c r="K165" s="37">
        <f t="shared" si="40"/>
        <v>-98992.06189616174</v>
      </c>
      <c r="L165" s="37">
        <f t="shared" si="40"/>
        <v>-71281.89782625</v>
      </c>
      <c r="M165" s="37">
        <f t="shared" si="40"/>
        <v>-504550.3716651922</v>
      </c>
      <c r="N165" s="37">
        <f t="shared" si="40"/>
        <v>-208213.87263795984</v>
      </c>
      <c r="O165" s="37">
        <f t="shared" si="40"/>
        <v>-66969.34558761808</v>
      </c>
      <c r="P165" s="37">
        <f t="shared" si="40"/>
        <v>-13680.75696490758</v>
      </c>
      <c r="Q165" s="37">
        <f t="shared" si="40"/>
        <v>-4.448737889813184</v>
      </c>
      <c r="R165" s="37">
        <f t="shared" si="40"/>
        <v>-156.41699608410113</v>
      </c>
      <c r="T165" s="96">
        <f t="shared" si="34"/>
        <v>0</v>
      </c>
    </row>
    <row r="166" spans="2:20" ht="15">
      <c r="B166" s="34" t="s">
        <v>229</v>
      </c>
      <c r="C166" s="33"/>
      <c r="D166" s="31">
        <v>52</v>
      </c>
      <c r="E166" s="33"/>
      <c r="F166" s="43">
        <v>-5404</v>
      </c>
      <c r="G166" s="37">
        <f t="shared" si="40"/>
        <v>-1893.7263784708018</v>
      </c>
      <c r="H166" s="37">
        <f t="shared" si="40"/>
        <v>-591.0182279621285</v>
      </c>
      <c r="I166" s="37">
        <f t="shared" si="40"/>
        <v>-44.8638901125298</v>
      </c>
      <c r="J166" s="37">
        <f t="shared" si="40"/>
        <v>-907.0433018101519</v>
      </c>
      <c r="K166" s="37">
        <f t="shared" si="40"/>
        <v>-202.0563595871713</v>
      </c>
      <c r="L166" s="37">
        <f t="shared" si="40"/>
        <v>-145.49611861145837</v>
      </c>
      <c r="M166" s="37">
        <f t="shared" si="40"/>
        <v>-1029.856428629212</v>
      </c>
      <c r="N166" s="37">
        <f t="shared" si="40"/>
        <v>-424.9930379761525</v>
      </c>
      <c r="O166" s="37">
        <f t="shared" si="40"/>
        <v>-136.69360870130507</v>
      </c>
      <c r="P166" s="37">
        <f t="shared" si="40"/>
        <v>-27.924299138507436</v>
      </c>
      <c r="Q166" s="37">
        <f t="shared" si="40"/>
        <v>-0.00908048348074685</v>
      </c>
      <c r="R166" s="37">
        <f t="shared" si="40"/>
        <v>-0.3192685171005589</v>
      </c>
      <c r="T166" s="96">
        <f t="shared" si="34"/>
        <v>0</v>
      </c>
    </row>
    <row r="167" spans="2:20" ht="15">
      <c r="B167" s="34" t="s">
        <v>230</v>
      </c>
      <c r="C167" s="33"/>
      <c r="D167" s="31">
        <v>53</v>
      </c>
      <c r="E167" s="33"/>
      <c r="F167" s="43">
        <v>-12404</v>
      </c>
      <c r="G167" s="37">
        <f t="shared" si="40"/>
        <v>-6259.27442085539</v>
      </c>
      <c r="H167" s="37">
        <f t="shared" si="40"/>
        <v>-1851.5562493239383</v>
      </c>
      <c r="I167" s="37">
        <f t="shared" si="40"/>
        <v>-114.17965958197058</v>
      </c>
      <c r="J167" s="37">
        <f t="shared" si="40"/>
        <v>-1367.6085562855717</v>
      </c>
      <c r="K167" s="37">
        <f t="shared" si="40"/>
        <v>-269.28307500071827</v>
      </c>
      <c r="L167" s="37">
        <f t="shared" si="40"/>
        <v>-195.38939023218708</v>
      </c>
      <c r="M167" s="37">
        <f t="shared" si="40"/>
        <v>-1169.9832132301578</v>
      </c>
      <c r="N167" s="37">
        <f t="shared" si="40"/>
        <v>-14.942172402250073</v>
      </c>
      <c r="O167" s="37">
        <f t="shared" si="40"/>
        <v>-0.5489715944884632</v>
      </c>
      <c r="P167" s="37">
        <f t="shared" si="40"/>
        <v>-1159.4004560296507</v>
      </c>
      <c r="Q167" s="37">
        <f t="shared" si="40"/>
        <v>-0.04358329933042131</v>
      </c>
      <c r="R167" s="37">
        <f t="shared" si="40"/>
        <v>-1.7902521643462679</v>
      </c>
      <c r="T167" s="96">
        <f t="shared" si="34"/>
        <v>0</v>
      </c>
    </row>
    <row r="168" spans="2:20" ht="15">
      <c r="B168" s="34" t="s">
        <v>231</v>
      </c>
      <c r="C168" s="33"/>
      <c r="D168" s="31">
        <v>23</v>
      </c>
      <c r="E168" s="33"/>
      <c r="F168" s="43">
        <v>17000077</v>
      </c>
      <c r="G168" s="37">
        <f t="shared" si="40"/>
        <v>6581535.213424039</v>
      </c>
      <c r="H168" s="37">
        <f t="shared" si="40"/>
        <v>2020786.5805626481</v>
      </c>
      <c r="I168" s="37">
        <f t="shared" si="40"/>
        <v>144790.2160194887</v>
      </c>
      <c r="J168" s="37">
        <f t="shared" si="40"/>
        <v>2620261.4050183734</v>
      </c>
      <c r="K168" s="37">
        <f t="shared" si="40"/>
        <v>572155.4312364574</v>
      </c>
      <c r="L168" s="37">
        <f t="shared" si="40"/>
        <v>412480.5263603619</v>
      </c>
      <c r="M168" s="37">
        <f t="shared" si="40"/>
        <v>2850110.0382259013</v>
      </c>
      <c r="N168" s="37">
        <f t="shared" si="40"/>
        <v>1023460.8398391294</v>
      </c>
      <c r="O168" s="37">
        <f t="shared" si="40"/>
        <v>327793.8259837439</v>
      </c>
      <c r="P168" s="37">
        <f t="shared" si="40"/>
        <v>445317.4616712169</v>
      </c>
      <c r="Q168" s="37">
        <f t="shared" si="40"/>
        <v>35.98745610278813</v>
      </c>
      <c r="R168" s="37">
        <f t="shared" si="40"/>
        <v>1349.474202538261</v>
      </c>
      <c r="T168" s="96">
        <f t="shared" si="34"/>
        <v>0</v>
      </c>
    </row>
    <row r="169" spans="2:20" ht="15">
      <c r="B169" s="34" t="s">
        <v>232</v>
      </c>
      <c r="C169" s="33"/>
      <c r="D169" s="31">
        <v>23</v>
      </c>
      <c r="E169" s="33"/>
      <c r="F169" s="43">
        <v>8845973</v>
      </c>
      <c r="G169" s="37">
        <f t="shared" si="40"/>
        <v>3424695.240880279</v>
      </c>
      <c r="H169" s="37">
        <f t="shared" si="40"/>
        <v>1051514.2684600493</v>
      </c>
      <c r="I169" s="37">
        <f t="shared" si="40"/>
        <v>75341.44354596538</v>
      </c>
      <c r="J169" s="37">
        <f t="shared" si="40"/>
        <v>1363450.3915326146</v>
      </c>
      <c r="K169" s="37">
        <f t="shared" si="40"/>
        <v>297720.50423777837</v>
      </c>
      <c r="L169" s="37">
        <f t="shared" si="40"/>
        <v>214633.82778851822</v>
      </c>
      <c r="M169" s="37">
        <f t="shared" si="40"/>
        <v>1483051.8970693655</v>
      </c>
      <c r="N169" s="37">
        <f t="shared" si="40"/>
        <v>532556.8205234754</v>
      </c>
      <c r="O169" s="37">
        <f t="shared" si="40"/>
        <v>170567.1882673765</v>
      </c>
      <c r="P169" s="37">
        <f t="shared" si="40"/>
        <v>231720.49411141605</v>
      </c>
      <c r="Q169" s="37">
        <f t="shared" si="40"/>
        <v>18.726036654066274</v>
      </c>
      <c r="R169" s="37">
        <f t="shared" si="40"/>
        <v>702.197546508171</v>
      </c>
      <c r="T169" s="96">
        <f t="shared" si="34"/>
        <v>0</v>
      </c>
    </row>
    <row r="170" spans="2:20" ht="15">
      <c r="B170" s="34" t="s">
        <v>233</v>
      </c>
      <c r="C170" s="33"/>
      <c r="D170" s="31">
        <v>1</v>
      </c>
      <c r="E170" s="33"/>
      <c r="F170" s="43">
        <v>-767</v>
      </c>
      <c r="G170" s="37">
        <f t="shared" si="40"/>
        <v>-256.26789306625824</v>
      </c>
      <c r="H170" s="37">
        <f t="shared" si="40"/>
        <v>-80.87539693980531</v>
      </c>
      <c r="I170" s="37">
        <f t="shared" si="40"/>
        <v>-6.735399912818819</v>
      </c>
      <c r="J170" s="37">
        <f t="shared" si="40"/>
        <v>-131.6529834331851</v>
      </c>
      <c r="K170" s="37">
        <f t="shared" si="40"/>
        <v>-28.075726736534563</v>
      </c>
      <c r="L170" s="37">
        <f t="shared" si="40"/>
        <v>-21.279868418733216</v>
      </c>
      <c r="M170" s="37">
        <f t="shared" si="40"/>
        <v>-153.36504020682818</v>
      </c>
      <c r="N170" s="37">
        <f t="shared" si="40"/>
        <v>-62.92460649783952</v>
      </c>
      <c r="O170" s="37">
        <f t="shared" si="40"/>
        <v>-20.45124483844311</v>
      </c>
      <c r="P170" s="37">
        <f t="shared" si="40"/>
        <v>-5.319217416416221</v>
      </c>
      <c r="Q170" s="37">
        <f t="shared" si="40"/>
        <v>-0.0017297145271467727</v>
      </c>
      <c r="R170" s="37">
        <f t="shared" si="40"/>
        <v>-0.05089281861050069</v>
      </c>
      <c r="T170" s="96">
        <f t="shared" si="34"/>
        <v>0</v>
      </c>
    </row>
    <row r="171" spans="2:20" ht="15">
      <c r="B171" s="34" t="s">
        <v>234</v>
      </c>
      <c r="C171" s="33"/>
      <c r="D171" s="31">
        <v>23</v>
      </c>
      <c r="E171" s="33"/>
      <c r="F171" s="43">
        <v>59882590</v>
      </c>
      <c r="G171" s="37">
        <f t="shared" si="40"/>
        <v>23183387.62559924</v>
      </c>
      <c r="H171" s="37">
        <f t="shared" si="40"/>
        <v>7118199.187058684</v>
      </c>
      <c r="I171" s="37">
        <f t="shared" si="40"/>
        <v>510021.99236547423</v>
      </c>
      <c r="J171" s="37">
        <f t="shared" si="40"/>
        <v>9229842.865390504</v>
      </c>
      <c r="K171" s="37">
        <f t="shared" si="40"/>
        <v>2015411.4069604492</v>
      </c>
      <c r="L171" s="37">
        <f t="shared" si="40"/>
        <v>1452958.2567785864</v>
      </c>
      <c r="M171" s="37">
        <f t="shared" si="40"/>
        <v>10039482.225519683</v>
      </c>
      <c r="N171" s="37">
        <f t="shared" si="40"/>
        <v>3605129.897537655</v>
      </c>
      <c r="O171" s="37">
        <f t="shared" si="40"/>
        <v>1154650.257520356</v>
      </c>
      <c r="P171" s="37">
        <f t="shared" si="40"/>
        <v>1568626.0113467837</v>
      </c>
      <c r="Q171" s="37">
        <f t="shared" si="40"/>
        <v>126.76543047106547</v>
      </c>
      <c r="R171" s="37">
        <f t="shared" si="40"/>
        <v>4753.508492118926</v>
      </c>
      <c r="T171" s="96">
        <f t="shared" si="34"/>
        <v>0</v>
      </c>
    </row>
    <row r="172" spans="2:20" ht="15">
      <c r="B172" s="34" t="s">
        <v>226</v>
      </c>
      <c r="C172" s="33"/>
      <c r="D172" s="31"/>
      <c r="E172" s="3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36"/>
      <c r="T172" s="96">
        <f t="shared" si="34"/>
        <v>0</v>
      </c>
    </row>
    <row r="173" spans="2:20" ht="15">
      <c r="B173" s="95" t="s">
        <v>235</v>
      </c>
      <c r="C173" s="39"/>
      <c r="D173" s="40"/>
      <c r="E173" s="39"/>
      <c r="F173" s="42">
        <f aca="true" t="shared" si="41" ref="F173:R173">SUM(F164:F172)</f>
        <v>83062521</v>
      </c>
      <c r="G173" s="42">
        <f t="shared" si="41"/>
        <v>32253428.66484512</v>
      </c>
      <c r="H173" s="42">
        <f t="shared" si="41"/>
        <v>9898423.151097652</v>
      </c>
      <c r="I173" s="42">
        <f t="shared" si="41"/>
        <v>708008.0204491063</v>
      </c>
      <c r="J173" s="42">
        <f t="shared" si="41"/>
        <v>12766766.96341979</v>
      </c>
      <c r="K173" s="42">
        <f t="shared" si="41"/>
        <v>2785795.865377199</v>
      </c>
      <c r="L173" s="42">
        <f t="shared" si="41"/>
        <v>2008428.547723954</v>
      </c>
      <c r="M173" s="42">
        <f t="shared" si="41"/>
        <v>13865740.584467692</v>
      </c>
      <c r="N173" s="42">
        <f t="shared" si="41"/>
        <v>4952430.825445424</v>
      </c>
      <c r="O173" s="42">
        <f t="shared" si="41"/>
        <v>1585884.232358724</v>
      </c>
      <c r="P173" s="42">
        <f t="shared" si="41"/>
        <v>2230790.5661919247</v>
      </c>
      <c r="Q173" s="42">
        <f t="shared" si="41"/>
        <v>176.97579184076838</v>
      </c>
      <c r="R173" s="42">
        <f t="shared" si="41"/>
        <v>6646.6028315812</v>
      </c>
      <c r="T173" s="96">
        <f t="shared" si="34"/>
        <v>0</v>
      </c>
    </row>
    <row r="174" spans="3:20" ht="15">
      <c r="C174" s="33"/>
      <c r="D174" s="31"/>
      <c r="E174" s="3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T174" s="96">
        <f t="shared" si="34"/>
        <v>0</v>
      </c>
    </row>
    <row r="175" spans="1:20" ht="15">
      <c r="A175" s="98" t="s">
        <v>119</v>
      </c>
      <c r="B175" s="98"/>
      <c r="C175" s="99"/>
      <c r="D175" s="100"/>
      <c r="E175" s="99"/>
      <c r="F175" s="101">
        <f aca="true" t="shared" si="42" ref="F175:R175">SUM(F173,F145,F161)</f>
        <v>1109551249.7</v>
      </c>
      <c r="G175" s="101">
        <f t="shared" si="42"/>
        <v>415459945.3763654</v>
      </c>
      <c r="H175" s="101">
        <f t="shared" si="42"/>
        <v>132467485.880964</v>
      </c>
      <c r="I175" s="101">
        <f t="shared" si="42"/>
        <v>9810824.654776108</v>
      </c>
      <c r="J175" s="101">
        <f t="shared" si="42"/>
        <v>175737300.35715428</v>
      </c>
      <c r="K175" s="101">
        <f t="shared" si="42"/>
        <v>37684691.918572314</v>
      </c>
      <c r="L175" s="101">
        <f t="shared" si="42"/>
        <v>27902131.39991756</v>
      </c>
      <c r="M175" s="101">
        <f t="shared" si="42"/>
        <v>196533270.92129904</v>
      </c>
      <c r="N175" s="101">
        <f t="shared" si="42"/>
        <v>75400996.90776053</v>
      </c>
      <c r="O175" s="101">
        <f t="shared" si="42"/>
        <v>24291936.903859086</v>
      </c>
      <c r="P175" s="101">
        <f t="shared" si="42"/>
        <v>14169286.569633454</v>
      </c>
      <c r="Q175" s="101">
        <f t="shared" si="42"/>
        <v>2557.1135756155927</v>
      </c>
      <c r="R175" s="101">
        <f t="shared" si="42"/>
        <v>90821.69612260241</v>
      </c>
      <c r="T175" s="96">
        <f t="shared" si="34"/>
        <v>0</v>
      </c>
    </row>
    <row r="176" spans="3:20" ht="15">
      <c r="C176" s="33"/>
      <c r="D176" s="31"/>
      <c r="E176" s="3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36"/>
      <c r="T176" s="96">
        <f t="shared" si="34"/>
        <v>0</v>
      </c>
    </row>
    <row r="177" spans="3:20" ht="15">
      <c r="C177" s="33"/>
      <c r="D177" s="31"/>
      <c r="E177" s="3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36"/>
      <c r="T177" s="96">
        <f t="shared" si="34"/>
        <v>0</v>
      </c>
    </row>
    <row r="178" spans="1:20" ht="15">
      <c r="A178" s="34" t="s">
        <v>120</v>
      </c>
      <c r="C178" s="33"/>
      <c r="D178" s="31"/>
      <c r="E178" s="3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36"/>
      <c r="T178" s="96">
        <f t="shared" si="34"/>
        <v>0</v>
      </c>
    </row>
    <row r="179" spans="3:20" ht="15">
      <c r="C179" s="33"/>
      <c r="D179" s="31"/>
      <c r="E179" s="3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36"/>
      <c r="T179" s="96">
        <f t="shared" si="34"/>
        <v>0</v>
      </c>
    </row>
    <row r="180" spans="2:20" ht="15">
      <c r="B180" s="34" t="s">
        <v>236</v>
      </c>
      <c r="C180" s="33"/>
      <c r="D180" s="31"/>
      <c r="E180" s="33"/>
      <c r="F180" s="43">
        <f>Revenues!F29</f>
        <v>1342076920</v>
      </c>
      <c r="G180" s="43">
        <f>Revenues!G29</f>
        <v>495746733.4353686</v>
      </c>
      <c r="H180" s="43">
        <f>Revenues!H29</f>
        <v>187157041.51901606</v>
      </c>
      <c r="I180" s="43">
        <f>Revenues!I29</f>
        <v>11472511.326478552</v>
      </c>
      <c r="J180" s="43">
        <f>Revenues!J29</f>
        <v>229350646.6597772</v>
      </c>
      <c r="K180" s="43">
        <f>Revenues!K29</f>
        <v>53138236.96044567</v>
      </c>
      <c r="L180" s="43">
        <f>Revenues!L29</f>
        <v>26333983.74868707</v>
      </c>
      <c r="M180" s="43">
        <f>Revenues!M29</f>
        <v>210446101.26640734</v>
      </c>
      <c r="N180" s="43">
        <f>Revenues!N29</f>
        <v>89022911.01714522</v>
      </c>
      <c r="O180" s="43">
        <f>Revenues!O29</f>
        <v>15784061.466960225</v>
      </c>
      <c r="P180" s="43">
        <f>Revenues!P29</f>
        <v>23512840.393297017</v>
      </c>
      <c r="Q180" s="43">
        <f>Revenues!Q29</f>
        <v>2332.946352981225</v>
      </c>
      <c r="R180" s="43">
        <f>Revenues!R29</f>
        <v>109519.26006409957</v>
      </c>
      <c r="T180" s="96">
        <f t="shared" si="34"/>
        <v>0</v>
      </c>
    </row>
    <row r="181" spans="3:20" ht="15">
      <c r="C181" s="33"/>
      <c r="D181" s="31"/>
      <c r="E181" s="3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T181" s="96">
        <f t="shared" si="34"/>
        <v>0</v>
      </c>
    </row>
    <row r="182" spans="2:20" ht="15">
      <c r="B182" s="34" t="s">
        <v>237</v>
      </c>
      <c r="C182" s="33"/>
      <c r="D182" s="31"/>
      <c r="E182" s="33"/>
      <c r="F182" s="43">
        <f aca="true" t="shared" si="43" ref="F182:R182">F145</f>
        <v>858787980.7</v>
      </c>
      <c r="G182" s="43">
        <f t="shared" si="43"/>
        <v>318925938.6740173</v>
      </c>
      <c r="H182" s="43">
        <f t="shared" si="43"/>
        <v>102801352.7268812</v>
      </c>
      <c r="I182" s="43">
        <f t="shared" si="43"/>
        <v>7678277.728020367</v>
      </c>
      <c r="J182" s="43">
        <f t="shared" si="43"/>
        <v>136881761.11140755</v>
      </c>
      <c r="K182" s="43">
        <f t="shared" si="43"/>
        <v>29189223.529366434</v>
      </c>
      <c r="L182" s="43">
        <f t="shared" si="43"/>
        <v>21778019.202268846</v>
      </c>
      <c r="M182" s="43">
        <f t="shared" si="43"/>
        <v>154149819.38312614</v>
      </c>
      <c r="N182" s="43">
        <f t="shared" si="43"/>
        <v>60028817.115204126</v>
      </c>
      <c r="O182" s="43">
        <f t="shared" si="43"/>
        <v>19366944.16462525</v>
      </c>
      <c r="P182" s="43">
        <f t="shared" si="43"/>
        <v>7914575.101166246</v>
      </c>
      <c r="Q182" s="43">
        <f t="shared" si="43"/>
        <v>2032.793348637063</v>
      </c>
      <c r="R182" s="43">
        <f t="shared" si="43"/>
        <v>71219.17056789872</v>
      </c>
      <c r="T182" s="96">
        <f t="shared" si="34"/>
        <v>0</v>
      </c>
    </row>
    <row r="183" spans="2:20" ht="15">
      <c r="B183" s="34" t="s">
        <v>218</v>
      </c>
      <c r="C183" s="33"/>
      <c r="D183" s="31"/>
      <c r="E183" s="33"/>
      <c r="F183" s="36">
        <f aca="true" t="shared" si="44" ref="F183:R183">F161</f>
        <v>167700748</v>
      </c>
      <c r="G183" s="36">
        <f t="shared" si="44"/>
        <v>64280578.03750299</v>
      </c>
      <c r="H183" s="36">
        <f t="shared" si="44"/>
        <v>19767710.00298513</v>
      </c>
      <c r="I183" s="36">
        <f t="shared" si="44"/>
        <v>1424538.9063066344</v>
      </c>
      <c r="J183" s="36">
        <f t="shared" si="44"/>
        <v>26088772.282326944</v>
      </c>
      <c r="K183" s="36">
        <f t="shared" si="44"/>
        <v>5709672.523828683</v>
      </c>
      <c r="L183" s="36">
        <f t="shared" si="44"/>
        <v>4115683.649924764</v>
      </c>
      <c r="M183" s="36">
        <f t="shared" si="44"/>
        <v>28517710.953705233</v>
      </c>
      <c r="N183" s="36">
        <f t="shared" si="44"/>
        <v>10419748.967110991</v>
      </c>
      <c r="O183" s="36">
        <f t="shared" si="44"/>
        <v>3339108.5068751145</v>
      </c>
      <c r="P183" s="36">
        <f t="shared" si="44"/>
        <v>4023920.9022752834</v>
      </c>
      <c r="Q183" s="36">
        <f t="shared" si="44"/>
        <v>347.3444351377609</v>
      </c>
      <c r="R183" s="36">
        <f t="shared" si="44"/>
        <v>12955.922723122498</v>
      </c>
      <c r="T183" s="96">
        <f t="shared" si="34"/>
        <v>0</v>
      </c>
    </row>
    <row r="184" spans="2:20" ht="15">
      <c r="B184" s="34" t="s">
        <v>238</v>
      </c>
      <c r="C184" s="33"/>
      <c r="D184" s="31"/>
      <c r="E184" s="33"/>
      <c r="F184" s="43">
        <f aca="true" t="shared" si="45" ref="F184:R184">SUM(F165:F167)</f>
        <v>-2665352</v>
      </c>
      <c r="G184" s="43">
        <f t="shared" si="45"/>
        <v>-935933.14716537</v>
      </c>
      <c r="H184" s="43">
        <f t="shared" si="45"/>
        <v>-291996.00958679133</v>
      </c>
      <c r="I184" s="43">
        <f t="shared" si="45"/>
        <v>-22138.896081909093</v>
      </c>
      <c r="J184" s="43">
        <f t="shared" si="45"/>
        <v>-446656.0455382692</v>
      </c>
      <c r="K184" s="43">
        <f t="shared" si="45"/>
        <v>-99463.40133074962</v>
      </c>
      <c r="L184" s="43">
        <f t="shared" si="45"/>
        <v>-71622.78333509364</v>
      </c>
      <c r="M184" s="43">
        <f t="shared" si="45"/>
        <v>-506750.21130705153</v>
      </c>
      <c r="N184" s="43">
        <f t="shared" si="45"/>
        <v>-208653.80784833824</v>
      </c>
      <c r="O184" s="43">
        <f t="shared" si="45"/>
        <v>-67106.58816791387</v>
      </c>
      <c r="P184" s="43">
        <f t="shared" si="45"/>
        <v>-14868.081720075737</v>
      </c>
      <c r="Q184" s="43">
        <f t="shared" si="45"/>
        <v>-4.501401672624353</v>
      </c>
      <c r="R184" s="43">
        <f t="shared" si="45"/>
        <v>-158.52651676554797</v>
      </c>
      <c r="T184" s="96">
        <f t="shared" si="34"/>
        <v>0</v>
      </c>
    </row>
    <row r="185" spans="2:20" ht="15">
      <c r="B185" s="34" t="s">
        <v>239</v>
      </c>
      <c r="C185" s="33"/>
      <c r="D185" s="31"/>
      <c r="E185" s="33"/>
      <c r="F185" s="43">
        <f aca="true" t="shared" si="46" ref="F185:R185">F168</f>
        <v>17000077</v>
      </c>
      <c r="G185" s="43">
        <f t="shared" si="46"/>
        <v>6581535.213424039</v>
      </c>
      <c r="H185" s="43">
        <f t="shared" si="46"/>
        <v>2020786.5805626481</v>
      </c>
      <c r="I185" s="43">
        <f t="shared" si="46"/>
        <v>144790.2160194887</v>
      </c>
      <c r="J185" s="43">
        <f t="shared" si="46"/>
        <v>2620261.4050183734</v>
      </c>
      <c r="K185" s="43">
        <f t="shared" si="46"/>
        <v>572155.4312364574</v>
      </c>
      <c r="L185" s="43">
        <f t="shared" si="46"/>
        <v>412480.5263603619</v>
      </c>
      <c r="M185" s="43">
        <f t="shared" si="46"/>
        <v>2850110.0382259013</v>
      </c>
      <c r="N185" s="43">
        <f t="shared" si="46"/>
        <v>1023460.8398391294</v>
      </c>
      <c r="O185" s="43">
        <f t="shared" si="46"/>
        <v>327793.8259837439</v>
      </c>
      <c r="P185" s="43">
        <f t="shared" si="46"/>
        <v>445317.4616712169</v>
      </c>
      <c r="Q185" s="43">
        <f t="shared" si="46"/>
        <v>35.98745610278813</v>
      </c>
      <c r="R185" s="43">
        <f t="shared" si="46"/>
        <v>1349.474202538261</v>
      </c>
      <c r="T185" s="96">
        <f t="shared" si="34"/>
        <v>0</v>
      </c>
    </row>
    <row r="186" spans="2:20" ht="15">
      <c r="B186" s="34" t="s">
        <v>232</v>
      </c>
      <c r="C186" s="33"/>
      <c r="D186" s="31"/>
      <c r="E186" s="33"/>
      <c r="F186" s="43">
        <f aca="true" t="shared" si="47" ref="F186:R186">F169</f>
        <v>8845973</v>
      </c>
      <c r="G186" s="43">
        <f t="shared" si="47"/>
        <v>3424695.240880279</v>
      </c>
      <c r="H186" s="43">
        <f t="shared" si="47"/>
        <v>1051514.2684600493</v>
      </c>
      <c r="I186" s="43">
        <f t="shared" si="47"/>
        <v>75341.44354596538</v>
      </c>
      <c r="J186" s="43">
        <f t="shared" si="47"/>
        <v>1363450.3915326146</v>
      </c>
      <c r="K186" s="43">
        <f t="shared" si="47"/>
        <v>297720.50423777837</v>
      </c>
      <c r="L186" s="43">
        <f t="shared" si="47"/>
        <v>214633.82778851822</v>
      </c>
      <c r="M186" s="43">
        <f t="shared" si="47"/>
        <v>1483051.8970693655</v>
      </c>
      <c r="N186" s="43">
        <f t="shared" si="47"/>
        <v>532556.8205234754</v>
      </c>
      <c r="O186" s="43">
        <f t="shared" si="47"/>
        <v>170567.1882673765</v>
      </c>
      <c r="P186" s="43">
        <f t="shared" si="47"/>
        <v>231720.49411141605</v>
      </c>
      <c r="Q186" s="43">
        <f t="shared" si="47"/>
        <v>18.726036654066274</v>
      </c>
      <c r="R186" s="43">
        <f t="shared" si="47"/>
        <v>702.197546508171</v>
      </c>
      <c r="T186" s="96">
        <f t="shared" si="34"/>
        <v>0</v>
      </c>
    </row>
    <row r="187" spans="2:20" ht="15">
      <c r="B187" s="34" t="s">
        <v>240</v>
      </c>
      <c r="C187" s="33"/>
      <c r="D187" s="31"/>
      <c r="E187" s="33"/>
      <c r="F187" s="43">
        <f aca="true" t="shared" si="48" ref="F187:R187">F170</f>
        <v>-767</v>
      </c>
      <c r="G187" s="43">
        <f t="shared" si="48"/>
        <v>-256.26789306625824</v>
      </c>
      <c r="H187" s="43">
        <f t="shared" si="48"/>
        <v>-80.87539693980531</v>
      </c>
      <c r="I187" s="43">
        <f t="shared" si="48"/>
        <v>-6.735399912818819</v>
      </c>
      <c r="J187" s="43">
        <f t="shared" si="48"/>
        <v>-131.6529834331851</v>
      </c>
      <c r="K187" s="43">
        <f t="shared" si="48"/>
        <v>-28.075726736534563</v>
      </c>
      <c r="L187" s="43">
        <f t="shared" si="48"/>
        <v>-21.279868418733216</v>
      </c>
      <c r="M187" s="43">
        <f t="shared" si="48"/>
        <v>-153.36504020682818</v>
      </c>
      <c r="N187" s="43">
        <f t="shared" si="48"/>
        <v>-62.92460649783952</v>
      </c>
      <c r="O187" s="43">
        <f t="shared" si="48"/>
        <v>-20.45124483844311</v>
      </c>
      <c r="P187" s="43">
        <f t="shared" si="48"/>
        <v>-5.319217416416221</v>
      </c>
      <c r="Q187" s="43">
        <f t="shared" si="48"/>
        <v>-0.0017297145271467727</v>
      </c>
      <c r="R187" s="43">
        <f t="shared" si="48"/>
        <v>-0.05089281861050069</v>
      </c>
      <c r="T187" s="96">
        <f t="shared" si="34"/>
        <v>0</v>
      </c>
    </row>
    <row r="188" spans="2:20" ht="15">
      <c r="B188" s="34" t="s">
        <v>241</v>
      </c>
      <c r="C188" s="33"/>
      <c r="D188" s="31" t="s">
        <v>284</v>
      </c>
      <c r="E188" s="33"/>
      <c r="F188" s="43">
        <v>-5672873</v>
      </c>
      <c r="G188" s="43"/>
      <c r="H188" s="43"/>
      <c r="I188" s="43"/>
      <c r="J188" s="43"/>
      <c r="K188" s="43">
        <v>-70827</v>
      </c>
      <c r="L188" s="43"/>
      <c r="M188" s="43">
        <v>-190332</v>
      </c>
      <c r="N188" s="43"/>
      <c r="O188" s="43">
        <v>-5411714</v>
      </c>
      <c r="P188" s="43"/>
      <c r="Q188" s="43"/>
      <c r="R188" s="43"/>
      <c r="T188" s="96">
        <f t="shared" si="34"/>
        <v>0</v>
      </c>
    </row>
    <row r="189" spans="2:20" ht="15">
      <c r="B189" s="34" t="s">
        <v>242</v>
      </c>
      <c r="C189" s="33"/>
      <c r="D189" s="31">
        <v>88</v>
      </c>
      <c r="E189" s="33"/>
      <c r="F189" s="43">
        <f>-F188</f>
        <v>5672873</v>
      </c>
      <c r="G189" s="37">
        <f aca="true" t="shared" si="49" ref="G189:R189">INDEX(ALLOC,($D189)+1,(G$1)+1)*$F189</f>
        <v>2258461.444458441</v>
      </c>
      <c r="H189" s="37">
        <f t="shared" si="49"/>
        <v>685476.8995124899</v>
      </c>
      <c r="I189" s="37">
        <f t="shared" si="49"/>
        <v>39144.666883729544</v>
      </c>
      <c r="J189" s="37">
        <f t="shared" si="49"/>
        <v>889159.5097246069</v>
      </c>
      <c r="K189" s="37">
        <f t="shared" si="49"/>
        <v>225135.87506362592</v>
      </c>
      <c r="L189" s="37">
        <f t="shared" si="49"/>
        <v>139129.237810971</v>
      </c>
      <c r="M189" s="37">
        <f t="shared" si="49"/>
        <v>925529.5608068027</v>
      </c>
      <c r="N189" s="37">
        <f t="shared" si="49"/>
        <v>389828.6806693081</v>
      </c>
      <c r="O189" s="37">
        <f t="shared" si="49"/>
        <v>120792.57629002181</v>
      </c>
      <c r="P189" s="37">
        <f t="shared" si="49"/>
        <v>0</v>
      </c>
      <c r="Q189" s="37">
        <f t="shared" si="49"/>
        <v>0</v>
      </c>
      <c r="R189" s="37">
        <f t="shared" si="49"/>
        <v>214.54878000230903</v>
      </c>
      <c r="T189" s="96">
        <f t="shared" si="34"/>
        <v>0</v>
      </c>
    </row>
    <row r="190" spans="2:20" ht="15">
      <c r="B190" s="34" t="s">
        <v>243</v>
      </c>
      <c r="C190" s="33"/>
      <c r="D190" s="31"/>
      <c r="E190" s="33"/>
      <c r="F190" s="43">
        <f aca="true" t="shared" si="50" ref="F190:R190">SUM(F182:F189)</f>
        <v>1049668659.7</v>
      </c>
      <c r="G190" s="43">
        <f t="shared" si="50"/>
        <v>394535019.1952246</v>
      </c>
      <c r="H190" s="43">
        <f t="shared" si="50"/>
        <v>126034763.5934178</v>
      </c>
      <c r="I190" s="43">
        <f t="shared" si="50"/>
        <v>9339947.329294363</v>
      </c>
      <c r="J190" s="43">
        <f t="shared" si="50"/>
        <v>167396617.00148836</v>
      </c>
      <c r="K190" s="43">
        <f t="shared" si="50"/>
        <v>35823589.3866755</v>
      </c>
      <c r="L190" s="43">
        <f t="shared" si="50"/>
        <v>26588302.380949944</v>
      </c>
      <c r="M190" s="43">
        <f t="shared" si="50"/>
        <v>187228986.25658616</v>
      </c>
      <c r="N190" s="43">
        <f t="shared" si="50"/>
        <v>72185695.69089219</v>
      </c>
      <c r="O190" s="43">
        <f t="shared" si="50"/>
        <v>17846365.222628754</v>
      </c>
      <c r="P190" s="43">
        <f t="shared" si="50"/>
        <v>12600660.55828667</v>
      </c>
      <c r="Q190" s="43">
        <f t="shared" si="50"/>
        <v>2430.348145144527</v>
      </c>
      <c r="R190" s="43">
        <f t="shared" si="50"/>
        <v>86282.7364104858</v>
      </c>
      <c r="T190" s="96">
        <f t="shared" si="34"/>
        <v>0</v>
      </c>
    </row>
    <row r="191" spans="3:20" ht="15">
      <c r="C191" s="33"/>
      <c r="D191" s="31"/>
      <c r="E191" s="3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T191" s="96">
        <f t="shared" si="34"/>
        <v>0</v>
      </c>
    </row>
    <row r="192" spans="2:20" ht="15">
      <c r="B192" s="34" t="s">
        <v>234</v>
      </c>
      <c r="C192" s="33"/>
      <c r="D192" s="31"/>
      <c r="E192" s="33"/>
      <c r="F192" s="43">
        <f aca="true" t="shared" si="51" ref="F192:R192">F171</f>
        <v>59882590</v>
      </c>
      <c r="G192" s="43">
        <f t="shared" si="51"/>
        <v>23183387.62559924</v>
      </c>
      <c r="H192" s="43">
        <f t="shared" si="51"/>
        <v>7118199.187058684</v>
      </c>
      <c r="I192" s="43">
        <f t="shared" si="51"/>
        <v>510021.99236547423</v>
      </c>
      <c r="J192" s="43">
        <f t="shared" si="51"/>
        <v>9229842.865390504</v>
      </c>
      <c r="K192" s="43">
        <f t="shared" si="51"/>
        <v>2015411.4069604492</v>
      </c>
      <c r="L192" s="43">
        <f t="shared" si="51"/>
        <v>1452958.2567785864</v>
      </c>
      <c r="M192" s="43">
        <f t="shared" si="51"/>
        <v>10039482.225519683</v>
      </c>
      <c r="N192" s="43">
        <f t="shared" si="51"/>
        <v>3605129.897537655</v>
      </c>
      <c r="O192" s="43">
        <f t="shared" si="51"/>
        <v>1154650.257520356</v>
      </c>
      <c r="P192" s="43">
        <f t="shared" si="51"/>
        <v>1568626.0113467837</v>
      </c>
      <c r="Q192" s="43">
        <f t="shared" si="51"/>
        <v>126.76543047106547</v>
      </c>
      <c r="R192" s="43">
        <f t="shared" si="51"/>
        <v>4753.508492118926</v>
      </c>
      <c r="T192" s="96">
        <f t="shared" si="34"/>
        <v>0</v>
      </c>
    </row>
    <row r="193" spans="3:20" ht="15">
      <c r="C193" s="33"/>
      <c r="D193" s="31"/>
      <c r="E193" s="3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T193" s="96">
        <f t="shared" si="34"/>
        <v>0</v>
      </c>
    </row>
    <row r="194" spans="2:20" ht="15">
      <c r="B194" s="34" t="s">
        <v>244</v>
      </c>
      <c r="C194" s="33"/>
      <c r="D194" s="31"/>
      <c r="E194" s="33"/>
      <c r="F194" s="43">
        <f aca="true" t="shared" si="52" ref="F194:R194">F180-F190-F192</f>
        <v>232525670.29999995</v>
      </c>
      <c r="G194" s="43">
        <f t="shared" si="52"/>
        <v>78028326.61454478</v>
      </c>
      <c r="H194" s="43">
        <f t="shared" si="52"/>
        <v>54004078.73853958</v>
      </c>
      <c r="I194" s="43">
        <f t="shared" si="52"/>
        <v>1622542.0048187147</v>
      </c>
      <c r="J194" s="43">
        <f t="shared" si="52"/>
        <v>52724186.792898335</v>
      </c>
      <c r="K194" s="43">
        <f t="shared" si="52"/>
        <v>15299236.166809723</v>
      </c>
      <c r="L194" s="43">
        <f t="shared" si="52"/>
        <v>-1707276.8890414608</v>
      </c>
      <c r="M194" s="43">
        <f t="shared" si="52"/>
        <v>13177632.784301493</v>
      </c>
      <c r="N194" s="43">
        <f t="shared" si="52"/>
        <v>13232085.42871537</v>
      </c>
      <c r="O194" s="43">
        <f t="shared" si="52"/>
        <v>-3216954.0131888846</v>
      </c>
      <c r="P194" s="43">
        <f t="shared" si="52"/>
        <v>9343553.823663563</v>
      </c>
      <c r="Q194" s="43">
        <f t="shared" si="52"/>
        <v>-224.1672226343672</v>
      </c>
      <c r="R194" s="43">
        <f t="shared" si="52"/>
        <v>18483.01516149484</v>
      </c>
      <c r="T194" s="96">
        <f t="shared" si="34"/>
        <v>0</v>
      </c>
    </row>
    <row r="195" spans="3:20" ht="15">
      <c r="C195" s="33"/>
      <c r="D195" s="31"/>
      <c r="E195" s="3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T195" s="96">
        <f t="shared" si="34"/>
        <v>0</v>
      </c>
    </row>
    <row r="196" spans="2:20" ht="15">
      <c r="B196" s="34" t="s">
        <v>245</v>
      </c>
      <c r="C196" s="33"/>
      <c r="D196" s="31" t="s">
        <v>285</v>
      </c>
      <c r="E196" s="33"/>
      <c r="F196" s="43">
        <v>89659334</v>
      </c>
      <c r="G196" s="43">
        <f aca="true" t="shared" si="53" ref="G196:R196">G194/$F194*$F196</f>
        <v>30086862.187596332</v>
      </c>
      <c r="H196" s="43">
        <f t="shared" si="53"/>
        <v>20823377.164052494</v>
      </c>
      <c r="I196" s="43">
        <f t="shared" si="53"/>
        <v>625634.3024466094</v>
      </c>
      <c r="J196" s="43">
        <f t="shared" si="53"/>
        <v>20329864.945422594</v>
      </c>
      <c r="K196" s="43">
        <f t="shared" si="53"/>
        <v>5899216.734458212</v>
      </c>
      <c r="L196" s="43">
        <f t="shared" si="53"/>
        <v>-658307.1392829753</v>
      </c>
      <c r="M196" s="43">
        <f t="shared" si="53"/>
        <v>5081149.868798112</v>
      </c>
      <c r="N196" s="43">
        <f t="shared" si="53"/>
        <v>5102146.207939454</v>
      </c>
      <c r="O196" s="43">
        <f t="shared" si="53"/>
        <v>-1240421.9885013816</v>
      </c>
      <c r="P196" s="43">
        <f t="shared" si="53"/>
        <v>3602771.3066776553</v>
      </c>
      <c r="Q196" s="43">
        <f t="shared" si="53"/>
        <v>-86.43640876336866</v>
      </c>
      <c r="R196" s="43">
        <f t="shared" si="53"/>
        <v>7126.846801703554</v>
      </c>
      <c r="T196" s="96">
        <f t="shared" si="34"/>
        <v>0</v>
      </c>
    </row>
    <row r="197" spans="3:20" ht="15">
      <c r="C197" s="33"/>
      <c r="D197" s="31"/>
      <c r="E197" s="3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36"/>
      <c r="T197" s="96">
        <f t="shared" si="34"/>
        <v>0</v>
      </c>
    </row>
    <row r="198" spans="3:20" ht="15">
      <c r="C198" s="33"/>
      <c r="D198" s="31"/>
      <c r="E198" s="3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36"/>
      <c r="T198" s="96">
        <f t="shared" si="34"/>
        <v>0</v>
      </c>
    </row>
    <row r="199" spans="1:20" ht="15">
      <c r="A199" s="88" t="s">
        <v>121</v>
      </c>
      <c r="B199" s="88"/>
      <c r="C199" s="33"/>
      <c r="D199" s="31"/>
      <c r="E199" s="3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36"/>
      <c r="T199" s="96">
        <f t="shared" si="34"/>
        <v>0</v>
      </c>
    </row>
    <row r="200" spans="1:20" ht="15">
      <c r="A200" s="88"/>
      <c r="B200" s="88" t="s">
        <v>246</v>
      </c>
      <c r="C200" s="33"/>
      <c r="D200" s="31"/>
      <c r="E200" s="33"/>
      <c r="F200" s="43">
        <f>Revenues!F47</f>
        <v>-54380384</v>
      </c>
      <c r="G200" s="43">
        <f>Revenues!G47</f>
        <v>-22058874.72223592</v>
      </c>
      <c r="H200" s="43">
        <f>Revenues!H47</f>
        <v>-10457240.790357415</v>
      </c>
      <c r="I200" s="43">
        <f>Revenues!I47</f>
        <v>-219327.3208933104</v>
      </c>
      <c r="J200" s="43">
        <f>Revenues!J47</f>
        <v>-8345214.772098322</v>
      </c>
      <c r="K200" s="43">
        <f>Revenues!K47</f>
        <v>-6487096.506249638</v>
      </c>
      <c r="L200" s="43">
        <f>Revenues!L47</f>
        <v>2045997.8359967433</v>
      </c>
      <c r="M200" s="43">
        <f>Revenues!M47</f>
        <v>-2598522.767073835</v>
      </c>
      <c r="N200" s="43">
        <f>Revenues!N47</f>
        <v>-4440929.88705892</v>
      </c>
      <c r="O200" s="43">
        <f>Revenues!O47</f>
        <v>-1545131.0429382746</v>
      </c>
      <c r="P200" s="43">
        <f>Revenues!P47</f>
        <v>-283240.695345517</v>
      </c>
      <c r="Q200" s="43">
        <f>Revenues!Q47</f>
        <v>-37.074395939839334</v>
      </c>
      <c r="R200" s="43">
        <f>Revenues!R47</f>
        <v>9233.742650354281</v>
      </c>
      <c r="T200" s="96">
        <f t="shared" si="34"/>
        <v>0</v>
      </c>
    </row>
    <row r="201" spans="3:20" ht="15">
      <c r="C201" s="33"/>
      <c r="D201" s="31"/>
      <c r="E201" s="3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36"/>
      <c r="T201" s="96">
        <f t="shared" si="34"/>
        <v>0</v>
      </c>
    </row>
    <row r="202" spans="2:20" ht="15">
      <c r="B202" s="88" t="s">
        <v>247</v>
      </c>
      <c r="C202" s="33"/>
      <c r="D202" s="31"/>
      <c r="E202" s="3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36"/>
      <c r="T202" s="96">
        <f t="shared" si="34"/>
        <v>0</v>
      </c>
    </row>
    <row r="203" spans="2:20" ht="15">
      <c r="B203" s="34" t="s">
        <v>248</v>
      </c>
      <c r="C203" s="33"/>
      <c r="D203" s="31">
        <v>2</v>
      </c>
      <c r="E203" s="33"/>
      <c r="F203" s="43">
        <v>-12785149</v>
      </c>
      <c r="G203" s="37">
        <f aca="true" t="shared" si="54" ref="G203:R204">INDEX(ALLOC,($D203)+1,(G$1)+1)*$F203</f>
        <v>-4275356.89955373</v>
      </c>
      <c r="H203" s="37">
        <f t="shared" si="54"/>
        <v>-1368498.1011999643</v>
      </c>
      <c r="I203" s="37">
        <f t="shared" si="54"/>
        <v>-113092.41196374537</v>
      </c>
      <c r="J203" s="37">
        <f t="shared" si="54"/>
        <v>-2202931.524702343</v>
      </c>
      <c r="K203" s="37">
        <f t="shared" si="54"/>
        <v>-503709.8359423856</v>
      </c>
      <c r="L203" s="37">
        <f t="shared" si="54"/>
        <v>-326110.6928141349</v>
      </c>
      <c r="M203" s="37">
        <f t="shared" si="54"/>
        <v>-2515431.211937209</v>
      </c>
      <c r="N203" s="37">
        <f t="shared" si="54"/>
        <v>-1049615.5761074293</v>
      </c>
      <c r="O203" s="37">
        <f t="shared" si="54"/>
        <v>-340902.5068791491</v>
      </c>
      <c r="P203" s="37">
        <f t="shared" si="54"/>
        <v>-88666.21613672585</v>
      </c>
      <c r="Q203" s="37">
        <f t="shared" si="54"/>
        <v>-28.80577557036674</v>
      </c>
      <c r="R203" s="37">
        <f t="shared" si="54"/>
        <v>-805.2169876124533</v>
      </c>
      <c r="T203" s="96">
        <f t="shared" si="34"/>
        <v>0</v>
      </c>
    </row>
    <row r="204" spans="2:20" ht="15">
      <c r="B204" s="34" t="s">
        <v>249</v>
      </c>
      <c r="C204" s="33"/>
      <c r="D204" s="31">
        <v>49</v>
      </c>
      <c r="E204" s="33"/>
      <c r="F204" s="43">
        <v>-9309387</v>
      </c>
      <c r="G204" s="37">
        <f t="shared" si="54"/>
        <v>-3527953.557293772</v>
      </c>
      <c r="H204" s="37">
        <f t="shared" si="54"/>
        <v>-1641705.8934442773</v>
      </c>
      <c r="I204" s="37">
        <f t="shared" si="54"/>
        <v>-78629.69757371063</v>
      </c>
      <c r="J204" s="37">
        <f t="shared" si="54"/>
        <v>-1743614.8568182352</v>
      </c>
      <c r="K204" s="37">
        <f t="shared" si="54"/>
        <v>-433823.60365474597</v>
      </c>
      <c r="L204" s="37">
        <f t="shared" si="54"/>
        <v>-138668.13024556555</v>
      </c>
      <c r="M204" s="37">
        <f t="shared" si="54"/>
        <v>-1036325.3778633086</v>
      </c>
      <c r="N204" s="37">
        <f t="shared" si="54"/>
        <v>-436180.2606938403</v>
      </c>
      <c r="O204" s="37">
        <f t="shared" si="54"/>
        <v>-107760.73771351328</v>
      </c>
      <c r="P204" s="37">
        <f t="shared" si="54"/>
        <v>-164054.08543441235</v>
      </c>
      <c r="Q204" s="37">
        <f t="shared" si="54"/>
        <v>-6.961124444155917</v>
      </c>
      <c r="R204" s="37">
        <f t="shared" si="54"/>
        <v>-663.8381401745053</v>
      </c>
      <c r="T204" s="96">
        <f t="shared" si="34"/>
        <v>0</v>
      </c>
    </row>
    <row r="205" spans="2:20" ht="15">
      <c r="B205" s="34" t="s">
        <v>250</v>
      </c>
      <c r="C205" s="33"/>
      <c r="D205" s="31"/>
      <c r="E205" s="3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36"/>
      <c r="T205" s="96">
        <f t="shared" si="34"/>
        <v>0</v>
      </c>
    </row>
    <row r="206" spans="2:20" ht="15">
      <c r="B206" s="34" t="s">
        <v>251</v>
      </c>
      <c r="C206" s="30"/>
      <c r="D206" s="58">
        <v>43</v>
      </c>
      <c r="E206" s="30"/>
      <c r="F206" s="43">
        <v>-2614696</v>
      </c>
      <c r="G206" s="37">
        <f aca="true" t="shared" si="55" ref="G206:R215">INDEX(ALLOC,($D206)+1,(G$1)+1)*$F206</f>
        <v>-799275.4834968833</v>
      </c>
      <c r="H206" s="37">
        <f t="shared" si="55"/>
        <v>-284365.84857915406</v>
      </c>
      <c r="I206" s="37">
        <f t="shared" si="55"/>
        <v>-25066.542004841514</v>
      </c>
      <c r="J206" s="37">
        <f t="shared" si="55"/>
        <v>-468460.46782031877</v>
      </c>
      <c r="K206" s="37">
        <f t="shared" si="55"/>
        <v>-139320.74860807927</v>
      </c>
      <c r="L206" s="37">
        <f t="shared" si="55"/>
        <v>-60972.98240983832</v>
      </c>
      <c r="M206" s="37">
        <f t="shared" si="55"/>
        <v>-490795.34385959286</v>
      </c>
      <c r="N206" s="37">
        <f t="shared" si="55"/>
        <v>-246570.09023661684</v>
      </c>
      <c r="O206" s="37">
        <f t="shared" si="55"/>
        <v>-81124.9840314184</v>
      </c>
      <c r="P206" s="37">
        <f t="shared" si="55"/>
        <v>-18596.007667662365</v>
      </c>
      <c r="Q206" s="37">
        <f t="shared" si="55"/>
        <v>-5.784364140958004</v>
      </c>
      <c r="R206" s="37">
        <f t="shared" si="55"/>
        <v>-141.71692145347112</v>
      </c>
      <c r="T206" s="96">
        <f aca="true" t="shared" si="56" ref="T206:T269">SUM(G206:R206)-F206</f>
        <v>0</v>
      </c>
    </row>
    <row r="207" spans="2:20" ht="15">
      <c r="B207" s="34" t="s">
        <v>252</v>
      </c>
      <c r="C207" s="33"/>
      <c r="D207" s="31">
        <v>2</v>
      </c>
      <c r="E207" s="33"/>
      <c r="F207" s="43">
        <v>-6018</v>
      </c>
      <c r="G207" s="37">
        <f t="shared" si="55"/>
        <v>-2012.4206469173216</v>
      </c>
      <c r="H207" s="37">
        <f t="shared" si="55"/>
        <v>-644.1553065217608</v>
      </c>
      <c r="I207" s="37">
        <f t="shared" si="55"/>
        <v>-53.23286691440355</v>
      </c>
      <c r="J207" s="37">
        <f t="shared" si="55"/>
        <v>-1036.9251008070928</v>
      </c>
      <c r="K207" s="37">
        <f t="shared" si="55"/>
        <v>-237.09741612720168</v>
      </c>
      <c r="L207" s="37">
        <f t="shared" si="55"/>
        <v>-153.5010776452792</v>
      </c>
      <c r="M207" s="37">
        <f t="shared" si="55"/>
        <v>-1184.019445799038</v>
      </c>
      <c r="N207" s="37">
        <f t="shared" si="55"/>
        <v>-494.0565445904862</v>
      </c>
      <c r="O207" s="37">
        <f t="shared" si="55"/>
        <v>-160.46361965736335</v>
      </c>
      <c r="P207" s="37">
        <f t="shared" si="55"/>
        <v>-41.73539852455502</v>
      </c>
      <c r="Q207" s="37">
        <f t="shared" si="55"/>
        <v>-0.013558946976876613</v>
      </c>
      <c r="R207" s="37">
        <f t="shared" si="55"/>
        <v>-0.3790175485206894</v>
      </c>
      <c r="T207" s="96">
        <f t="shared" si="56"/>
        <v>0</v>
      </c>
    </row>
    <row r="208" spans="2:20" ht="15">
      <c r="B208" s="34" t="s">
        <v>253</v>
      </c>
      <c r="C208" s="33"/>
      <c r="D208" s="31">
        <v>48</v>
      </c>
      <c r="E208" s="33"/>
      <c r="F208" s="43">
        <v>-13589518</v>
      </c>
      <c r="G208" s="37">
        <f t="shared" si="55"/>
        <v>-10081285.782885034</v>
      </c>
      <c r="H208" s="37">
        <f t="shared" si="55"/>
        <v>-2740195.5552644283</v>
      </c>
      <c r="I208" s="37">
        <f t="shared" si="55"/>
        <v>-34140.903929138076</v>
      </c>
      <c r="J208" s="37">
        <f t="shared" si="55"/>
        <v>-465083.2350974363</v>
      </c>
      <c r="K208" s="37">
        <f t="shared" si="55"/>
        <v>-85849.46601942</v>
      </c>
      <c r="L208" s="37">
        <f t="shared" si="55"/>
        <v>-61807.98023756734</v>
      </c>
      <c r="M208" s="37">
        <f t="shared" si="55"/>
        <v>-121155.07656697645</v>
      </c>
      <c r="N208" s="37">
        <f t="shared" si="55"/>
        <v>0</v>
      </c>
      <c r="O208" s="37">
        <f t="shared" si="55"/>
        <v>0</v>
      </c>
      <c r="P208" s="37">
        <f t="shared" si="55"/>
        <v>0</v>
      </c>
      <c r="Q208" s="37">
        <f t="shared" si="55"/>
        <v>0</v>
      </c>
      <c r="R208" s="37">
        <f t="shared" si="55"/>
        <v>0</v>
      </c>
      <c r="T208" s="96">
        <f t="shared" si="56"/>
        <v>0</v>
      </c>
    </row>
    <row r="209" spans="2:20" ht="15">
      <c r="B209" s="34" t="s">
        <v>254</v>
      </c>
      <c r="C209" s="33"/>
      <c r="D209" s="31">
        <v>86</v>
      </c>
      <c r="E209" s="33"/>
      <c r="F209" s="43">
        <v>-1909033</v>
      </c>
      <c r="G209" s="37">
        <f t="shared" si="55"/>
        <v>-397727.76699186687</v>
      </c>
      <c r="H209" s="37">
        <f t="shared" si="55"/>
        <v>23923.824328210776</v>
      </c>
      <c r="I209" s="37">
        <f t="shared" si="55"/>
        <v>41176.339846728224</v>
      </c>
      <c r="J209" s="37">
        <f t="shared" si="55"/>
        <v>-875036.1582530751</v>
      </c>
      <c r="K209" s="37">
        <f t="shared" si="55"/>
        <v>96141.24640694085</v>
      </c>
      <c r="L209" s="37">
        <f t="shared" si="55"/>
        <v>65171.8745820301</v>
      </c>
      <c r="M209" s="37">
        <f t="shared" si="55"/>
        <v>-1017045.1737956568</v>
      </c>
      <c r="N209" s="37">
        <f t="shared" si="55"/>
        <v>93512.05155945254</v>
      </c>
      <c r="O209" s="37">
        <f t="shared" si="55"/>
        <v>0</v>
      </c>
      <c r="P209" s="37">
        <f t="shared" si="55"/>
        <v>54652.294004299874</v>
      </c>
      <c r="Q209" s="37">
        <f t="shared" si="55"/>
        <v>0</v>
      </c>
      <c r="R209" s="37">
        <f t="shared" si="55"/>
        <v>6198.468312936422</v>
      </c>
      <c r="T209" s="96">
        <f t="shared" si="56"/>
        <v>0</v>
      </c>
    </row>
    <row r="210" spans="2:20" ht="15">
      <c r="B210" s="34" t="s">
        <v>255</v>
      </c>
      <c r="C210" s="33"/>
      <c r="D210" s="31">
        <v>71</v>
      </c>
      <c r="E210" s="33"/>
      <c r="F210" s="43">
        <v>712846</v>
      </c>
      <c r="G210" s="37">
        <f t="shared" si="55"/>
        <v>273237.61806788034</v>
      </c>
      <c r="H210" s="37">
        <f t="shared" si="55"/>
        <v>84026.6556520543</v>
      </c>
      <c r="I210" s="37">
        <f t="shared" si="55"/>
        <v>6055.291185731972</v>
      </c>
      <c r="J210" s="37">
        <f t="shared" si="55"/>
        <v>110895.61130858895</v>
      </c>
      <c r="K210" s="37">
        <f t="shared" si="55"/>
        <v>24270.119653379126</v>
      </c>
      <c r="L210" s="37">
        <f t="shared" si="55"/>
        <v>17494.54705541485</v>
      </c>
      <c r="M210" s="37">
        <f t="shared" si="55"/>
        <v>121220.30715393681</v>
      </c>
      <c r="N210" s="37">
        <f t="shared" si="55"/>
        <v>44291.2536812847</v>
      </c>
      <c r="O210" s="37">
        <f t="shared" si="55"/>
        <v>14193.557101438195</v>
      </c>
      <c r="P210" s="37">
        <f t="shared" si="55"/>
        <v>17104.490908432475</v>
      </c>
      <c r="Q210" s="37">
        <f t="shared" si="55"/>
        <v>1.4764578820495913</v>
      </c>
      <c r="R210" s="37">
        <f t="shared" si="55"/>
        <v>55.07177397614813</v>
      </c>
      <c r="T210" s="96">
        <f t="shared" si="56"/>
        <v>0</v>
      </c>
    </row>
    <row r="211" spans="2:20" ht="15">
      <c r="B211" s="34" t="s">
        <v>256</v>
      </c>
      <c r="C211" s="33"/>
      <c r="D211" s="31">
        <v>72</v>
      </c>
      <c r="E211" s="33"/>
      <c r="F211" s="43">
        <v>2883454</v>
      </c>
      <c r="G211" s="37">
        <f t="shared" si="55"/>
        <v>1254425.554796632</v>
      </c>
      <c r="H211" s="37">
        <f t="shared" si="55"/>
        <v>416740.7628019161</v>
      </c>
      <c r="I211" s="37">
        <f t="shared" si="55"/>
        <v>26194.610403102495</v>
      </c>
      <c r="J211" s="37">
        <f t="shared" si="55"/>
        <v>397241.96746765054</v>
      </c>
      <c r="K211" s="37">
        <f t="shared" si="55"/>
        <v>85369.71227062479</v>
      </c>
      <c r="L211" s="37">
        <f t="shared" si="55"/>
        <v>60705.69556671428</v>
      </c>
      <c r="M211" s="37">
        <f t="shared" si="55"/>
        <v>414070.65631958185</v>
      </c>
      <c r="N211" s="37">
        <f t="shared" si="55"/>
        <v>144068.81172287982</v>
      </c>
      <c r="O211" s="37">
        <f t="shared" si="55"/>
        <v>45143.12302080879</v>
      </c>
      <c r="P211" s="37">
        <f t="shared" si="55"/>
        <v>39102.17657092178</v>
      </c>
      <c r="Q211" s="37">
        <f t="shared" si="55"/>
        <v>8.307290100459106</v>
      </c>
      <c r="R211" s="37">
        <f t="shared" si="55"/>
        <v>382.6217690664234</v>
      </c>
      <c r="T211" s="96">
        <f t="shared" si="56"/>
        <v>0</v>
      </c>
    </row>
    <row r="212" spans="2:20" ht="15">
      <c r="B212" s="34" t="s">
        <v>257</v>
      </c>
      <c r="C212" s="33"/>
      <c r="D212" s="31">
        <v>72</v>
      </c>
      <c r="E212" s="33"/>
      <c r="F212" s="43">
        <v>-4067870</v>
      </c>
      <c r="G212" s="37">
        <f t="shared" si="55"/>
        <v>-1769697.0652524976</v>
      </c>
      <c r="H212" s="37">
        <f t="shared" si="55"/>
        <v>-587922.4176210304</v>
      </c>
      <c r="I212" s="37">
        <f t="shared" si="55"/>
        <v>-36954.38519930214</v>
      </c>
      <c r="J212" s="37">
        <f t="shared" si="55"/>
        <v>-560414.2400754899</v>
      </c>
      <c r="K212" s="37">
        <f t="shared" si="55"/>
        <v>-120436.42501468948</v>
      </c>
      <c r="L212" s="37">
        <f t="shared" si="55"/>
        <v>-85641.34465990095</v>
      </c>
      <c r="M212" s="37">
        <f t="shared" si="55"/>
        <v>-584155.5303891574</v>
      </c>
      <c r="N212" s="37">
        <f t="shared" si="55"/>
        <v>-203246.93827026582</v>
      </c>
      <c r="O212" s="37">
        <f t="shared" si="55"/>
        <v>-63686.24428988895</v>
      </c>
      <c r="P212" s="37">
        <f t="shared" si="55"/>
        <v>-55163.90100468243</v>
      </c>
      <c r="Q212" s="37">
        <f t="shared" si="55"/>
        <v>-11.719616883416412</v>
      </c>
      <c r="R212" s="37">
        <f t="shared" si="55"/>
        <v>-539.7886062105488</v>
      </c>
      <c r="T212" s="96">
        <f t="shared" si="56"/>
        <v>0</v>
      </c>
    </row>
    <row r="213" spans="2:20" ht="15">
      <c r="B213" s="34" t="s">
        <v>258</v>
      </c>
      <c r="D213" s="77">
        <v>22</v>
      </c>
      <c r="F213" s="36">
        <v>1079050</v>
      </c>
      <c r="G213" s="37">
        <f t="shared" si="55"/>
        <v>415866.1211690144</v>
      </c>
      <c r="H213" s="37">
        <f t="shared" si="55"/>
        <v>127777.96501332276</v>
      </c>
      <c r="I213" s="37">
        <f t="shared" si="55"/>
        <v>9179.262262211203</v>
      </c>
      <c r="J213" s="37">
        <f t="shared" si="55"/>
        <v>167020.6582182624</v>
      </c>
      <c r="K213" s="37">
        <f t="shared" si="55"/>
        <v>36508.290153268856</v>
      </c>
      <c r="L213" s="37">
        <f t="shared" si="55"/>
        <v>26318.072931672352</v>
      </c>
      <c r="M213" s="37">
        <f t="shared" si="55"/>
        <v>182082.5793865357</v>
      </c>
      <c r="N213" s="37">
        <f t="shared" si="55"/>
        <v>65909.23673642978</v>
      </c>
      <c r="O213" s="37">
        <f t="shared" si="55"/>
        <v>21114.878329917563</v>
      </c>
      <c r="P213" s="37">
        <f t="shared" si="55"/>
        <v>27186.060813598782</v>
      </c>
      <c r="Q213" s="37">
        <f t="shared" si="55"/>
        <v>2.261824329857894</v>
      </c>
      <c r="R213" s="37">
        <f t="shared" si="55"/>
        <v>84.61316143660312</v>
      </c>
      <c r="T213" s="96">
        <f t="shared" si="56"/>
        <v>0</v>
      </c>
    </row>
    <row r="214" spans="2:20" ht="15">
      <c r="B214" s="34" t="s">
        <v>259</v>
      </c>
      <c r="D214" s="77">
        <v>69</v>
      </c>
      <c r="F214" s="36">
        <v>-475875</v>
      </c>
      <c r="G214" s="37">
        <f t="shared" si="55"/>
        <v>-183815.96576566758</v>
      </c>
      <c r="H214" s="37">
        <f t="shared" si="55"/>
        <v>-56531.357051136794</v>
      </c>
      <c r="I214" s="37">
        <f t="shared" si="55"/>
        <v>-4055.965659721345</v>
      </c>
      <c r="J214" s="37">
        <f t="shared" si="55"/>
        <v>-73484.98199974984</v>
      </c>
      <c r="K214" s="37">
        <f t="shared" si="55"/>
        <v>-16039.842405586354</v>
      </c>
      <c r="L214" s="37">
        <f t="shared" si="55"/>
        <v>-11574.4436777868</v>
      </c>
      <c r="M214" s="37">
        <f t="shared" si="55"/>
        <v>-80055.66532361129</v>
      </c>
      <c r="N214" s="37">
        <f t="shared" si="55"/>
        <v>-28895.61199052427</v>
      </c>
      <c r="O214" s="37">
        <f t="shared" si="55"/>
        <v>-9257.176203201137</v>
      </c>
      <c r="P214" s="37">
        <f t="shared" si="55"/>
        <v>-12125.242263957203</v>
      </c>
      <c r="Q214" s="37">
        <f t="shared" si="55"/>
        <v>-1.0080637136194297</v>
      </c>
      <c r="R214" s="37">
        <f t="shared" si="55"/>
        <v>-37.739595343802286</v>
      </c>
      <c r="T214" s="96">
        <f t="shared" si="56"/>
        <v>0</v>
      </c>
    </row>
    <row r="215" spans="2:20" ht="15">
      <c r="B215" s="34" t="s">
        <v>260</v>
      </c>
      <c r="D215" s="77">
        <v>39</v>
      </c>
      <c r="F215" s="36">
        <v>-834318</v>
      </c>
      <c r="G215" s="37">
        <f t="shared" si="55"/>
        <v>-460505.88729522884</v>
      </c>
      <c r="H215" s="37">
        <f t="shared" si="55"/>
        <v>-133321.2542038592</v>
      </c>
      <c r="I215" s="37">
        <f t="shared" si="55"/>
        <v>-8162.381228133821</v>
      </c>
      <c r="J215" s="37">
        <f t="shared" si="55"/>
        <v>-97987.66622368574</v>
      </c>
      <c r="K215" s="37">
        <f t="shared" si="55"/>
        <v>-17730.49839871902</v>
      </c>
      <c r="L215" s="37">
        <f t="shared" si="55"/>
        <v>-14289.356761627076</v>
      </c>
      <c r="M215" s="37">
        <f t="shared" si="55"/>
        <v>-80871.7002411679</v>
      </c>
      <c r="N215" s="37">
        <f t="shared" si="55"/>
        <v>0</v>
      </c>
      <c r="O215" s="37">
        <f t="shared" si="55"/>
        <v>0</v>
      </c>
      <c r="P215" s="37">
        <f t="shared" si="55"/>
        <v>-21352.50905962106</v>
      </c>
      <c r="Q215" s="37">
        <f t="shared" si="55"/>
        <v>-2.622695653082539</v>
      </c>
      <c r="R215" s="37">
        <f t="shared" si="55"/>
        <v>-94.12389230435754</v>
      </c>
      <c r="T215" s="96">
        <f t="shared" si="56"/>
        <v>0</v>
      </c>
    </row>
    <row r="216" spans="2:20" ht="15">
      <c r="B216" s="34" t="s">
        <v>261</v>
      </c>
      <c r="D216" s="77">
        <v>74</v>
      </c>
      <c r="F216" s="36">
        <v>-808453</v>
      </c>
      <c r="G216" s="37">
        <f aca="true" t="shared" si="57" ref="G216:R221">INDEX(ALLOC,($D216)+1,(G$1)+1)*$F216</f>
        <v>-296767.2522134274</v>
      </c>
      <c r="H216" s="37">
        <f t="shared" si="57"/>
        <v>-113580.31220005569</v>
      </c>
      <c r="I216" s="37">
        <f t="shared" si="57"/>
        <v>-6954.24097728277</v>
      </c>
      <c r="J216" s="37">
        <f t="shared" si="57"/>
        <v>-139063.348023132</v>
      </c>
      <c r="K216" s="37">
        <f t="shared" si="57"/>
        <v>-32199.63049478313</v>
      </c>
      <c r="L216" s="37">
        <f t="shared" si="57"/>
        <v>-15772.092568876635</v>
      </c>
      <c r="M216" s="37">
        <f t="shared" si="57"/>
        <v>-126668.86939943774</v>
      </c>
      <c r="N216" s="37">
        <f t="shared" si="57"/>
        <v>-53650.988964044904</v>
      </c>
      <c r="O216" s="37">
        <f t="shared" si="57"/>
        <v>-9221.689083759913</v>
      </c>
      <c r="P216" s="37">
        <f t="shared" si="57"/>
        <v>-14506.209685988724</v>
      </c>
      <c r="Q216" s="37">
        <f t="shared" si="57"/>
        <v>-1.4088613420441</v>
      </c>
      <c r="R216" s="37">
        <f t="shared" si="57"/>
        <v>-66.95752786904481</v>
      </c>
      <c r="T216" s="96">
        <f t="shared" si="56"/>
        <v>0</v>
      </c>
    </row>
    <row r="217" spans="2:20" ht="15">
      <c r="B217" s="34" t="s">
        <v>262</v>
      </c>
      <c r="D217" s="77">
        <v>52</v>
      </c>
      <c r="F217" s="36">
        <v>-3328434</v>
      </c>
      <c r="G217" s="37">
        <f t="shared" si="57"/>
        <v>-1166384.7640264775</v>
      </c>
      <c r="H217" s="37">
        <f t="shared" si="57"/>
        <v>-364020.20069742773</v>
      </c>
      <c r="I217" s="37">
        <f t="shared" si="57"/>
        <v>-27632.586458698745</v>
      </c>
      <c r="J217" s="37">
        <f t="shared" si="57"/>
        <v>-558666.499855139</v>
      </c>
      <c r="K217" s="37">
        <f t="shared" si="57"/>
        <v>-124450.63974207382</v>
      </c>
      <c r="L217" s="37">
        <f t="shared" si="57"/>
        <v>-89614.03183834397</v>
      </c>
      <c r="M217" s="37">
        <f t="shared" si="57"/>
        <v>-634309.6136506369</v>
      </c>
      <c r="N217" s="37">
        <f t="shared" si="57"/>
        <v>-261761.8944047219</v>
      </c>
      <c r="O217" s="37">
        <f t="shared" si="57"/>
        <v>-84192.38615546256</v>
      </c>
      <c r="P217" s="37">
        <f t="shared" si="57"/>
        <v>-17199.14631361563</v>
      </c>
      <c r="Q217" s="37">
        <f t="shared" si="57"/>
        <v>-5.592855283818683</v>
      </c>
      <c r="R217" s="37">
        <f t="shared" si="57"/>
        <v>-196.64400211826086</v>
      </c>
      <c r="T217" s="96">
        <f t="shared" si="56"/>
        <v>0</v>
      </c>
    </row>
    <row r="218" spans="2:20" ht="15">
      <c r="B218" s="34" t="s">
        <v>263</v>
      </c>
      <c r="D218" s="77">
        <v>78</v>
      </c>
      <c r="F218" s="36">
        <v>-25313</v>
      </c>
      <c r="G218" s="37">
        <f t="shared" si="57"/>
        <v>-9400.42532858355</v>
      </c>
      <c r="H218" s="37">
        <f t="shared" si="57"/>
        <v>-3030.0967177655143</v>
      </c>
      <c r="I218" s="37">
        <f t="shared" si="57"/>
        <v>-226.31924118331986</v>
      </c>
      <c r="J218" s="37">
        <f t="shared" si="57"/>
        <v>-4034.625654854672</v>
      </c>
      <c r="K218" s="37">
        <f t="shared" si="57"/>
        <v>-860.3599861709762</v>
      </c>
      <c r="L218" s="37">
        <f t="shared" si="57"/>
        <v>-641.91280322495</v>
      </c>
      <c r="M218" s="37">
        <f t="shared" si="57"/>
        <v>-4543.6061818943335</v>
      </c>
      <c r="N218" s="37">
        <f t="shared" si="57"/>
        <v>-1769.3650607436382</v>
      </c>
      <c r="O218" s="37">
        <f t="shared" si="57"/>
        <v>-570.8457368483045</v>
      </c>
      <c r="P218" s="37">
        <f t="shared" si="57"/>
        <v>-233.28416796485934</v>
      </c>
      <c r="Q218" s="37">
        <f t="shared" si="57"/>
        <v>-0.05991711480650671</v>
      </c>
      <c r="R218" s="37">
        <f t="shared" si="57"/>
        <v>-2.0992036510755283</v>
      </c>
      <c r="T218" s="96">
        <f t="shared" si="56"/>
        <v>0</v>
      </c>
    </row>
    <row r="219" spans="2:20" ht="15">
      <c r="B219" s="34" t="s">
        <v>264</v>
      </c>
      <c r="D219" s="77">
        <v>22</v>
      </c>
      <c r="F219" s="36">
        <v>-1233028</v>
      </c>
      <c r="G219" s="37">
        <f t="shared" si="57"/>
        <v>-475209.27821026597</v>
      </c>
      <c r="H219" s="37">
        <f t="shared" si="57"/>
        <v>-146011.59227510064</v>
      </c>
      <c r="I219" s="37">
        <f t="shared" si="57"/>
        <v>-10489.122272971368</v>
      </c>
      <c r="J219" s="37">
        <f t="shared" si="57"/>
        <v>-190854.12924475016</v>
      </c>
      <c r="K219" s="37">
        <f t="shared" si="57"/>
        <v>-41717.9407729992</v>
      </c>
      <c r="L219" s="37">
        <f t="shared" si="57"/>
        <v>-30073.60254927399</v>
      </c>
      <c r="M219" s="37">
        <f t="shared" si="57"/>
        <v>-208065.35257478466</v>
      </c>
      <c r="N219" s="37">
        <f t="shared" si="57"/>
        <v>-75314.33608697145</v>
      </c>
      <c r="O219" s="37">
        <f t="shared" si="57"/>
        <v>-24127.923819453772</v>
      </c>
      <c r="P219" s="37">
        <f t="shared" si="57"/>
        <v>-31065.45034323718</v>
      </c>
      <c r="Q219" s="37">
        <f t="shared" si="57"/>
        <v>-2.584581557662777</v>
      </c>
      <c r="R219" s="37">
        <f t="shared" si="57"/>
        <v>-96.68726863430969</v>
      </c>
      <c r="T219" s="96">
        <f t="shared" si="56"/>
        <v>0</v>
      </c>
    </row>
    <row r="220" spans="2:20" ht="15">
      <c r="B220" s="34" t="s">
        <v>265</v>
      </c>
      <c r="D220" s="77">
        <v>52</v>
      </c>
      <c r="F220" s="36">
        <v>-1509951</v>
      </c>
      <c r="G220" s="37">
        <f t="shared" si="57"/>
        <v>-529132.8717428508</v>
      </c>
      <c r="H220" s="37">
        <f t="shared" si="57"/>
        <v>-165138.5204162924</v>
      </c>
      <c r="I220" s="37">
        <f t="shared" si="57"/>
        <v>-12535.580262639616</v>
      </c>
      <c r="J220" s="37">
        <f t="shared" si="57"/>
        <v>-253440.2184699372</v>
      </c>
      <c r="K220" s="37">
        <f t="shared" si="57"/>
        <v>-56457.29130551608</v>
      </c>
      <c r="L220" s="37">
        <f t="shared" si="57"/>
        <v>-40653.59174564955</v>
      </c>
      <c r="M220" s="37">
        <f t="shared" si="57"/>
        <v>-287755.87421634106</v>
      </c>
      <c r="N220" s="37">
        <f t="shared" si="57"/>
        <v>-118748.82729184483</v>
      </c>
      <c r="O220" s="37">
        <f t="shared" si="57"/>
        <v>-38194.05091638496</v>
      </c>
      <c r="P220" s="37">
        <f t="shared" si="57"/>
        <v>-7802.428461970474</v>
      </c>
      <c r="Q220" s="37">
        <f t="shared" si="57"/>
        <v>-2.537210420473203</v>
      </c>
      <c r="R220" s="37">
        <f t="shared" si="57"/>
        <v>-89.20796015257329</v>
      </c>
      <c r="T220" s="96">
        <f t="shared" si="56"/>
        <v>0</v>
      </c>
    </row>
    <row r="221" spans="2:20" ht="15">
      <c r="B221" s="34" t="s">
        <v>266</v>
      </c>
      <c r="D221" s="77">
        <v>78</v>
      </c>
      <c r="F221" s="36">
        <v>47507</v>
      </c>
      <c r="G221" s="37">
        <f t="shared" si="57"/>
        <v>17642.55544917705</v>
      </c>
      <c r="H221" s="37">
        <f t="shared" si="57"/>
        <v>5686.833041160126</v>
      </c>
      <c r="I221" s="37">
        <f t="shared" si="57"/>
        <v>424.75203219278535</v>
      </c>
      <c r="J221" s="37">
        <f t="shared" si="57"/>
        <v>7572.115552687587</v>
      </c>
      <c r="K221" s="37">
        <f t="shared" si="57"/>
        <v>1614.708721329932</v>
      </c>
      <c r="L221" s="37">
        <f t="shared" si="57"/>
        <v>1204.7308316994313</v>
      </c>
      <c r="M221" s="37">
        <f t="shared" si="57"/>
        <v>8527.36139071837</v>
      </c>
      <c r="N221" s="37">
        <f t="shared" si="57"/>
        <v>3320.713702079881</v>
      </c>
      <c r="O221" s="37">
        <f t="shared" si="57"/>
        <v>1071.353392345925</v>
      </c>
      <c r="P221" s="37">
        <f t="shared" si="57"/>
        <v>437.8236861496691</v>
      </c>
      <c r="Q221" s="37">
        <f t="shared" si="57"/>
        <v>0.11245140335451011</v>
      </c>
      <c r="R221" s="37">
        <f t="shared" si="57"/>
        <v>3.939749055886111</v>
      </c>
      <c r="T221" s="96">
        <f t="shared" si="56"/>
        <v>0</v>
      </c>
    </row>
    <row r="222" spans="2:20" ht="15">
      <c r="B222" s="95" t="s">
        <v>267</v>
      </c>
      <c r="C222" s="95"/>
      <c r="D222" s="102"/>
      <c r="E222" s="95"/>
      <c r="F222" s="73">
        <f aca="true" t="shared" si="58" ref="F222:R222">SUM(F203:F221)</f>
        <v>-47774186</v>
      </c>
      <c r="G222" s="73">
        <f t="shared" si="58"/>
        <v>-22013353.5712205</v>
      </c>
      <c r="H222" s="73">
        <f t="shared" si="58"/>
        <v>-6946809.264140348</v>
      </c>
      <c r="I222" s="73">
        <f t="shared" si="58"/>
        <v>-274963.1139083165</v>
      </c>
      <c r="J222" s="73">
        <f t="shared" si="58"/>
        <v>-6951378.524791766</v>
      </c>
      <c r="K222" s="73">
        <f t="shared" si="58"/>
        <v>-1328929.302555753</v>
      </c>
      <c r="L222" s="73">
        <f t="shared" si="58"/>
        <v>-705078.7424219043</v>
      </c>
      <c r="M222" s="73">
        <f t="shared" si="58"/>
        <v>-6462461.511194801</v>
      </c>
      <c r="N222" s="73">
        <f t="shared" si="58"/>
        <v>-2125145.878249467</v>
      </c>
      <c r="O222" s="73">
        <f t="shared" si="58"/>
        <v>-677676.0966042273</v>
      </c>
      <c r="P222" s="73">
        <f t="shared" si="58"/>
        <v>-292323.3699549601</v>
      </c>
      <c r="Q222" s="73">
        <f t="shared" si="58"/>
        <v>-56.94060135566009</v>
      </c>
      <c r="R222" s="73">
        <f t="shared" si="58"/>
        <v>3990.3156433985605</v>
      </c>
      <c r="T222" s="96">
        <f t="shared" si="56"/>
        <v>0</v>
      </c>
    </row>
    <row r="223" spans="4:20" ht="15">
      <c r="D223" s="7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T223" s="96">
        <f t="shared" si="56"/>
        <v>0</v>
      </c>
    </row>
    <row r="224" spans="2:20" ht="15">
      <c r="B224" s="34" t="s">
        <v>268</v>
      </c>
      <c r="D224" s="77"/>
      <c r="F224" s="36">
        <f aca="true" t="shared" si="59" ref="F224:R224">F200-F222</f>
        <v>-6606198</v>
      </c>
      <c r="G224" s="36">
        <f t="shared" si="59"/>
        <v>-45521.15101542324</v>
      </c>
      <c r="H224" s="36">
        <f t="shared" si="59"/>
        <v>-3510431.5262170667</v>
      </c>
      <c r="I224" s="36">
        <f t="shared" si="59"/>
        <v>55635.793015006086</v>
      </c>
      <c r="J224" s="36">
        <f t="shared" si="59"/>
        <v>-1393836.2473065564</v>
      </c>
      <c r="K224" s="36">
        <f t="shared" si="59"/>
        <v>-5158167.203693885</v>
      </c>
      <c r="L224" s="36">
        <f t="shared" si="59"/>
        <v>2751076.578418648</v>
      </c>
      <c r="M224" s="36">
        <f t="shared" si="59"/>
        <v>3863938.744120966</v>
      </c>
      <c r="N224" s="36">
        <f t="shared" si="59"/>
        <v>-2315784.0088094533</v>
      </c>
      <c r="O224" s="36">
        <f t="shared" si="59"/>
        <v>-867454.9463340472</v>
      </c>
      <c r="P224" s="36">
        <f t="shared" si="59"/>
        <v>9082.674609443056</v>
      </c>
      <c r="Q224" s="36">
        <f t="shared" si="59"/>
        <v>19.866205415820758</v>
      </c>
      <c r="R224" s="36">
        <f t="shared" si="59"/>
        <v>5243.427006955721</v>
      </c>
      <c r="T224" s="96">
        <f t="shared" si="56"/>
        <v>0</v>
      </c>
    </row>
    <row r="225" spans="4:20" ht="15">
      <c r="D225" s="7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T225" s="96">
        <f t="shared" si="56"/>
        <v>0</v>
      </c>
    </row>
    <row r="226" spans="2:20" ht="15">
      <c r="B226" s="34" t="s">
        <v>269</v>
      </c>
      <c r="D226" s="77" t="s">
        <v>286</v>
      </c>
      <c r="E226" s="96"/>
      <c r="F226" s="36">
        <v>-2427596</v>
      </c>
      <c r="G226" s="43">
        <f aca="true" t="shared" si="60" ref="G226:R226">G224/$F224*$F226</f>
        <v>-16727.770514967517</v>
      </c>
      <c r="H226" s="43">
        <f t="shared" si="60"/>
        <v>-1289986.9987727355</v>
      </c>
      <c r="I226" s="43">
        <f t="shared" si="60"/>
        <v>20444.62315238761</v>
      </c>
      <c r="J226" s="43">
        <f t="shared" si="60"/>
        <v>-512196.4704382774</v>
      </c>
      <c r="K226" s="43">
        <f t="shared" si="60"/>
        <v>-1895484.523930173</v>
      </c>
      <c r="L226" s="43">
        <f t="shared" si="60"/>
        <v>1010944.9485865843</v>
      </c>
      <c r="M226" s="43">
        <f t="shared" si="60"/>
        <v>1419891.1748441511</v>
      </c>
      <c r="N226" s="43">
        <f t="shared" si="60"/>
        <v>-850986.9060312443</v>
      </c>
      <c r="O226" s="43">
        <f t="shared" si="60"/>
        <v>-318765.82535079145</v>
      </c>
      <c r="P226" s="43">
        <f t="shared" si="60"/>
        <v>3337.633015417571</v>
      </c>
      <c r="Q226" s="43">
        <f t="shared" si="60"/>
        <v>7.300283885318728</v>
      </c>
      <c r="R226" s="43">
        <f t="shared" si="60"/>
        <v>1926.815155763978</v>
      </c>
      <c r="T226" s="96">
        <f t="shared" si="56"/>
        <v>0</v>
      </c>
    </row>
    <row r="227" spans="2:20" ht="15">
      <c r="B227" s="34" t="s">
        <v>270</v>
      </c>
      <c r="D227" s="77" t="s">
        <v>285</v>
      </c>
      <c r="F227" s="36">
        <v>145218</v>
      </c>
      <c r="G227" s="43">
        <f aca="true" t="shared" si="61" ref="G227:R229">G$196/$F$196*$F227</f>
        <v>48730.60905358012</v>
      </c>
      <c r="H227" s="43">
        <f t="shared" si="61"/>
        <v>33726.87538599579</v>
      </c>
      <c r="I227" s="43">
        <f t="shared" si="61"/>
        <v>1013.3173879329922</v>
      </c>
      <c r="J227" s="43">
        <f t="shared" si="61"/>
        <v>32927.5513873924</v>
      </c>
      <c r="K227" s="43">
        <f t="shared" si="61"/>
        <v>9554.749266200803</v>
      </c>
      <c r="L227" s="43">
        <f t="shared" si="61"/>
        <v>-1066.2364071586246</v>
      </c>
      <c r="M227" s="43">
        <f t="shared" si="61"/>
        <v>8229.755773638963</v>
      </c>
      <c r="N227" s="43">
        <f t="shared" si="61"/>
        <v>8263.762789321541</v>
      </c>
      <c r="O227" s="43">
        <f t="shared" si="61"/>
        <v>-2009.0669012352205</v>
      </c>
      <c r="P227" s="43">
        <f t="shared" si="61"/>
        <v>5835.279164722724</v>
      </c>
      <c r="Q227" s="43">
        <f t="shared" si="61"/>
        <v>-0.1399979438593518</v>
      </c>
      <c r="R227" s="43">
        <f t="shared" si="61"/>
        <v>11.543097552451</v>
      </c>
      <c r="T227" s="96">
        <f t="shared" si="56"/>
        <v>0</v>
      </c>
    </row>
    <row r="228" spans="2:20" ht="15">
      <c r="B228" s="34" t="s">
        <v>271</v>
      </c>
      <c r="C228" s="88"/>
      <c r="D228" s="77" t="s">
        <v>285</v>
      </c>
      <c r="F228" s="36">
        <v>-331159</v>
      </c>
      <c r="G228" s="43">
        <f t="shared" si="61"/>
        <v>-111126.58047607417</v>
      </c>
      <c r="H228" s="43">
        <f t="shared" si="61"/>
        <v>-76911.66608788841</v>
      </c>
      <c r="I228" s="43">
        <f t="shared" si="61"/>
        <v>-2310.7959954723365</v>
      </c>
      <c r="J228" s="43">
        <f t="shared" si="61"/>
        <v>-75088.86632440523</v>
      </c>
      <c r="K228" s="43">
        <f t="shared" si="61"/>
        <v>-21788.905041012764</v>
      </c>
      <c r="L228" s="43">
        <f t="shared" si="61"/>
        <v>2431.473938204926</v>
      </c>
      <c r="M228" s="43">
        <f t="shared" si="61"/>
        <v>-18767.35454449521</v>
      </c>
      <c r="N228" s="43">
        <f t="shared" si="61"/>
        <v>-18844.90504998645</v>
      </c>
      <c r="O228" s="43">
        <f t="shared" si="61"/>
        <v>4581.52974112131</v>
      </c>
      <c r="P228" s="43">
        <f t="shared" si="61"/>
        <v>-13306.926227536618</v>
      </c>
      <c r="Q228" s="43">
        <f t="shared" si="61"/>
        <v>0.3192550447638659</v>
      </c>
      <c r="R228" s="43">
        <f t="shared" si="61"/>
        <v>-26.323187499980172</v>
      </c>
      <c r="T228" s="96">
        <f t="shared" si="56"/>
        <v>0</v>
      </c>
    </row>
    <row r="229" spans="2:20" ht="15">
      <c r="B229" s="34" t="s">
        <v>272</v>
      </c>
      <c r="D229" s="77" t="s">
        <v>285</v>
      </c>
      <c r="F229" s="36">
        <v>-436228</v>
      </c>
      <c r="G229" s="43">
        <f t="shared" si="61"/>
        <v>-146384.44356915224</v>
      </c>
      <c r="H229" s="43">
        <f t="shared" si="61"/>
        <v>-101313.93763777334</v>
      </c>
      <c r="I229" s="43">
        <f t="shared" si="61"/>
        <v>-3043.957481188512</v>
      </c>
      <c r="J229" s="43">
        <f t="shared" si="61"/>
        <v>-98912.80617154491</v>
      </c>
      <c r="K229" s="43">
        <f t="shared" si="61"/>
        <v>-28702.014646230105</v>
      </c>
      <c r="L229" s="43">
        <f t="shared" si="61"/>
        <v>3202.923710710742</v>
      </c>
      <c r="M229" s="43">
        <f t="shared" si="61"/>
        <v>-24721.796895859865</v>
      </c>
      <c r="N229" s="43">
        <f t="shared" si="61"/>
        <v>-24823.952361691783</v>
      </c>
      <c r="O229" s="43">
        <f t="shared" si="61"/>
        <v>6035.141898332423</v>
      </c>
      <c r="P229" s="43">
        <f t="shared" si="61"/>
        <v>-17528.902473995404</v>
      </c>
      <c r="Q229" s="43">
        <f t="shared" si="61"/>
        <v>0.42054719837676674</v>
      </c>
      <c r="R229" s="43">
        <f t="shared" si="61"/>
        <v>-34.67491880559294</v>
      </c>
      <c r="T229" s="96">
        <f t="shared" si="56"/>
        <v>0</v>
      </c>
    </row>
    <row r="230" spans="2:20" ht="15">
      <c r="B230" s="95" t="s">
        <v>273</v>
      </c>
      <c r="C230" s="95"/>
      <c r="D230" s="102"/>
      <c r="E230" s="95"/>
      <c r="F230" s="73">
        <f aca="true" t="shared" si="62" ref="F230:R230">F222+SUM(F226:F229)</f>
        <v>-50823951</v>
      </c>
      <c r="G230" s="73">
        <f t="shared" si="62"/>
        <v>-22238861.75672711</v>
      </c>
      <c r="H230" s="73">
        <f t="shared" si="62"/>
        <v>-8381294.991252749</v>
      </c>
      <c r="I230" s="73">
        <f t="shared" si="62"/>
        <v>-258859.92684465673</v>
      </c>
      <c r="J230" s="73">
        <f t="shared" si="62"/>
        <v>-7604649.116338601</v>
      </c>
      <c r="K230" s="73">
        <f t="shared" si="62"/>
        <v>-3265349.996906968</v>
      </c>
      <c r="L230" s="73">
        <f t="shared" si="62"/>
        <v>310434.36740643694</v>
      </c>
      <c r="M230" s="73">
        <f t="shared" si="62"/>
        <v>-5077829.732017366</v>
      </c>
      <c r="N230" s="73">
        <f t="shared" si="62"/>
        <v>-3011537.8789030677</v>
      </c>
      <c r="O230" s="73">
        <f t="shared" si="62"/>
        <v>-987834.3172168003</v>
      </c>
      <c r="P230" s="73">
        <f t="shared" si="62"/>
        <v>-313986.2864763518</v>
      </c>
      <c r="Q230" s="73">
        <f t="shared" si="62"/>
        <v>-49.040513171060084</v>
      </c>
      <c r="R230" s="73">
        <f t="shared" si="62"/>
        <v>5867.675790409417</v>
      </c>
      <c r="T230" s="96">
        <f t="shared" si="56"/>
        <v>0</v>
      </c>
    </row>
    <row r="231" spans="4:20" ht="15">
      <c r="D231" s="77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36"/>
      <c r="T231" s="96">
        <f t="shared" si="56"/>
        <v>0</v>
      </c>
    </row>
    <row r="232" spans="4:20" ht="15">
      <c r="D232" s="77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T232" s="96">
        <f t="shared" si="56"/>
        <v>0</v>
      </c>
    </row>
    <row r="233" spans="2:22" ht="15">
      <c r="B233" s="95" t="s">
        <v>274</v>
      </c>
      <c r="C233" s="95"/>
      <c r="D233" s="102"/>
      <c r="E233" s="95"/>
      <c r="F233" s="73">
        <f aca="true" t="shared" si="63" ref="F233:R233">F190+F196+F230</f>
        <v>1088504042.7</v>
      </c>
      <c r="G233" s="73">
        <f t="shared" si="63"/>
        <v>402383019.6260938</v>
      </c>
      <c r="H233" s="73">
        <f t="shared" si="63"/>
        <v>138476845.76621753</v>
      </c>
      <c r="I233" s="73">
        <f t="shared" si="63"/>
        <v>9706721.704896316</v>
      </c>
      <c r="J233" s="73">
        <f t="shared" si="63"/>
        <v>180121832.83057234</v>
      </c>
      <c r="K233" s="73">
        <f t="shared" si="63"/>
        <v>38457456.12422675</v>
      </c>
      <c r="L233" s="73">
        <f t="shared" si="63"/>
        <v>26240429.609073404</v>
      </c>
      <c r="M233" s="73">
        <f t="shared" si="63"/>
        <v>187232306.3933669</v>
      </c>
      <c r="N233" s="73">
        <f t="shared" si="63"/>
        <v>74276304.01992859</v>
      </c>
      <c r="O233" s="73">
        <f t="shared" si="63"/>
        <v>15618108.916910572</v>
      </c>
      <c r="P233" s="73">
        <f t="shared" si="63"/>
        <v>15889445.578487974</v>
      </c>
      <c r="Q233" s="73">
        <f t="shared" si="63"/>
        <v>2294.8712232100984</v>
      </c>
      <c r="R233" s="73">
        <f t="shared" si="63"/>
        <v>99277.25900259876</v>
      </c>
      <c r="S233" s="36"/>
      <c r="T233" s="96">
        <f t="shared" si="56"/>
        <v>0</v>
      </c>
      <c r="U233" s="36"/>
      <c r="V233" s="36"/>
    </row>
    <row r="234" spans="4:22" ht="15">
      <c r="D234" s="77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96">
        <f t="shared" si="56"/>
        <v>0</v>
      </c>
      <c r="U234" s="36"/>
      <c r="V234" s="36"/>
    </row>
    <row r="235" spans="2:22" ht="15">
      <c r="B235" s="34" t="s">
        <v>275</v>
      </c>
      <c r="D235" s="77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96">
        <f t="shared" si="56"/>
        <v>0</v>
      </c>
      <c r="U235" s="36"/>
      <c r="V235" s="36"/>
    </row>
    <row r="236" spans="2:22" ht="15">
      <c r="B236" s="34" t="s">
        <v>276</v>
      </c>
      <c r="D236" s="77"/>
      <c r="F236" s="36">
        <f aca="true" t="shared" si="64" ref="F236:R236">F180+F200</f>
        <v>1287696536</v>
      </c>
      <c r="G236" s="36">
        <f t="shared" si="64"/>
        <v>473687858.7131327</v>
      </c>
      <c r="H236" s="36">
        <f t="shared" si="64"/>
        <v>176699800.72865865</v>
      </c>
      <c r="I236" s="36">
        <f t="shared" si="64"/>
        <v>11253184.005585242</v>
      </c>
      <c r="J236" s="36">
        <f t="shared" si="64"/>
        <v>221005431.88767886</v>
      </c>
      <c r="K236" s="36">
        <f t="shared" si="64"/>
        <v>46651140.454196036</v>
      </c>
      <c r="L236" s="36">
        <f t="shared" si="64"/>
        <v>28379981.584683813</v>
      </c>
      <c r="M236" s="36">
        <f t="shared" si="64"/>
        <v>207847578.4993335</v>
      </c>
      <c r="N236" s="36">
        <f t="shared" si="64"/>
        <v>84581981.1300863</v>
      </c>
      <c r="O236" s="36">
        <f t="shared" si="64"/>
        <v>14238930.42402195</v>
      </c>
      <c r="P236" s="36">
        <f t="shared" si="64"/>
        <v>23229599.6979515</v>
      </c>
      <c r="Q236" s="36">
        <f t="shared" si="64"/>
        <v>2295.871957041386</v>
      </c>
      <c r="R236" s="36">
        <f t="shared" si="64"/>
        <v>118753.00271445385</v>
      </c>
      <c r="S236" s="36"/>
      <c r="T236" s="96">
        <f t="shared" si="56"/>
        <v>0</v>
      </c>
      <c r="U236" s="36"/>
      <c r="V236" s="36"/>
    </row>
    <row r="237" spans="2:22" ht="15">
      <c r="B237" s="34" t="s">
        <v>277</v>
      </c>
      <c r="D237" s="77"/>
      <c r="F237" s="36">
        <f aca="true" t="shared" si="65" ref="F237:R237">F233</f>
        <v>1088504042.7</v>
      </c>
      <c r="G237" s="36">
        <f t="shared" si="65"/>
        <v>402383019.6260938</v>
      </c>
      <c r="H237" s="36">
        <f t="shared" si="65"/>
        <v>138476845.76621753</v>
      </c>
      <c r="I237" s="36">
        <f t="shared" si="65"/>
        <v>9706721.704896316</v>
      </c>
      <c r="J237" s="36">
        <f t="shared" si="65"/>
        <v>180121832.83057234</v>
      </c>
      <c r="K237" s="36">
        <f t="shared" si="65"/>
        <v>38457456.12422675</v>
      </c>
      <c r="L237" s="36">
        <f t="shared" si="65"/>
        <v>26240429.609073404</v>
      </c>
      <c r="M237" s="36">
        <f t="shared" si="65"/>
        <v>187232306.3933669</v>
      </c>
      <c r="N237" s="36">
        <f t="shared" si="65"/>
        <v>74276304.01992859</v>
      </c>
      <c r="O237" s="36">
        <f t="shared" si="65"/>
        <v>15618108.916910572</v>
      </c>
      <c r="P237" s="36">
        <f t="shared" si="65"/>
        <v>15889445.578487974</v>
      </c>
      <c r="Q237" s="36">
        <f t="shared" si="65"/>
        <v>2294.8712232100984</v>
      </c>
      <c r="R237" s="36">
        <f t="shared" si="65"/>
        <v>99277.25900259876</v>
      </c>
      <c r="S237" s="36"/>
      <c r="T237" s="96">
        <f t="shared" si="56"/>
        <v>0</v>
      </c>
      <c r="U237" s="36"/>
      <c r="V237" s="36"/>
    </row>
    <row r="238" spans="2:22" ht="15">
      <c r="B238" s="34" t="s">
        <v>275</v>
      </c>
      <c r="D238" s="77"/>
      <c r="F238" s="36">
        <f aca="true" t="shared" si="66" ref="F238:R238">F236-F237</f>
        <v>199192493.29999995</v>
      </c>
      <c r="G238" s="36">
        <f t="shared" si="66"/>
        <v>71304839.08703887</v>
      </c>
      <c r="H238" s="36">
        <f t="shared" si="66"/>
        <v>38222954.96244112</v>
      </c>
      <c r="I238" s="36">
        <f t="shared" si="66"/>
        <v>1546462.3006889261</v>
      </c>
      <c r="J238" s="36">
        <f t="shared" si="66"/>
        <v>40883599.057106525</v>
      </c>
      <c r="K238" s="36">
        <f t="shared" si="66"/>
        <v>8193684.329969287</v>
      </c>
      <c r="L238" s="36">
        <f t="shared" si="66"/>
        <v>2139551.975610409</v>
      </c>
      <c r="M238" s="36">
        <f t="shared" si="66"/>
        <v>20615272.105966598</v>
      </c>
      <c r="N238" s="36">
        <f t="shared" si="66"/>
        <v>10305677.110157713</v>
      </c>
      <c r="O238" s="36">
        <f t="shared" si="66"/>
        <v>-1379178.492888622</v>
      </c>
      <c r="P238" s="36">
        <f t="shared" si="66"/>
        <v>7340154.119463526</v>
      </c>
      <c r="Q238" s="36">
        <f t="shared" si="66"/>
        <v>1.0007338312875618</v>
      </c>
      <c r="R238" s="36">
        <f t="shared" si="66"/>
        <v>19475.743711855088</v>
      </c>
      <c r="S238" s="36"/>
      <c r="T238" s="96">
        <f t="shared" si="56"/>
        <v>0</v>
      </c>
      <c r="U238" s="36"/>
      <c r="V238" s="36"/>
    </row>
    <row r="239" spans="4:20" ht="15">
      <c r="D239" s="77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T239" s="96">
        <f t="shared" si="56"/>
        <v>0</v>
      </c>
    </row>
    <row r="240" spans="2:20" ht="15">
      <c r="B240" s="34" t="s">
        <v>278</v>
      </c>
      <c r="D240" s="77"/>
      <c r="F240" s="36">
        <f>'Rate Base'!F151</f>
        <v>3500935144</v>
      </c>
      <c r="G240" s="36">
        <f>'Rate Base'!G151</f>
        <v>1352304228.1635442</v>
      </c>
      <c r="H240" s="36">
        <f>'Rate Base'!H151</f>
        <v>415892019.2032299</v>
      </c>
      <c r="I240" s="36">
        <f>'Rate Base'!I151</f>
        <v>29839081.105281018</v>
      </c>
      <c r="J240" s="36">
        <f>'Rate Base'!J151</f>
        <v>540617086.501984</v>
      </c>
      <c r="K240" s="36">
        <f>'Rate Base'!K151</f>
        <v>118002517.42986873</v>
      </c>
      <c r="L240" s="36">
        <f>'Rate Base'!L151</f>
        <v>85151303.69070117</v>
      </c>
      <c r="M240" s="36">
        <f>'Rate Base'!M151</f>
        <v>588956537.3422284</v>
      </c>
      <c r="N240" s="36">
        <f>'Rate Base'!N151</f>
        <v>212580327.8697436</v>
      </c>
      <c r="O240" s="36">
        <f>'Rate Base'!O151</f>
        <v>68103542.95558152</v>
      </c>
      <c r="P240" s="36">
        <f>'Rate Base'!P151</f>
        <v>89203439.49861182</v>
      </c>
      <c r="Q240" s="36">
        <f>'Rate Base'!Q151</f>
        <v>7416.161139798083</v>
      </c>
      <c r="R240" s="36">
        <f>'Rate Base'!R151</f>
        <v>277644.0780865904</v>
      </c>
      <c r="T240" s="96">
        <f t="shared" si="56"/>
        <v>0</v>
      </c>
    </row>
    <row r="241" spans="2:20" ht="15">
      <c r="B241" s="34" t="s">
        <v>279</v>
      </c>
      <c r="D241" s="77">
        <v>51</v>
      </c>
      <c r="F241" s="36">
        <v>-183667066</v>
      </c>
      <c r="G241" s="37">
        <f aca="true" t="shared" si="67" ref="G241:R243">INDEX(ALLOC,($D241)+1,(G$1)+1)*$F241</f>
        <v>-64362540.29247554</v>
      </c>
      <c r="H241" s="37">
        <f t="shared" si="67"/>
        <v>-20087080.659201212</v>
      </c>
      <c r="I241" s="37">
        <f t="shared" si="67"/>
        <v>-1524799.975261799</v>
      </c>
      <c r="J241" s="37">
        <f t="shared" si="67"/>
        <v>-30827901.92050761</v>
      </c>
      <c r="K241" s="37">
        <f t="shared" si="67"/>
        <v>-6867338.773504208</v>
      </c>
      <c r="L241" s="37">
        <f t="shared" si="67"/>
        <v>-4945012.068792479</v>
      </c>
      <c r="M241" s="37">
        <f t="shared" si="67"/>
        <v>-35001981.615019575</v>
      </c>
      <c r="N241" s="37">
        <f t="shared" si="67"/>
        <v>-14444342.034697728</v>
      </c>
      <c r="O241" s="37">
        <f t="shared" si="67"/>
        <v>-4645839.017601921</v>
      </c>
      <c r="P241" s="37">
        <f t="shared" si="67"/>
        <v>-949069.9653730552</v>
      </c>
      <c r="Q241" s="37">
        <f t="shared" si="67"/>
        <v>-308.6206067302446</v>
      </c>
      <c r="R241" s="37">
        <f t="shared" si="67"/>
        <v>-10851.05695818477</v>
      </c>
      <c r="T241" s="96">
        <f t="shared" si="56"/>
        <v>0</v>
      </c>
    </row>
    <row r="242" spans="2:20" ht="15">
      <c r="B242" s="34" t="s">
        <v>280</v>
      </c>
      <c r="D242" s="77">
        <v>71</v>
      </c>
      <c r="F242" s="36">
        <v>-712846</v>
      </c>
      <c r="G242" s="37">
        <f t="shared" si="67"/>
        <v>-273237.61806788034</v>
      </c>
      <c r="H242" s="37">
        <f t="shared" si="67"/>
        <v>-84026.6556520543</v>
      </c>
      <c r="I242" s="37">
        <f t="shared" si="67"/>
        <v>-6055.291185731972</v>
      </c>
      <c r="J242" s="37">
        <f t="shared" si="67"/>
        <v>-110895.61130858895</v>
      </c>
      <c r="K242" s="37">
        <f t="shared" si="67"/>
        <v>-24270.119653379126</v>
      </c>
      <c r="L242" s="37">
        <f t="shared" si="67"/>
        <v>-17494.54705541485</v>
      </c>
      <c r="M242" s="37">
        <f t="shared" si="67"/>
        <v>-121220.30715393681</v>
      </c>
      <c r="N242" s="37">
        <f t="shared" si="67"/>
        <v>-44291.2536812847</v>
      </c>
      <c r="O242" s="37">
        <f t="shared" si="67"/>
        <v>-14193.557101438195</v>
      </c>
      <c r="P242" s="37">
        <f t="shared" si="67"/>
        <v>-17104.490908432475</v>
      </c>
      <c r="Q242" s="37">
        <f t="shared" si="67"/>
        <v>-1.4764578820495913</v>
      </c>
      <c r="R242" s="37">
        <f t="shared" si="67"/>
        <v>-55.07177397614813</v>
      </c>
      <c r="T242" s="96">
        <f t="shared" si="56"/>
        <v>0</v>
      </c>
    </row>
    <row r="243" spans="2:20" ht="15">
      <c r="B243" s="34" t="s">
        <v>281</v>
      </c>
      <c r="D243" s="77">
        <v>87</v>
      </c>
      <c r="F243" s="36">
        <v>-5709964</v>
      </c>
      <c r="G243" s="37">
        <f t="shared" si="67"/>
        <v>-2475789.2405016944</v>
      </c>
      <c r="H243" s="37">
        <f t="shared" si="67"/>
        <v>-819850.2182424415</v>
      </c>
      <c r="I243" s="37">
        <f t="shared" si="67"/>
        <v>-52645.64486361628</v>
      </c>
      <c r="J243" s="37">
        <f t="shared" si="67"/>
        <v>-792987.5949702061</v>
      </c>
      <c r="K243" s="37">
        <f t="shared" si="67"/>
        <v>-168866.0370767255</v>
      </c>
      <c r="L243" s="37">
        <f t="shared" si="67"/>
        <v>-122018.12014621941</v>
      </c>
      <c r="M243" s="37">
        <f t="shared" si="67"/>
        <v>-829854.0758908829</v>
      </c>
      <c r="N243" s="37">
        <f t="shared" si="67"/>
        <v>-283068.77141285746</v>
      </c>
      <c r="O243" s="37">
        <f t="shared" si="67"/>
        <v>-89485.24114458203</v>
      </c>
      <c r="P243" s="37">
        <f t="shared" si="67"/>
        <v>-74750.79487833279</v>
      </c>
      <c r="Q243" s="37">
        <f t="shared" si="67"/>
        <v>-14.666919905260126</v>
      </c>
      <c r="R243" s="37">
        <f t="shared" si="67"/>
        <v>-633.5939525359757</v>
      </c>
      <c r="T243" s="96">
        <f t="shared" si="56"/>
        <v>0</v>
      </c>
    </row>
    <row r="244" spans="2:20" ht="15">
      <c r="B244" s="34" t="s">
        <v>282</v>
      </c>
      <c r="D244" s="77"/>
      <c r="F244" s="36">
        <f aca="true" t="shared" si="68" ref="F244:R244">SUM(F240:F243)</f>
        <v>3310845268</v>
      </c>
      <c r="G244" s="36">
        <f t="shared" si="68"/>
        <v>1285192661.012499</v>
      </c>
      <c r="H244" s="36">
        <f t="shared" si="68"/>
        <v>394901061.6701342</v>
      </c>
      <c r="I244" s="36">
        <f t="shared" si="68"/>
        <v>28255580.193969868</v>
      </c>
      <c r="J244" s="36">
        <f t="shared" si="68"/>
        <v>508885301.3751976</v>
      </c>
      <c r="K244" s="36">
        <f t="shared" si="68"/>
        <v>110942042.49963441</v>
      </c>
      <c r="L244" s="36">
        <f t="shared" si="68"/>
        <v>80066778.95470707</v>
      </c>
      <c r="M244" s="36">
        <f t="shared" si="68"/>
        <v>553003481.344164</v>
      </c>
      <c r="N244" s="36">
        <f t="shared" si="68"/>
        <v>197808625.80995172</v>
      </c>
      <c r="O244" s="36">
        <f t="shared" si="68"/>
        <v>63354025.139733575</v>
      </c>
      <c r="P244" s="36">
        <f t="shared" si="68"/>
        <v>88162514.247452</v>
      </c>
      <c r="Q244" s="36">
        <f t="shared" si="68"/>
        <v>7091.397155280529</v>
      </c>
      <c r="R244" s="36">
        <f t="shared" si="68"/>
        <v>266104.3554018935</v>
      </c>
      <c r="T244" s="96">
        <f t="shared" si="56"/>
        <v>0</v>
      </c>
    </row>
    <row r="245" spans="4:20" ht="15">
      <c r="D245" s="77"/>
      <c r="R245" s="52"/>
      <c r="T245" s="96">
        <f t="shared" si="56"/>
        <v>0</v>
      </c>
    </row>
    <row r="246" spans="2:20" ht="15">
      <c r="B246" s="103" t="s">
        <v>283</v>
      </c>
      <c r="C246" s="103"/>
      <c r="D246" s="104"/>
      <c r="E246" s="103"/>
      <c r="F246" s="105">
        <f aca="true" t="shared" si="69" ref="F246:R246">F238/F244</f>
        <v>0.06016363713074614</v>
      </c>
      <c r="G246" s="105">
        <f t="shared" si="69"/>
        <v>0.055481828717309646</v>
      </c>
      <c r="H246" s="105">
        <f t="shared" si="69"/>
        <v>0.09679121854164381</v>
      </c>
      <c r="I246" s="105">
        <f t="shared" si="69"/>
        <v>0.05473121734088343</v>
      </c>
      <c r="J246" s="105">
        <f t="shared" si="69"/>
        <v>0.08033951648165867</v>
      </c>
      <c r="K246" s="105">
        <f t="shared" si="69"/>
        <v>0.07385553885035322</v>
      </c>
      <c r="L246" s="105">
        <f t="shared" si="69"/>
        <v>0.02672209377650537</v>
      </c>
      <c r="M246" s="105">
        <f t="shared" si="69"/>
        <v>0.03727873838308912</v>
      </c>
      <c r="N246" s="105">
        <f t="shared" si="69"/>
        <v>0.05209923009150815</v>
      </c>
      <c r="O246" s="105">
        <f t="shared" si="69"/>
        <v>-0.021769390182339754</v>
      </c>
      <c r="P246" s="105">
        <f t="shared" si="69"/>
        <v>0.08325708700708549</v>
      </c>
      <c r="Q246" s="105">
        <f t="shared" si="69"/>
        <v>0.0001411194168616514</v>
      </c>
      <c r="R246" s="105">
        <f t="shared" si="69"/>
        <v>0.07318836883538099</v>
      </c>
      <c r="T246" s="96">
        <f t="shared" si="56"/>
        <v>0.5519529301291937</v>
      </c>
    </row>
    <row r="247" spans="4:20" ht="15">
      <c r="D247" s="77"/>
      <c r="R247" s="52"/>
      <c r="T247" s="96">
        <f t="shared" si="56"/>
        <v>0</v>
      </c>
    </row>
    <row r="248" spans="4:20" ht="15">
      <c r="D248" s="77"/>
      <c r="R248" s="52"/>
      <c r="T248" s="96">
        <f t="shared" si="56"/>
        <v>0</v>
      </c>
    </row>
    <row r="249" spans="4:20" ht="15">
      <c r="D249" s="77"/>
      <c r="R249" s="52"/>
      <c r="T249" s="96">
        <f t="shared" si="56"/>
        <v>0</v>
      </c>
    </row>
    <row r="250" spans="4:20" ht="15">
      <c r="D250" s="77"/>
      <c r="R250" s="52"/>
      <c r="T250" s="96">
        <f t="shared" si="56"/>
        <v>0</v>
      </c>
    </row>
    <row r="251" spans="4:20" ht="15">
      <c r="D251" s="77"/>
      <c r="R251" s="52"/>
      <c r="T251" s="96">
        <f t="shared" si="56"/>
        <v>0</v>
      </c>
    </row>
    <row r="252" spans="4:20" ht="15">
      <c r="D252" s="77"/>
      <c r="R252" s="52"/>
      <c r="T252" s="96">
        <f t="shared" si="56"/>
        <v>0</v>
      </c>
    </row>
    <row r="253" spans="4:20" ht="15">
      <c r="D253" s="77"/>
      <c r="R253" s="52"/>
      <c r="T253" s="96">
        <f t="shared" si="56"/>
        <v>0</v>
      </c>
    </row>
    <row r="254" spans="4:20" ht="15">
      <c r="D254" s="77"/>
      <c r="R254" s="52"/>
      <c r="T254" s="96">
        <f t="shared" si="56"/>
        <v>0</v>
      </c>
    </row>
    <row r="255" spans="4:20" ht="15">
      <c r="D255" s="77"/>
      <c r="R255" s="52"/>
      <c r="T255" s="96">
        <f t="shared" si="56"/>
        <v>0</v>
      </c>
    </row>
    <row r="256" spans="4:20" ht="15">
      <c r="D256" s="77"/>
      <c r="R256" s="52"/>
      <c r="T256" s="96">
        <f t="shared" si="56"/>
        <v>0</v>
      </c>
    </row>
    <row r="257" spans="4:20" ht="15">
      <c r="D257" s="77"/>
      <c r="R257" s="52"/>
      <c r="T257" s="96">
        <f t="shared" si="56"/>
        <v>0</v>
      </c>
    </row>
    <row r="258" spans="4:20" ht="15">
      <c r="D258" s="77"/>
      <c r="R258" s="52"/>
      <c r="T258" s="96">
        <f t="shared" si="56"/>
        <v>0</v>
      </c>
    </row>
    <row r="259" spans="4:20" ht="15">
      <c r="D259" s="77"/>
      <c r="R259" s="52"/>
      <c r="T259" s="96">
        <f t="shared" si="56"/>
        <v>0</v>
      </c>
    </row>
    <row r="260" spans="4:20" ht="15">
      <c r="D260" s="77"/>
      <c r="R260" s="52"/>
      <c r="T260" s="96">
        <f t="shared" si="56"/>
        <v>0</v>
      </c>
    </row>
    <row r="261" spans="4:20" ht="15">
      <c r="D261" s="77"/>
      <c r="R261" s="52"/>
      <c r="T261" s="96">
        <f t="shared" si="56"/>
        <v>0</v>
      </c>
    </row>
    <row r="262" spans="4:20" ht="15">
      <c r="D262" s="77"/>
      <c r="R262" s="52"/>
      <c r="T262" s="96">
        <f t="shared" si="56"/>
        <v>0</v>
      </c>
    </row>
    <row r="263" spans="4:20" ht="15">
      <c r="D263" s="77"/>
      <c r="R263" s="52"/>
      <c r="T263" s="96">
        <f t="shared" si="56"/>
        <v>0</v>
      </c>
    </row>
    <row r="264" spans="4:20" ht="15">
      <c r="D264" s="77"/>
      <c r="R264" s="52"/>
      <c r="T264" s="96">
        <f t="shared" si="56"/>
        <v>0</v>
      </c>
    </row>
    <row r="265" spans="4:20" ht="15">
      <c r="D265" s="77"/>
      <c r="R265" s="52"/>
      <c r="T265" s="96">
        <f t="shared" si="56"/>
        <v>0</v>
      </c>
    </row>
    <row r="266" spans="4:20" ht="15">
      <c r="D266" s="77"/>
      <c r="R266" s="52"/>
      <c r="T266" s="96">
        <f t="shared" si="56"/>
        <v>0</v>
      </c>
    </row>
    <row r="267" spans="4:20" ht="15">
      <c r="D267" s="77"/>
      <c r="R267" s="52"/>
      <c r="T267" s="96">
        <f t="shared" si="56"/>
        <v>0</v>
      </c>
    </row>
    <row r="268" spans="4:20" ht="15">
      <c r="D268" s="77"/>
      <c r="R268" s="52"/>
      <c r="T268" s="96">
        <f t="shared" si="56"/>
        <v>0</v>
      </c>
    </row>
    <row r="269" spans="4:20" ht="15">
      <c r="D269" s="77"/>
      <c r="R269" s="52"/>
      <c r="T269" s="96">
        <f t="shared" si="56"/>
        <v>0</v>
      </c>
    </row>
    <row r="270" spans="4:20" ht="15">
      <c r="D270" s="77"/>
      <c r="R270" s="52"/>
      <c r="T270" s="96">
        <f aca="true" t="shared" si="70" ref="T270:T333">SUM(G270:R270)-F270</f>
        <v>0</v>
      </c>
    </row>
    <row r="271" spans="4:20" ht="15">
      <c r="D271" s="77"/>
      <c r="R271" s="52"/>
      <c r="T271" s="96">
        <f t="shared" si="70"/>
        <v>0</v>
      </c>
    </row>
    <row r="272" spans="4:20" ht="15">
      <c r="D272" s="77"/>
      <c r="R272" s="52"/>
      <c r="T272" s="96">
        <f t="shared" si="70"/>
        <v>0</v>
      </c>
    </row>
    <row r="273" spans="4:20" ht="15">
      <c r="D273" s="77"/>
      <c r="R273" s="52"/>
      <c r="T273" s="96">
        <f t="shared" si="70"/>
        <v>0</v>
      </c>
    </row>
    <row r="274" spans="4:20" ht="15">
      <c r="D274" s="77"/>
      <c r="R274" s="52"/>
      <c r="T274" s="96">
        <f t="shared" si="70"/>
        <v>0</v>
      </c>
    </row>
    <row r="275" spans="4:20" ht="15">
      <c r="D275" s="77"/>
      <c r="R275" s="52"/>
      <c r="T275" s="96">
        <f t="shared" si="70"/>
        <v>0</v>
      </c>
    </row>
    <row r="276" spans="4:20" ht="15">
      <c r="D276" s="77"/>
      <c r="R276" s="52"/>
      <c r="T276" s="96">
        <f t="shared" si="70"/>
        <v>0</v>
      </c>
    </row>
    <row r="277" spans="4:20" ht="15">
      <c r="D277" s="77"/>
      <c r="R277" s="52"/>
      <c r="T277" s="96">
        <f t="shared" si="70"/>
        <v>0</v>
      </c>
    </row>
    <row r="278" spans="4:20" ht="15">
      <c r="D278" s="77"/>
      <c r="R278" s="52"/>
      <c r="T278" s="96">
        <f t="shared" si="70"/>
        <v>0</v>
      </c>
    </row>
    <row r="279" spans="4:20" ht="15">
      <c r="D279" s="77"/>
      <c r="R279" s="52"/>
      <c r="T279" s="96">
        <f t="shared" si="70"/>
        <v>0</v>
      </c>
    </row>
    <row r="280" spans="4:20" ht="15">
      <c r="D280" s="77"/>
      <c r="R280" s="52"/>
      <c r="T280" s="96">
        <f t="shared" si="70"/>
        <v>0</v>
      </c>
    </row>
    <row r="281" spans="4:20" ht="15">
      <c r="D281" s="77"/>
      <c r="R281" s="52"/>
      <c r="T281" s="96">
        <f t="shared" si="70"/>
        <v>0</v>
      </c>
    </row>
    <row r="282" spans="4:20" ht="15">
      <c r="D282" s="77"/>
      <c r="R282" s="52"/>
      <c r="T282" s="96">
        <f t="shared" si="70"/>
        <v>0</v>
      </c>
    </row>
    <row r="283" spans="4:20" ht="15">
      <c r="D283" s="77"/>
      <c r="R283" s="52"/>
      <c r="T283" s="96">
        <f t="shared" si="70"/>
        <v>0</v>
      </c>
    </row>
    <row r="284" spans="4:20" ht="15">
      <c r="D284" s="77"/>
      <c r="R284" s="52"/>
      <c r="T284" s="96">
        <f t="shared" si="70"/>
        <v>0</v>
      </c>
    </row>
    <row r="285" spans="4:20" ht="15">
      <c r="D285" s="77"/>
      <c r="R285" s="52"/>
      <c r="T285" s="96">
        <f t="shared" si="70"/>
        <v>0</v>
      </c>
    </row>
    <row r="286" spans="4:20" ht="15">
      <c r="D286" s="77"/>
      <c r="R286" s="52"/>
      <c r="T286" s="96">
        <f t="shared" si="70"/>
        <v>0</v>
      </c>
    </row>
    <row r="287" spans="4:20" ht="15">
      <c r="D287" s="77"/>
      <c r="R287" s="52"/>
      <c r="T287" s="96">
        <f t="shared" si="70"/>
        <v>0</v>
      </c>
    </row>
    <row r="288" spans="4:20" ht="15">
      <c r="D288" s="77"/>
      <c r="R288" s="52"/>
      <c r="T288" s="96">
        <f t="shared" si="70"/>
        <v>0</v>
      </c>
    </row>
    <row r="289" spans="4:20" ht="15">
      <c r="D289" s="77"/>
      <c r="R289" s="52"/>
      <c r="T289" s="96">
        <f t="shared" si="70"/>
        <v>0</v>
      </c>
    </row>
    <row r="290" spans="4:20" ht="15">
      <c r="D290" s="77"/>
      <c r="R290" s="52"/>
      <c r="T290" s="96">
        <f t="shared" si="70"/>
        <v>0</v>
      </c>
    </row>
    <row r="291" spans="4:20" ht="15">
      <c r="D291" s="77"/>
      <c r="R291" s="52"/>
      <c r="T291" s="96">
        <f t="shared" si="70"/>
        <v>0</v>
      </c>
    </row>
    <row r="292" spans="4:20" ht="15">
      <c r="D292" s="77"/>
      <c r="R292" s="52"/>
      <c r="T292" s="96">
        <f t="shared" si="70"/>
        <v>0</v>
      </c>
    </row>
    <row r="293" spans="4:20" ht="15">
      <c r="D293" s="77"/>
      <c r="R293" s="52"/>
      <c r="T293" s="96">
        <f t="shared" si="70"/>
        <v>0</v>
      </c>
    </row>
    <row r="294" spans="4:20" ht="15">
      <c r="D294" s="77"/>
      <c r="R294" s="52"/>
      <c r="T294" s="96">
        <f t="shared" si="70"/>
        <v>0</v>
      </c>
    </row>
    <row r="295" spans="4:20" ht="15">
      <c r="D295" s="77"/>
      <c r="R295" s="52"/>
      <c r="T295" s="96">
        <f t="shared" si="70"/>
        <v>0</v>
      </c>
    </row>
    <row r="296" spans="4:20" ht="15">
      <c r="D296" s="77"/>
      <c r="R296" s="52"/>
      <c r="T296" s="96">
        <f t="shared" si="70"/>
        <v>0</v>
      </c>
    </row>
    <row r="297" spans="4:20" ht="15">
      <c r="D297" s="77"/>
      <c r="R297" s="52"/>
      <c r="T297" s="96">
        <f t="shared" si="70"/>
        <v>0</v>
      </c>
    </row>
    <row r="298" spans="4:20" ht="15">
      <c r="D298" s="77"/>
      <c r="R298" s="52"/>
      <c r="T298" s="96">
        <f t="shared" si="70"/>
        <v>0</v>
      </c>
    </row>
    <row r="299" spans="4:20" ht="15">
      <c r="D299" s="77"/>
      <c r="R299" s="52"/>
      <c r="T299" s="96">
        <f t="shared" si="70"/>
        <v>0</v>
      </c>
    </row>
    <row r="300" spans="4:20" ht="15">
      <c r="D300" s="77"/>
      <c r="R300" s="52"/>
      <c r="T300" s="96">
        <f t="shared" si="70"/>
        <v>0</v>
      </c>
    </row>
    <row r="301" spans="4:20" ht="15">
      <c r="D301" s="77"/>
      <c r="R301" s="52"/>
      <c r="T301" s="96">
        <f t="shared" si="70"/>
        <v>0</v>
      </c>
    </row>
    <row r="302" spans="4:20" ht="15">
      <c r="D302" s="77"/>
      <c r="R302" s="52"/>
      <c r="T302" s="96">
        <f t="shared" si="70"/>
        <v>0</v>
      </c>
    </row>
    <row r="303" spans="4:20" ht="15">
      <c r="D303" s="77"/>
      <c r="R303" s="52"/>
      <c r="T303" s="96">
        <f t="shared" si="70"/>
        <v>0</v>
      </c>
    </row>
    <row r="304" spans="4:20" ht="15">
      <c r="D304" s="77"/>
      <c r="R304" s="52"/>
      <c r="T304" s="96">
        <f t="shared" si="70"/>
        <v>0</v>
      </c>
    </row>
    <row r="305" spans="4:20" ht="15">
      <c r="D305" s="77"/>
      <c r="R305" s="52"/>
      <c r="T305" s="96">
        <f t="shared" si="70"/>
        <v>0</v>
      </c>
    </row>
    <row r="306" spans="4:20" ht="15">
      <c r="D306" s="77"/>
      <c r="R306" s="52"/>
      <c r="T306" s="96">
        <f t="shared" si="70"/>
        <v>0</v>
      </c>
    </row>
    <row r="307" spans="4:20" ht="15">
      <c r="D307" s="77"/>
      <c r="R307" s="52"/>
      <c r="T307" s="96">
        <f t="shared" si="70"/>
        <v>0</v>
      </c>
    </row>
    <row r="308" spans="4:20" ht="15">
      <c r="D308" s="77"/>
      <c r="R308" s="52"/>
      <c r="T308" s="96">
        <f t="shared" si="70"/>
        <v>0</v>
      </c>
    </row>
    <row r="309" spans="4:20" ht="15">
      <c r="D309" s="77"/>
      <c r="R309" s="52"/>
      <c r="T309" s="96">
        <f t="shared" si="70"/>
        <v>0</v>
      </c>
    </row>
    <row r="310" spans="4:20" ht="15">
      <c r="D310" s="77"/>
      <c r="R310" s="52"/>
      <c r="T310" s="96">
        <f t="shared" si="70"/>
        <v>0</v>
      </c>
    </row>
    <row r="311" spans="4:20" ht="15">
      <c r="D311" s="77"/>
      <c r="R311" s="52"/>
      <c r="T311" s="96">
        <f t="shared" si="70"/>
        <v>0</v>
      </c>
    </row>
    <row r="312" spans="4:20" ht="15">
      <c r="D312" s="77"/>
      <c r="R312" s="52"/>
      <c r="T312" s="96">
        <f t="shared" si="70"/>
        <v>0</v>
      </c>
    </row>
    <row r="313" spans="4:20" ht="15">
      <c r="D313" s="77"/>
      <c r="R313" s="52"/>
      <c r="T313" s="96">
        <f t="shared" si="70"/>
        <v>0</v>
      </c>
    </row>
    <row r="314" spans="4:20" ht="15">
      <c r="D314" s="77"/>
      <c r="R314" s="52"/>
      <c r="T314" s="96">
        <f t="shared" si="70"/>
        <v>0</v>
      </c>
    </row>
    <row r="315" spans="4:20" ht="15">
      <c r="D315" s="77"/>
      <c r="R315" s="52"/>
      <c r="T315" s="96">
        <f t="shared" si="70"/>
        <v>0</v>
      </c>
    </row>
    <row r="316" spans="4:20" ht="15">
      <c r="D316" s="77"/>
      <c r="R316" s="52"/>
      <c r="T316" s="96">
        <f t="shared" si="70"/>
        <v>0</v>
      </c>
    </row>
    <row r="317" spans="4:20" ht="15">
      <c r="D317" s="77"/>
      <c r="R317" s="52"/>
      <c r="T317" s="96">
        <f t="shared" si="70"/>
        <v>0</v>
      </c>
    </row>
    <row r="318" spans="4:20" ht="15">
      <c r="D318" s="77"/>
      <c r="R318" s="52"/>
      <c r="T318" s="96">
        <f t="shared" si="70"/>
        <v>0</v>
      </c>
    </row>
    <row r="319" spans="4:20" ht="15">
      <c r="D319" s="77"/>
      <c r="R319" s="52"/>
      <c r="T319" s="96">
        <f t="shared" si="70"/>
        <v>0</v>
      </c>
    </row>
    <row r="320" spans="4:20" ht="15">
      <c r="D320" s="77"/>
      <c r="R320" s="52"/>
      <c r="T320" s="96">
        <f t="shared" si="70"/>
        <v>0</v>
      </c>
    </row>
    <row r="321" spans="4:20" ht="15">
      <c r="D321" s="77"/>
      <c r="R321" s="52"/>
      <c r="T321" s="96">
        <f t="shared" si="70"/>
        <v>0</v>
      </c>
    </row>
    <row r="322" spans="4:20" ht="15">
      <c r="D322" s="77"/>
      <c r="R322" s="52"/>
      <c r="T322" s="96">
        <f t="shared" si="70"/>
        <v>0</v>
      </c>
    </row>
    <row r="323" spans="4:20" ht="15">
      <c r="D323" s="77"/>
      <c r="R323" s="52"/>
      <c r="T323" s="96">
        <f t="shared" si="70"/>
        <v>0</v>
      </c>
    </row>
    <row r="324" spans="4:20" ht="15">
      <c r="D324" s="77"/>
      <c r="R324" s="52"/>
      <c r="T324" s="96">
        <f t="shared" si="70"/>
        <v>0</v>
      </c>
    </row>
    <row r="325" spans="4:20" ht="15">
      <c r="D325" s="77"/>
      <c r="R325" s="52"/>
      <c r="T325" s="96">
        <f t="shared" si="70"/>
        <v>0</v>
      </c>
    </row>
    <row r="326" spans="4:20" ht="15">
      <c r="D326" s="77"/>
      <c r="R326" s="52"/>
      <c r="T326" s="96">
        <f t="shared" si="70"/>
        <v>0</v>
      </c>
    </row>
    <row r="327" spans="4:20" ht="15">
      <c r="D327" s="77"/>
      <c r="R327" s="52"/>
      <c r="T327" s="96">
        <f t="shared" si="70"/>
        <v>0</v>
      </c>
    </row>
    <row r="328" spans="4:20" ht="15">
      <c r="D328" s="77"/>
      <c r="R328" s="52"/>
      <c r="T328" s="96">
        <f t="shared" si="70"/>
        <v>0</v>
      </c>
    </row>
    <row r="329" spans="4:20" ht="15">
      <c r="D329" s="77"/>
      <c r="R329" s="52"/>
      <c r="T329" s="96">
        <f t="shared" si="70"/>
        <v>0</v>
      </c>
    </row>
    <row r="330" spans="4:20" ht="15">
      <c r="D330" s="77"/>
      <c r="R330" s="52"/>
      <c r="T330" s="96">
        <f t="shared" si="70"/>
        <v>0</v>
      </c>
    </row>
    <row r="331" spans="4:20" ht="15">
      <c r="D331" s="77"/>
      <c r="R331" s="52"/>
      <c r="T331" s="96">
        <f t="shared" si="70"/>
        <v>0</v>
      </c>
    </row>
    <row r="332" spans="4:20" ht="15">
      <c r="D332" s="77"/>
      <c r="R332" s="52"/>
      <c r="T332" s="96">
        <f t="shared" si="70"/>
        <v>0</v>
      </c>
    </row>
    <row r="333" spans="4:20" ht="15">
      <c r="D333" s="77"/>
      <c r="R333" s="52"/>
      <c r="T333" s="96">
        <f t="shared" si="70"/>
        <v>0</v>
      </c>
    </row>
    <row r="334" spans="4:20" ht="15">
      <c r="D334" s="77"/>
      <c r="R334" s="52"/>
      <c r="T334" s="96">
        <f aca="true" t="shared" si="71" ref="T334:T397">SUM(G334:R334)-F334</f>
        <v>0</v>
      </c>
    </row>
    <row r="335" spans="4:20" ht="15">
      <c r="D335" s="77"/>
      <c r="R335" s="52"/>
      <c r="T335" s="96">
        <f t="shared" si="71"/>
        <v>0</v>
      </c>
    </row>
    <row r="336" spans="4:20" ht="15">
      <c r="D336" s="77"/>
      <c r="R336" s="52"/>
      <c r="T336" s="96">
        <f t="shared" si="71"/>
        <v>0</v>
      </c>
    </row>
    <row r="337" spans="4:20" ht="15">
      <c r="D337" s="77"/>
      <c r="R337" s="52"/>
      <c r="T337" s="96">
        <f t="shared" si="71"/>
        <v>0</v>
      </c>
    </row>
    <row r="338" spans="4:20" ht="15">
      <c r="D338" s="77"/>
      <c r="T338" s="96">
        <f t="shared" si="71"/>
        <v>0</v>
      </c>
    </row>
    <row r="339" spans="4:20" ht="15">
      <c r="D339" s="77"/>
      <c r="T339" s="96">
        <f t="shared" si="71"/>
        <v>0</v>
      </c>
    </row>
    <row r="340" spans="4:20" ht="15">
      <c r="D340" s="77"/>
      <c r="T340" s="96">
        <f t="shared" si="71"/>
        <v>0</v>
      </c>
    </row>
    <row r="341" spans="4:20" ht="15">
      <c r="D341" s="77"/>
      <c r="T341" s="96">
        <f t="shared" si="71"/>
        <v>0</v>
      </c>
    </row>
    <row r="342" spans="4:20" ht="15">
      <c r="D342" s="77"/>
      <c r="T342" s="96">
        <f t="shared" si="71"/>
        <v>0</v>
      </c>
    </row>
    <row r="343" spans="4:20" ht="15">
      <c r="D343" s="77"/>
      <c r="T343" s="96">
        <f t="shared" si="71"/>
        <v>0</v>
      </c>
    </row>
    <row r="344" spans="4:20" ht="15">
      <c r="D344" s="77"/>
      <c r="T344" s="96">
        <f t="shared" si="71"/>
        <v>0</v>
      </c>
    </row>
    <row r="345" spans="4:20" ht="15">
      <c r="D345" s="77"/>
      <c r="T345" s="96">
        <f t="shared" si="71"/>
        <v>0</v>
      </c>
    </row>
    <row r="346" spans="4:20" ht="15">
      <c r="D346" s="77"/>
      <c r="T346" s="96">
        <f t="shared" si="71"/>
        <v>0</v>
      </c>
    </row>
    <row r="347" spans="4:20" ht="15">
      <c r="D347" s="77"/>
      <c r="T347" s="96">
        <f t="shared" si="71"/>
        <v>0</v>
      </c>
    </row>
    <row r="348" spans="4:20" ht="15">
      <c r="D348" s="77"/>
      <c r="T348" s="96">
        <f t="shared" si="71"/>
        <v>0</v>
      </c>
    </row>
    <row r="349" spans="4:20" ht="15">
      <c r="D349" s="77"/>
      <c r="T349" s="96">
        <f t="shared" si="71"/>
        <v>0</v>
      </c>
    </row>
    <row r="350" spans="4:20" ht="15">
      <c r="D350" s="77"/>
      <c r="T350" s="96">
        <f t="shared" si="71"/>
        <v>0</v>
      </c>
    </row>
    <row r="351" spans="4:20" ht="15">
      <c r="D351" s="77"/>
      <c r="T351" s="96">
        <f t="shared" si="71"/>
        <v>0</v>
      </c>
    </row>
    <row r="352" spans="4:20" ht="15">
      <c r="D352" s="77"/>
      <c r="T352" s="96">
        <f t="shared" si="71"/>
        <v>0</v>
      </c>
    </row>
    <row r="353" spans="4:20" ht="15">
      <c r="D353" s="77"/>
      <c r="T353" s="96">
        <f t="shared" si="71"/>
        <v>0</v>
      </c>
    </row>
    <row r="354" spans="4:20" ht="15">
      <c r="D354" s="77"/>
      <c r="T354" s="96">
        <f t="shared" si="71"/>
        <v>0</v>
      </c>
    </row>
    <row r="355" spans="4:20" ht="15">
      <c r="D355" s="77"/>
      <c r="T355" s="96">
        <f t="shared" si="71"/>
        <v>0</v>
      </c>
    </row>
    <row r="356" spans="4:20" ht="15">
      <c r="D356" s="77"/>
      <c r="T356" s="96">
        <f t="shared" si="71"/>
        <v>0</v>
      </c>
    </row>
    <row r="357" spans="4:20" ht="15">
      <c r="D357" s="77"/>
      <c r="T357" s="96">
        <f t="shared" si="71"/>
        <v>0</v>
      </c>
    </row>
    <row r="358" spans="4:20" ht="15">
      <c r="D358" s="77"/>
      <c r="T358" s="96">
        <f t="shared" si="71"/>
        <v>0</v>
      </c>
    </row>
    <row r="359" spans="4:20" ht="15">
      <c r="D359" s="77"/>
      <c r="T359" s="96">
        <f t="shared" si="71"/>
        <v>0</v>
      </c>
    </row>
    <row r="360" spans="4:20" ht="15">
      <c r="D360" s="77"/>
      <c r="T360" s="96">
        <f t="shared" si="71"/>
        <v>0</v>
      </c>
    </row>
    <row r="361" spans="4:20" ht="15">
      <c r="D361" s="77"/>
      <c r="T361" s="96">
        <f t="shared" si="71"/>
        <v>0</v>
      </c>
    </row>
    <row r="362" spans="4:20" ht="15">
      <c r="D362" s="77"/>
      <c r="T362" s="96">
        <f t="shared" si="71"/>
        <v>0</v>
      </c>
    </row>
    <row r="363" spans="4:20" ht="15">
      <c r="D363" s="77"/>
      <c r="T363" s="96">
        <f t="shared" si="71"/>
        <v>0</v>
      </c>
    </row>
    <row r="364" ht="15">
      <c r="T364" s="96">
        <f t="shared" si="71"/>
        <v>0</v>
      </c>
    </row>
    <row r="365" ht="15">
      <c r="T365" s="96">
        <f t="shared" si="71"/>
        <v>0</v>
      </c>
    </row>
    <row r="366" ht="15">
      <c r="T366" s="96">
        <f t="shared" si="71"/>
        <v>0</v>
      </c>
    </row>
    <row r="367" ht="15">
      <c r="T367" s="96">
        <f t="shared" si="71"/>
        <v>0</v>
      </c>
    </row>
    <row r="368" ht="15">
      <c r="T368" s="96">
        <f t="shared" si="71"/>
        <v>0</v>
      </c>
    </row>
    <row r="369" ht="15">
      <c r="T369" s="96">
        <f t="shared" si="71"/>
        <v>0</v>
      </c>
    </row>
    <row r="370" ht="15">
      <c r="T370" s="96">
        <f t="shared" si="71"/>
        <v>0</v>
      </c>
    </row>
    <row r="371" ht="15">
      <c r="T371" s="96">
        <f t="shared" si="71"/>
        <v>0</v>
      </c>
    </row>
    <row r="372" ht="15">
      <c r="T372" s="96">
        <f t="shared" si="71"/>
        <v>0</v>
      </c>
    </row>
    <row r="373" ht="15">
      <c r="T373" s="96">
        <f t="shared" si="71"/>
        <v>0</v>
      </c>
    </row>
    <row r="374" ht="15">
      <c r="T374" s="96">
        <f t="shared" si="71"/>
        <v>0</v>
      </c>
    </row>
    <row r="375" ht="15">
      <c r="T375" s="96">
        <f t="shared" si="71"/>
        <v>0</v>
      </c>
    </row>
    <row r="376" ht="15">
      <c r="T376" s="96">
        <f t="shared" si="71"/>
        <v>0</v>
      </c>
    </row>
    <row r="377" ht="15">
      <c r="T377" s="96">
        <f t="shared" si="71"/>
        <v>0</v>
      </c>
    </row>
    <row r="378" ht="15">
      <c r="T378" s="96">
        <f t="shared" si="71"/>
        <v>0</v>
      </c>
    </row>
    <row r="379" ht="15">
      <c r="T379" s="96">
        <f t="shared" si="71"/>
        <v>0</v>
      </c>
    </row>
    <row r="380" ht="15">
      <c r="T380" s="96">
        <f t="shared" si="71"/>
        <v>0</v>
      </c>
    </row>
    <row r="381" ht="15">
      <c r="T381" s="96">
        <f t="shared" si="71"/>
        <v>0</v>
      </c>
    </row>
    <row r="382" ht="15">
      <c r="T382" s="96">
        <f t="shared" si="71"/>
        <v>0</v>
      </c>
    </row>
    <row r="383" ht="15">
      <c r="T383" s="96">
        <f t="shared" si="71"/>
        <v>0</v>
      </c>
    </row>
    <row r="384" ht="15">
      <c r="T384" s="96">
        <f t="shared" si="71"/>
        <v>0</v>
      </c>
    </row>
    <row r="385" ht="15">
      <c r="T385" s="96">
        <f t="shared" si="71"/>
        <v>0</v>
      </c>
    </row>
    <row r="386" ht="15">
      <c r="T386" s="96">
        <f t="shared" si="71"/>
        <v>0</v>
      </c>
    </row>
    <row r="387" ht="15">
      <c r="T387" s="96">
        <f t="shared" si="71"/>
        <v>0</v>
      </c>
    </row>
    <row r="388" ht="15">
      <c r="T388" s="96">
        <f t="shared" si="71"/>
        <v>0</v>
      </c>
    </row>
    <row r="389" ht="15">
      <c r="T389" s="96">
        <f t="shared" si="71"/>
        <v>0</v>
      </c>
    </row>
    <row r="390" ht="15">
      <c r="T390" s="96">
        <f t="shared" si="71"/>
        <v>0</v>
      </c>
    </row>
    <row r="391" ht="15">
      <c r="T391" s="96">
        <f t="shared" si="71"/>
        <v>0</v>
      </c>
    </row>
    <row r="392" ht="15">
      <c r="T392" s="96">
        <f t="shared" si="71"/>
        <v>0</v>
      </c>
    </row>
    <row r="393" ht="15">
      <c r="T393" s="96">
        <f t="shared" si="71"/>
        <v>0</v>
      </c>
    </row>
    <row r="394" ht="15">
      <c r="T394" s="96">
        <f t="shared" si="71"/>
        <v>0</v>
      </c>
    </row>
    <row r="395" ht="15">
      <c r="T395" s="96">
        <f t="shared" si="71"/>
        <v>0</v>
      </c>
    </row>
    <row r="396" ht="15">
      <c r="T396" s="96">
        <f t="shared" si="71"/>
        <v>0</v>
      </c>
    </row>
    <row r="397" ht="15">
      <c r="T397" s="96">
        <f t="shared" si="71"/>
        <v>0</v>
      </c>
    </row>
    <row r="398" ht="15">
      <c r="T398" s="96">
        <f aca="true" t="shared" si="72" ref="T398:T464">SUM(G398:R398)-F398</f>
        <v>0</v>
      </c>
    </row>
    <row r="399" ht="15">
      <c r="T399" s="96">
        <f t="shared" si="72"/>
        <v>0</v>
      </c>
    </row>
    <row r="400" ht="15">
      <c r="T400" s="96">
        <f t="shared" si="72"/>
        <v>0</v>
      </c>
    </row>
    <row r="401" ht="15">
      <c r="T401" s="96">
        <f t="shared" si="72"/>
        <v>0</v>
      </c>
    </row>
    <row r="402" ht="15">
      <c r="T402" s="96">
        <f t="shared" si="72"/>
        <v>0</v>
      </c>
    </row>
    <row r="403" ht="15">
      <c r="T403" s="96">
        <f t="shared" si="72"/>
        <v>0</v>
      </c>
    </row>
    <row r="404" ht="15">
      <c r="T404" s="96">
        <f t="shared" si="72"/>
        <v>0</v>
      </c>
    </row>
    <row r="405" ht="15">
      <c r="T405" s="96">
        <f t="shared" si="72"/>
        <v>0</v>
      </c>
    </row>
    <row r="406" ht="15">
      <c r="T406" s="96">
        <f t="shared" si="72"/>
        <v>0</v>
      </c>
    </row>
    <row r="407" ht="15">
      <c r="T407" s="96">
        <f t="shared" si="72"/>
        <v>0</v>
      </c>
    </row>
    <row r="408" ht="15">
      <c r="T408" s="96">
        <f t="shared" si="72"/>
        <v>0</v>
      </c>
    </row>
    <row r="409" ht="15">
      <c r="T409" s="96">
        <f t="shared" si="72"/>
        <v>0</v>
      </c>
    </row>
    <row r="410" ht="15">
      <c r="T410" s="96">
        <f t="shared" si="72"/>
        <v>0</v>
      </c>
    </row>
    <row r="411" ht="15">
      <c r="T411" s="96">
        <f t="shared" si="72"/>
        <v>0</v>
      </c>
    </row>
    <row r="412" ht="15">
      <c r="T412" s="96">
        <f t="shared" si="72"/>
        <v>0</v>
      </c>
    </row>
    <row r="413" ht="15">
      <c r="T413" s="96">
        <f t="shared" si="72"/>
        <v>0</v>
      </c>
    </row>
    <row r="414" ht="15">
      <c r="T414" s="96">
        <f t="shared" si="72"/>
        <v>0</v>
      </c>
    </row>
    <row r="415" ht="15">
      <c r="T415" s="96">
        <f t="shared" si="72"/>
        <v>0</v>
      </c>
    </row>
    <row r="416" ht="15">
      <c r="T416" s="96">
        <f t="shared" si="72"/>
        <v>0</v>
      </c>
    </row>
    <row r="417" ht="15">
      <c r="T417" s="96">
        <f t="shared" si="72"/>
        <v>0</v>
      </c>
    </row>
    <row r="418" ht="15">
      <c r="T418" s="96">
        <f t="shared" si="72"/>
        <v>0</v>
      </c>
    </row>
    <row r="419" ht="15">
      <c r="T419" s="96">
        <f t="shared" si="72"/>
        <v>0</v>
      </c>
    </row>
    <row r="420" ht="15">
      <c r="T420" s="96">
        <f t="shared" si="72"/>
        <v>0</v>
      </c>
    </row>
    <row r="421" ht="15">
      <c r="T421" s="96">
        <f t="shared" si="72"/>
        <v>0</v>
      </c>
    </row>
    <row r="422" ht="15">
      <c r="T422" s="96">
        <f t="shared" si="72"/>
        <v>0</v>
      </c>
    </row>
    <row r="423" ht="15">
      <c r="T423" s="96">
        <f t="shared" si="72"/>
        <v>0</v>
      </c>
    </row>
    <row r="424" ht="15">
      <c r="T424" s="96">
        <f t="shared" si="72"/>
        <v>0</v>
      </c>
    </row>
    <row r="425" ht="15">
      <c r="T425" s="96">
        <f t="shared" si="72"/>
        <v>0</v>
      </c>
    </row>
    <row r="426" ht="15">
      <c r="T426" s="96">
        <f t="shared" si="72"/>
        <v>0</v>
      </c>
    </row>
    <row r="427" ht="15">
      <c r="T427" s="96">
        <f t="shared" si="72"/>
        <v>0</v>
      </c>
    </row>
    <row r="428" ht="15">
      <c r="T428" s="96">
        <f t="shared" si="72"/>
        <v>0</v>
      </c>
    </row>
    <row r="429" ht="15">
      <c r="T429" s="96">
        <f t="shared" si="72"/>
        <v>0</v>
      </c>
    </row>
    <row r="430" ht="15">
      <c r="T430" s="96">
        <f t="shared" si="72"/>
        <v>0</v>
      </c>
    </row>
    <row r="431" ht="15">
      <c r="T431" s="96">
        <f t="shared" si="72"/>
        <v>0</v>
      </c>
    </row>
    <row r="432" ht="15">
      <c r="T432" s="96">
        <f t="shared" si="72"/>
        <v>0</v>
      </c>
    </row>
    <row r="433" ht="15">
      <c r="T433" s="96">
        <f t="shared" si="72"/>
        <v>0</v>
      </c>
    </row>
    <row r="434" ht="15">
      <c r="T434" s="96">
        <f t="shared" si="72"/>
        <v>0</v>
      </c>
    </row>
    <row r="435" ht="15">
      <c r="T435" s="96">
        <f t="shared" si="72"/>
        <v>0</v>
      </c>
    </row>
    <row r="436" ht="15">
      <c r="T436" s="96">
        <f t="shared" si="72"/>
        <v>0</v>
      </c>
    </row>
    <row r="437" ht="15">
      <c r="T437" s="96">
        <f t="shared" si="72"/>
        <v>0</v>
      </c>
    </row>
    <row r="438" ht="15">
      <c r="T438" s="96">
        <f t="shared" si="72"/>
        <v>0</v>
      </c>
    </row>
    <row r="439" ht="15">
      <c r="T439" s="96">
        <f t="shared" si="72"/>
        <v>0</v>
      </c>
    </row>
    <row r="440" ht="15">
      <c r="T440" s="96">
        <f t="shared" si="72"/>
        <v>0</v>
      </c>
    </row>
    <row r="441" ht="15">
      <c r="T441" s="96">
        <f t="shared" si="72"/>
        <v>0</v>
      </c>
    </row>
    <row r="442" ht="15">
      <c r="T442" s="96">
        <f t="shared" si="72"/>
        <v>0</v>
      </c>
    </row>
    <row r="443" ht="15">
      <c r="T443" s="96">
        <f t="shared" si="72"/>
        <v>0</v>
      </c>
    </row>
    <row r="444" ht="15">
      <c r="T444" s="96">
        <f t="shared" si="72"/>
        <v>0</v>
      </c>
    </row>
    <row r="445" ht="15">
      <c r="T445" s="96">
        <f t="shared" si="72"/>
        <v>0</v>
      </c>
    </row>
    <row r="446" ht="15">
      <c r="T446" s="96">
        <f t="shared" si="72"/>
        <v>0</v>
      </c>
    </row>
    <row r="447" ht="15">
      <c r="T447" s="96">
        <f t="shared" si="72"/>
        <v>0</v>
      </c>
    </row>
    <row r="448" ht="15">
      <c r="T448" s="96">
        <f t="shared" si="72"/>
        <v>0</v>
      </c>
    </row>
    <row r="449" ht="15">
      <c r="T449" s="96">
        <f t="shared" si="72"/>
        <v>0</v>
      </c>
    </row>
    <row r="450" ht="15">
      <c r="T450" s="96">
        <f t="shared" si="72"/>
        <v>0</v>
      </c>
    </row>
    <row r="451" ht="15">
      <c r="T451" s="96">
        <f t="shared" si="72"/>
        <v>0</v>
      </c>
    </row>
    <row r="452" ht="15">
      <c r="T452" s="96">
        <f t="shared" si="72"/>
        <v>0</v>
      </c>
    </row>
    <row r="453" ht="15">
      <c r="T453" s="96">
        <f t="shared" si="72"/>
        <v>0</v>
      </c>
    </row>
    <row r="454" ht="15">
      <c r="T454" s="96">
        <f t="shared" si="72"/>
        <v>0</v>
      </c>
    </row>
    <row r="455" ht="15">
      <c r="T455" s="96">
        <f t="shared" si="72"/>
        <v>0</v>
      </c>
    </row>
    <row r="456" ht="15">
      <c r="T456" s="96">
        <f t="shared" si="72"/>
        <v>0</v>
      </c>
    </row>
    <row r="457" ht="15">
      <c r="T457" s="96">
        <f t="shared" si="72"/>
        <v>0</v>
      </c>
    </row>
    <row r="458" ht="15">
      <c r="T458" s="96">
        <f t="shared" si="72"/>
        <v>0</v>
      </c>
    </row>
    <row r="459" ht="15">
      <c r="T459" s="96">
        <f t="shared" si="72"/>
        <v>0</v>
      </c>
    </row>
    <row r="460" ht="15">
      <c r="T460" s="96">
        <f t="shared" si="72"/>
        <v>0</v>
      </c>
    </row>
    <row r="461" ht="15">
      <c r="T461" s="96">
        <f t="shared" si="72"/>
        <v>0</v>
      </c>
    </row>
    <row r="462" ht="15">
      <c r="T462" s="96">
        <f t="shared" si="72"/>
        <v>0</v>
      </c>
    </row>
    <row r="463" ht="15">
      <c r="T463" s="96">
        <f t="shared" si="72"/>
        <v>0</v>
      </c>
    </row>
    <row r="464" ht="15">
      <c r="T464" s="96">
        <f t="shared" si="72"/>
        <v>0</v>
      </c>
    </row>
  </sheetData>
  <sheetProtection/>
  <printOptions horizontalCentered="1"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4"/>
  <sheetViews>
    <sheetView zoomScale="87" zoomScaleNormal="87" zoomScalePageLayoutView="0" workbookViewId="0" topLeftCell="A1">
      <selection activeCell="B2" sqref="B2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3" width="44.6640625" style="1" customWidth="1"/>
    <col min="4" max="4" width="9.6640625" style="1" customWidth="1"/>
    <col min="5" max="5" width="2.6640625" style="1" customWidth="1"/>
    <col min="6" max="6" width="10.6640625" style="1" customWidth="1"/>
    <col min="7" max="7" width="9.6640625" style="1" customWidth="1"/>
    <col min="8" max="8" width="10.6640625" style="1" customWidth="1"/>
    <col min="9" max="9" width="13.6640625" style="1" customWidth="1"/>
    <col min="10" max="10" width="11.6640625" style="1" customWidth="1"/>
    <col min="11" max="11" width="12.6640625" style="1" customWidth="1"/>
    <col min="12" max="12" width="8.6640625" style="1" customWidth="1"/>
    <col min="13" max="13" width="9.6640625" style="1" customWidth="1"/>
    <col min="14" max="14" width="10.6640625" style="1" customWidth="1"/>
    <col min="15" max="15" width="9.6640625" style="1" customWidth="1"/>
    <col min="16" max="16" width="10.6640625" style="1" customWidth="1"/>
    <col min="17" max="17" width="12.6640625" style="1" customWidth="1"/>
    <col min="18" max="18" width="6.6640625" style="1" customWidth="1"/>
    <col min="19" max="16384" width="9.6640625" style="1" customWidth="1"/>
  </cols>
  <sheetData>
    <row r="1" spans="1:256" ht="15">
      <c r="A1" s="34"/>
      <c r="B1" s="34"/>
      <c r="C1" s="34"/>
      <c r="D1" s="34"/>
      <c r="E1" s="34"/>
      <c r="F1" s="36"/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15">
      <c r="A2" s="34"/>
      <c r="B2" s="34"/>
      <c r="C2" s="83"/>
      <c r="D2" s="83"/>
      <c r="E2" s="83"/>
      <c r="F2" s="85"/>
      <c r="G2" s="83"/>
      <c r="H2" s="83"/>
      <c r="I2" s="83"/>
      <c r="J2" s="83"/>
      <c r="K2" s="83"/>
      <c r="L2" s="83"/>
      <c r="M2" s="83"/>
      <c r="N2" s="83"/>
      <c r="O2" s="8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15">
      <c r="A3" s="34"/>
      <c r="B3" s="84" t="s">
        <v>0</v>
      </c>
      <c r="C3" s="83"/>
      <c r="D3" s="83"/>
      <c r="E3" s="83"/>
      <c r="F3" s="85"/>
      <c r="G3" s="83"/>
      <c r="H3" s="83"/>
      <c r="I3" s="83"/>
      <c r="J3" s="83"/>
      <c r="K3" s="83"/>
      <c r="L3" s="83"/>
      <c r="M3" s="83"/>
      <c r="N3" s="83"/>
      <c r="O3" s="83"/>
      <c r="P3" s="80"/>
      <c r="Q3" s="83"/>
      <c r="R3" s="8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5">
      <c r="A4" s="34"/>
      <c r="B4" s="84" t="s">
        <v>1</v>
      </c>
      <c r="C4" s="83"/>
      <c r="D4" s="83"/>
      <c r="E4" s="83"/>
      <c r="F4" s="85"/>
      <c r="G4" s="83"/>
      <c r="H4" s="83"/>
      <c r="I4" s="83"/>
      <c r="J4" s="83"/>
      <c r="K4" s="83"/>
      <c r="L4" s="83"/>
      <c r="M4" s="83"/>
      <c r="N4" s="83"/>
      <c r="O4" s="83"/>
      <c r="P4" s="80"/>
      <c r="Q4" s="83"/>
      <c r="R4" s="83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ht="15">
      <c r="A5" s="34"/>
      <c r="B5" s="84" t="s">
        <v>289</v>
      </c>
      <c r="C5" s="83"/>
      <c r="D5" s="83"/>
      <c r="E5" s="83"/>
      <c r="F5" s="85"/>
      <c r="G5" s="83"/>
      <c r="H5" s="83"/>
      <c r="I5" s="83"/>
      <c r="J5" s="83"/>
      <c r="K5" s="83"/>
      <c r="L5" s="83"/>
      <c r="M5" s="83"/>
      <c r="N5" s="83"/>
      <c r="O5" s="83"/>
      <c r="P5" s="80"/>
      <c r="Q5" s="83"/>
      <c r="R5" s="83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ht="15">
      <c r="A6" s="34"/>
      <c r="B6" s="84"/>
      <c r="C6" s="83"/>
      <c r="D6" s="83"/>
      <c r="E6" s="83"/>
      <c r="F6" s="85"/>
      <c r="G6" s="83"/>
      <c r="H6" s="83"/>
      <c r="I6" s="83"/>
      <c r="J6" s="83"/>
      <c r="K6" s="83"/>
      <c r="L6" s="83"/>
      <c r="M6" s="83"/>
      <c r="N6" s="83"/>
      <c r="O6" s="83"/>
      <c r="P6" s="33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15">
      <c r="A7" s="93"/>
      <c r="B7" s="62"/>
      <c r="C7" s="89"/>
      <c r="D7" s="89"/>
      <c r="E7" s="89"/>
      <c r="F7" s="90" t="s">
        <v>287</v>
      </c>
      <c r="G7" s="89" t="s">
        <v>94</v>
      </c>
      <c r="H7" s="89" t="s">
        <v>96</v>
      </c>
      <c r="I7" s="89" t="s">
        <v>98</v>
      </c>
      <c r="J7" s="18"/>
      <c r="K7" s="18"/>
      <c r="L7" s="89" t="s">
        <v>102</v>
      </c>
      <c r="M7" s="89" t="s">
        <v>104</v>
      </c>
      <c r="N7" s="62" t="s">
        <v>106</v>
      </c>
      <c r="O7" s="62" t="s">
        <v>108</v>
      </c>
      <c r="P7" s="91" t="s">
        <v>110</v>
      </c>
      <c r="Q7" s="89" t="s">
        <v>112</v>
      </c>
      <c r="R7" s="89" t="s">
        <v>114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ht="15">
      <c r="A8" s="93"/>
      <c r="B8" s="58" t="s">
        <v>3</v>
      </c>
      <c r="C8" s="92" t="s">
        <v>22</v>
      </c>
      <c r="D8" s="92" t="s">
        <v>92</v>
      </c>
      <c r="E8" s="92"/>
      <c r="F8" s="94" t="s">
        <v>288</v>
      </c>
      <c r="G8" s="93" t="s">
        <v>95</v>
      </c>
      <c r="H8" s="93" t="s">
        <v>97</v>
      </c>
      <c r="I8" s="93" t="s">
        <v>99</v>
      </c>
      <c r="J8" s="93" t="s">
        <v>100</v>
      </c>
      <c r="K8" s="93" t="s">
        <v>101</v>
      </c>
      <c r="L8" s="93" t="s">
        <v>103</v>
      </c>
      <c r="M8" s="93" t="s">
        <v>105</v>
      </c>
      <c r="N8" s="93" t="s">
        <v>107</v>
      </c>
      <c r="O8" s="93" t="s">
        <v>109</v>
      </c>
      <c r="P8" s="93" t="s">
        <v>111</v>
      </c>
      <c r="Q8" s="93" t="s">
        <v>113</v>
      </c>
      <c r="R8" s="93" t="s">
        <v>115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ht="15">
      <c r="A9" s="106"/>
      <c r="B9" s="107"/>
      <c r="C9" s="107"/>
      <c r="D9" s="107"/>
      <c r="E9" s="107"/>
      <c r="F9" s="108"/>
      <c r="G9" s="102"/>
      <c r="H9" s="102"/>
      <c r="I9" s="102"/>
      <c r="J9" s="102"/>
      <c r="K9" s="102"/>
      <c r="L9" s="102"/>
      <c r="M9" s="102"/>
      <c r="N9" s="102"/>
      <c r="O9" s="102"/>
      <c r="P9" s="107"/>
      <c r="Q9" s="107"/>
      <c r="R9" s="107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ht="15">
      <c r="A10" s="34">
        <v>5</v>
      </c>
      <c r="B10" s="86" t="s">
        <v>290</v>
      </c>
      <c r="C10" s="83"/>
      <c r="D10" s="83"/>
      <c r="E10" s="83"/>
      <c r="F10" s="8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ht="15">
      <c r="A11" s="34">
        <v>6</v>
      </c>
      <c r="B11" s="34"/>
      <c r="C11" s="34"/>
      <c r="D11" s="34"/>
      <c r="E11" s="34"/>
      <c r="F11" s="36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ht="15">
      <c r="A12" s="34">
        <v>7</v>
      </c>
      <c r="B12" s="71" t="s">
        <v>291</v>
      </c>
      <c r="C12" s="34"/>
      <c r="D12" s="77"/>
      <c r="E12" s="34"/>
      <c r="F12" s="36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ht="15">
      <c r="A13" s="34">
        <v>8</v>
      </c>
      <c r="B13" s="71"/>
      <c r="C13" s="34"/>
      <c r="D13" s="77"/>
      <c r="E13" s="34"/>
      <c r="F13" s="36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ht="15">
      <c r="A14" s="34">
        <v>9</v>
      </c>
      <c r="B14" s="88" t="s">
        <v>292</v>
      </c>
      <c r="C14" s="34"/>
      <c r="D14" s="77"/>
      <c r="E14" s="34"/>
      <c r="F14" s="36"/>
      <c r="G14" s="34"/>
      <c r="H14" s="96"/>
      <c r="I14" s="96"/>
      <c r="J14" s="96"/>
      <c r="K14" s="96"/>
      <c r="L14" s="96"/>
      <c r="M14" s="96"/>
      <c r="N14" s="96"/>
      <c r="O14" s="96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ht="15">
      <c r="A15" s="34"/>
      <c r="B15" s="34">
        <v>500</v>
      </c>
      <c r="C15" s="34" t="s">
        <v>123</v>
      </c>
      <c r="D15" s="77">
        <v>60</v>
      </c>
      <c r="E15" s="34"/>
      <c r="F15" s="36">
        <v>4189374</v>
      </c>
      <c r="G15" s="37">
        <f aca="true" t="shared" si="0" ref="G15:R19">INDEX(ALLOC,($D15)+1,(G$1)+1)*$F15</f>
        <v>1456394.665565083</v>
      </c>
      <c r="H15" s="37">
        <f t="shared" si="0"/>
        <v>455367.32591070747</v>
      </c>
      <c r="I15" s="37">
        <f t="shared" si="0"/>
        <v>35123.69588208281</v>
      </c>
      <c r="J15" s="37">
        <f t="shared" si="0"/>
        <v>705895.3894440879</v>
      </c>
      <c r="K15" s="37">
        <f t="shared" si="0"/>
        <v>156078.4069029173</v>
      </c>
      <c r="L15" s="37">
        <f t="shared" si="0"/>
        <v>113381.74786371317</v>
      </c>
      <c r="M15" s="37">
        <f t="shared" si="0"/>
        <v>805104.0387240048</v>
      </c>
      <c r="N15" s="37">
        <f t="shared" si="0"/>
        <v>331903.10899259656</v>
      </c>
      <c r="O15" s="37">
        <f t="shared" si="0"/>
        <v>106950.80153229121</v>
      </c>
      <c r="P15" s="37">
        <f t="shared" si="0"/>
        <v>22914.647679298985</v>
      </c>
      <c r="Q15" s="37">
        <f t="shared" si="0"/>
        <v>7.451434275464875</v>
      </c>
      <c r="R15" s="37">
        <f t="shared" si="0"/>
        <v>252.72006894040507</v>
      </c>
      <c r="S15" s="96"/>
      <c r="T15" s="34"/>
      <c r="U15" s="36">
        <f aca="true" t="shared" si="1" ref="U15:U78">SUM(G15:R15)-F15</f>
        <v>0</v>
      </c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ht="15">
      <c r="A16" s="34">
        <v>10</v>
      </c>
      <c r="B16" s="34">
        <v>501</v>
      </c>
      <c r="C16" s="34" t="s">
        <v>124</v>
      </c>
      <c r="D16" s="77">
        <v>1</v>
      </c>
      <c r="E16" s="34"/>
      <c r="F16" s="36">
        <v>3035692</v>
      </c>
      <c r="G16" s="37">
        <f t="shared" si="0"/>
        <v>1014276.9137393684</v>
      </c>
      <c r="H16" s="37">
        <f t="shared" si="0"/>
        <v>320094.9093702627</v>
      </c>
      <c r="I16" s="37">
        <f t="shared" si="0"/>
        <v>26657.8873952344</v>
      </c>
      <c r="J16" s="37">
        <f t="shared" si="0"/>
        <v>521066.37364309333</v>
      </c>
      <c r="K16" s="37">
        <f t="shared" si="0"/>
        <v>111120.28559098316</v>
      </c>
      <c r="L16" s="37">
        <f t="shared" si="0"/>
        <v>84223.11123833255</v>
      </c>
      <c r="M16" s="37">
        <f t="shared" si="0"/>
        <v>607000.0334231377</v>
      </c>
      <c r="N16" s="37">
        <f t="shared" si="0"/>
        <v>249047.8807674569</v>
      </c>
      <c r="O16" s="37">
        <f t="shared" si="0"/>
        <v>80943.5206598475</v>
      </c>
      <c r="P16" s="37">
        <f t="shared" si="0"/>
        <v>21052.810635300375</v>
      </c>
      <c r="Q16" s="37">
        <f t="shared" si="0"/>
        <v>6.845998112572674</v>
      </c>
      <c r="R16" s="37">
        <f t="shared" si="0"/>
        <v>201.4275388700757</v>
      </c>
      <c r="S16" s="96"/>
      <c r="T16" s="34"/>
      <c r="U16" s="36">
        <f t="shared" si="1"/>
        <v>0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ht="15">
      <c r="A17" s="34">
        <v>1</v>
      </c>
      <c r="B17" s="34">
        <v>502</v>
      </c>
      <c r="C17" s="34" t="s">
        <v>303</v>
      </c>
      <c r="D17" s="77">
        <v>51</v>
      </c>
      <c r="E17" s="34"/>
      <c r="F17" s="36">
        <v>7897509</v>
      </c>
      <c r="G17" s="37">
        <f t="shared" si="0"/>
        <v>2767527.964010097</v>
      </c>
      <c r="H17" s="37">
        <f t="shared" si="0"/>
        <v>863725.346871755</v>
      </c>
      <c r="I17" s="37">
        <f t="shared" si="0"/>
        <v>65564.94743499543</v>
      </c>
      <c r="J17" s="37">
        <f t="shared" si="0"/>
        <v>1325570.436609066</v>
      </c>
      <c r="K17" s="37">
        <f t="shared" si="0"/>
        <v>295289.03004199156</v>
      </c>
      <c r="L17" s="37">
        <f t="shared" si="0"/>
        <v>212630.81165785718</v>
      </c>
      <c r="M17" s="37">
        <f t="shared" si="0"/>
        <v>1505051.890045718</v>
      </c>
      <c r="N17" s="37">
        <f t="shared" si="0"/>
        <v>621092.9575044424</v>
      </c>
      <c r="O17" s="37">
        <f t="shared" si="0"/>
        <v>199766.65524815608</v>
      </c>
      <c r="P17" s="37">
        <f t="shared" si="0"/>
        <v>40809.10506385174</v>
      </c>
      <c r="Q17" s="37">
        <f t="shared" si="0"/>
        <v>13.270392304505847</v>
      </c>
      <c r="R17" s="37">
        <f t="shared" si="0"/>
        <v>466.5851197665283</v>
      </c>
      <c r="S17" s="96"/>
      <c r="T17" s="34"/>
      <c r="U17" s="36">
        <f t="shared" si="1"/>
        <v>0</v>
      </c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ht="15">
      <c r="A18" s="34">
        <v>2</v>
      </c>
      <c r="B18" s="34">
        <v>505</v>
      </c>
      <c r="C18" s="34" t="s">
        <v>139</v>
      </c>
      <c r="D18" s="77">
        <v>51</v>
      </c>
      <c r="E18" s="34"/>
      <c r="F18" s="36">
        <v>5503565</v>
      </c>
      <c r="G18" s="37">
        <f t="shared" si="0"/>
        <v>1928616.9904013064</v>
      </c>
      <c r="H18" s="37">
        <f t="shared" si="0"/>
        <v>601907.3341551431</v>
      </c>
      <c r="I18" s="37">
        <f t="shared" si="0"/>
        <v>45690.4765705339</v>
      </c>
      <c r="J18" s="37">
        <f t="shared" si="0"/>
        <v>923754.9536133956</v>
      </c>
      <c r="K18" s="37">
        <f t="shared" si="0"/>
        <v>205779.10966901758</v>
      </c>
      <c r="L18" s="37">
        <f t="shared" si="0"/>
        <v>148176.78497888066</v>
      </c>
      <c r="M18" s="37">
        <f t="shared" si="0"/>
        <v>1048830.8282066488</v>
      </c>
      <c r="N18" s="37">
        <f t="shared" si="0"/>
        <v>432823.24371747306</v>
      </c>
      <c r="O18" s="37">
        <f t="shared" si="0"/>
        <v>139212.0948505178</v>
      </c>
      <c r="P18" s="37">
        <f t="shared" si="0"/>
        <v>28438.785230980706</v>
      </c>
      <c r="Q18" s="37">
        <f t="shared" si="0"/>
        <v>9.247785171672197</v>
      </c>
      <c r="R18" s="37">
        <f t="shared" si="0"/>
        <v>325.15082093200186</v>
      </c>
      <c r="S18" s="96"/>
      <c r="T18" s="34"/>
      <c r="U18" s="36">
        <f t="shared" si="1"/>
        <v>0</v>
      </c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ht="15">
      <c r="A19" s="34"/>
      <c r="B19" s="34">
        <v>506</v>
      </c>
      <c r="C19" s="34" t="s">
        <v>129</v>
      </c>
      <c r="D19" s="77">
        <v>51</v>
      </c>
      <c r="E19" s="34"/>
      <c r="F19" s="36">
        <v>1311016</v>
      </c>
      <c r="G19" s="37">
        <f t="shared" si="0"/>
        <v>459419.98182777147</v>
      </c>
      <c r="H19" s="37">
        <f t="shared" si="0"/>
        <v>143381.63455773468</v>
      </c>
      <c r="I19" s="37">
        <f t="shared" si="0"/>
        <v>10884.026232377571</v>
      </c>
      <c r="J19" s="37">
        <f t="shared" si="0"/>
        <v>220049.6449603883</v>
      </c>
      <c r="K19" s="37">
        <f t="shared" si="0"/>
        <v>49019.08222067637</v>
      </c>
      <c r="L19" s="37">
        <f t="shared" si="0"/>
        <v>35297.50914831972</v>
      </c>
      <c r="M19" s="37">
        <f t="shared" si="0"/>
        <v>249844.2367941812</v>
      </c>
      <c r="N19" s="37">
        <f t="shared" si="0"/>
        <v>103103.75142030786</v>
      </c>
      <c r="O19" s="37">
        <f t="shared" si="0"/>
        <v>33162.0111223446</v>
      </c>
      <c r="P19" s="37">
        <f t="shared" si="0"/>
        <v>6774.463908099459</v>
      </c>
      <c r="Q19" s="37">
        <f t="shared" si="0"/>
        <v>2.202934702256628</v>
      </c>
      <c r="R19" s="37">
        <f t="shared" si="0"/>
        <v>77.45487309679987</v>
      </c>
      <c r="S19" s="96"/>
      <c r="T19" s="34"/>
      <c r="U19" s="36">
        <f t="shared" si="1"/>
        <v>0</v>
      </c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ht="15">
      <c r="A20" s="34">
        <v>3</v>
      </c>
      <c r="B20" s="34">
        <v>507</v>
      </c>
      <c r="C20" s="34" t="s">
        <v>130</v>
      </c>
      <c r="D20" s="77"/>
      <c r="E20" s="34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96"/>
      <c r="T20" s="34"/>
      <c r="U20" s="36">
        <f t="shared" si="1"/>
        <v>0</v>
      </c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ht="15">
      <c r="A21" s="34">
        <v>4</v>
      </c>
      <c r="B21" s="34"/>
      <c r="C21" s="95"/>
      <c r="D21" s="102"/>
      <c r="E21" s="95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96"/>
      <c r="T21" s="34"/>
      <c r="U21" s="36">
        <f t="shared" si="1"/>
        <v>0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ht="15">
      <c r="A22" s="34"/>
      <c r="B22" s="34"/>
      <c r="C22" s="34" t="s">
        <v>304</v>
      </c>
      <c r="D22" s="77"/>
      <c r="E22" s="34"/>
      <c r="F22" s="36">
        <f aca="true" t="shared" si="2" ref="F22:R22">SUM(F15:F20)</f>
        <v>21937156</v>
      </c>
      <c r="G22" s="36">
        <f t="shared" si="2"/>
        <v>7626236.515543626</v>
      </c>
      <c r="H22" s="36">
        <f t="shared" si="2"/>
        <v>2384476.550865603</v>
      </c>
      <c r="I22" s="36">
        <f t="shared" si="2"/>
        <v>183921.03351522412</v>
      </c>
      <c r="J22" s="36">
        <f t="shared" si="2"/>
        <v>3696336.798270032</v>
      </c>
      <c r="K22" s="36">
        <f t="shared" si="2"/>
        <v>817285.914425586</v>
      </c>
      <c r="L22" s="36">
        <f t="shared" si="2"/>
        <v>593709.9648871033</v>
      </c>
      <c r="M22" s="36">
        <f t="shared" si="2"/>
        <v>4215831.027193691</v>
      </c>
      <c r="N22" s="36">
        <f t="shared" si="2"/>
        <v>1737970.9424022767</v>
      </c>
      <c r="O22" s="36">
        <f t="shared" si="2"/>
        <v>560035.0834131573</v>
      </c>
      <c r="P22" s="36">
        <f t="shared" si="2"/>
        <v>119989.81251753126</v>
      </c>
      <c r="Q22" s="36">
        <f t="shared" si="2"/>
        <v>39.01854456647222</v>
      </c>
      <c r="R22" s="36">
        <f t="shared" si="2"/>
        <v>1323.3384216058107</v>
      </c>
      <c r="S22" s="96"/>
      <c r="T22" s="34"/>
      <c r="U22" s="36">
        <f t="shared" si="1"/>
        <v>0</v>
      </c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ht="15">
      <c r="A23" s="34">
        <v>5</v>
      </c>
      <c r="B23" s="34"/>
      <c r="C23" s="34"/>
      <c r="D23" s="77"/>
      <c r="E23" s="3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96"/>
      <c r="T23" s="34"/>
      <c r="U23" s="36">
        <f t="shared" si="1"/>
        <v>0</v>
      </c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ht="15">
      <c r="A24" s="34">
        <v>6</v>
      </c>
      <c r="B24" s="88" t="s">
        <v>293</v>
      </c>
      <c r="C24" s="34"/>
      <c r="D24" s="77"/>
      <c r="E24" s="3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96"/>
      <c r="T24" s="34"/>
      <c r="U24" s="36">
        <f t="shared" si="1"/>
        <v>0</v>
      </c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ht="15">
      <c r="A25" s="34">
        <v>7</v>
      </c>
      <c r="B25" s="34">
        <v>510</v>
      </c>
      <c r="C25" s="34" t="s">
        <v>131</v>
      </c>
      <c r="D25" s="77">
        <v>61</v>
      </c>
      <c r="E25" s="34"/>
      <c r="F25" s="36">
        <v>5688357</v>
      </c>
      <c r="G25" s="37">
        <f aca="true" t="shared" si="3" ref="G25:R29">INDEX(ALLOC,($D25)+1,(G$1)+1)*$F25</f>
        <v>1908942.6709752067</v>
      </c>
      <c r="H25" s="37">
        <f t="shared" si="3"/>
        <v>601813.5428194659</v>
      </c>
      <c r="I25" s="37">
        <f t="shared" si="3"/>
        <v>49706.357434579615</v>
      </c>
      <c r="J25" s="37">
        <f t="shared" si="3"/>
        <v>974438.9667761448</v>
      </c>
      <c r="K25" s="37">
        <f t="shared" si="3"/>
        <v>208622.81790636654</v>
      </c>
      <c r="L25" s="37">
        <f t="shared" si="3"/>
        <v>157398.6915845165</v>
      </c>
      <c r="M25" s="37">
        <f t="shared" si="3"/>
        <v>1132601.7312704911</v>
      </c>
      <c r="N25" s="37">
        <f t="shared" si="3"/>
        <v>464931.07164771215</v>
      </c>
      <c r="O25" s="37">
        <f t="shared" si="3"/>
        <v>150972.04139400696</v>
      </c>
      <c r="P25" s="37">
        <f t="shared" si="3"/>
        <v>38542.863994335734</v>
      </c>
      <c r="Q25" s="37">
        <f t="shared" si="3"/>
        <v>12.533451173304723</v>
      </c>
      <c r="R25" s="37">
        <f t="shared" si="3"/>
        <v>373.7107460000875</v>
      </c>
      <c r="S25" s="96"/>
      <c r="T25" s="34"/>
      <c r="U25" s="36">
        <f t="shared" si="1"/>
        <v>0</v>
      </c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ht="15">
      <c r="A26" s="34">
        <v>8</v>
      </c>
      <c r="B26" s="34">
        <v>511</v>
      </c>
      <c r="C26" s="34" t="s">
        <v>132</v>
      </c>
      <c r="D26" s="77">
        <v>51</v>
      </c>
      <c r="E26" s="34"/>
      <c r="F26" s="36">
        <v>989589</v>
      </c>
      <c r="G26" s="37">
        <f t="shared" si="3"/>
        <v>346782.16009336466</v>
      </c>
      <c r="H26" s="37">
        <f t="shared" si="3"/>
        <v>108228.1897096253</v>
      </c>
      <c r="I26" s="37">
        <f t="shared" si="3"/>
        <v>8215.546290260598</v>
      </c>
      <c r="J26" s="37">
        <f t="shared" si="3"/>
        <v>166099.1994809413</v>
      </c>
      <c r="K26" s="37">
        <f t="shared" si="3"/>
        <v>37000.87913166346</v>
      </c>
      <c r="L26" s="37">
        <f t="shared" si="3"/>
        <v>26643.47863075398</v>
      </c>
      <c r="M26" s="37">
        <f t="shared" si="3"/>
        <v>188588.9328924414</v>
      </c>
      <c r="N26" s="37">
        <f t="shared" si="3"/>
        <v>77825.39516243206</v>
      </c>
      <c r="O26" s="37">
        <f t="shared" si="3"/>
        <v>25031.549137882277</v>
      </c>
      <c r="P26" s="37">
        <f t="shared" si="3"/>
        <v>5113.541683970475</v>
      </c>
      <c r="Q26" s="37">
        <f t="shared" si="3"/>
        <v>1.662832451374685</v>
      </c>
      <c r="R26" s="37">
        <f t="shared" si="3"/>
        <v>58.46495421336512</v>
      </c>
      <c r="S26" s="96"/>
      <c r="T26" s="34"/>
      <c r="U26" s="36">
        <f t="shared" si="1"/>
        <v>0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ht="15">
      <c r="A27" s="34"/>
      <c r="B27" s="34">
        <v>512</v>
      </c>
      <c r="C27" s="34" t="s">
        <v>133</v>
      </c>
      <c r="D27" s="77">
        <v>1</v>
      </c>
      <c r="E27" s="34"/>
      <c r="F27" s="36">
        <v>7837920</v>
      </c>
      <c r="G27" s="37">
        <f t="shared" si="3"/>
        <v>2618783.891032447</v>
      </c>
      <c r="H27" s="37">
        <f t="shared" si="3"/>
        <v>826460.0928063088</v>
      </c>
      <c r="I27" s="37">
        <f t="shared" si="3"/>
        <v>68828.58629032709</v>
      </c>
      <c r="J27" s="37">
        <f t="shared" si="3"/>
        <v>1345352.7404310694</v>
      </c>
      <c r="K27" s="37">
        <f t="shared" si="3"/>
        <v>286903.91147694783</v>
      </c>
      <c r="L27" s="37">
        <f t="shared" si="3"/>
        <v>217457.5049238037</v>
      </c>
      <c r="M27" s="37">
        <f t="shared" si="3"/>
        <v>1567226.7482893125</v>
      </c>
      <c r="N27" s="37">
        <f t="shared" si="3"/>
        <v>643022.2056865011</v>
      </c>
      <c r="O27" s="37">
        <f t="shared" si="3"/>
        <v>208989.85781503262</v>
      </c>
      <c r="P27" s="37">
        <f t="shared" si="3"/>
        <v>54356.715218353354</v>
      </c>
      <c r="Q27" s="37">
        <f t="shared" si="3"/>
        <v>17.675833228962496</v>
      </c>
      <c r="R27" s="37">
        <f t="shared" si="3"/>
        <v>520.0701966670347</v>
      </c>
      <c r="S27" s="96"/>
      <c r="T27" s="34"/>
      <c r="U27" s="36">
        <f t="shared" si="1"/>
        <v>0</v>
      </c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ht="15">
      <c r="A28" s="34">
        <v>9</v>
      </c>
      <c r="B28" s="34">
        <v>513</v>
      </c>
      <c r="C28" s="34" t="s">
        <v>134</v>
      </c>
      <c r="D28" s="77">
        <v>1</v>
      </c>
      <c r="E28" s="34"/>
      <c r="F28" s="36">
        <v>1958591</v>
      </c>
      <c r="G28" s="37">
        <f t="shared" si="3"/>
        <v>654398.9425665395</v>
      </c>
      <c r="H28" s="37">
        <f t="shared" si="3"/>
        <v>206521.2836606652</v>
      </c>
      <c r="I28" s="37">
        <f t="shared" si="3"/>
        <v>17199.33983135296</v>
      </c>
      <c r="J28" s="37">
        <f t="shared" si="3"/>
        <v>336185.5912325756</v>
      </c>
      <c r="K28" s="37">
        <f t="shared" si="3"/>
        <v>71693.4363815332</v>
      </c>
      <c r="L28" s="37">
        <f t="shared" si="3"/>
        <v>54339.71155947211</v>
      </c>
      <c r="M28" s="37">
        <f t="shared" si="3"/>
        <v>391628.92759287066</v>
      </c>
      <c r="N28" s="37">
        <f t="shared" si="3"/>
        <v>160682.61794681876</v>
      </c>
      <c r="O28" s="37">
        <f t="shared" si="3"/>
        <v>52223.760207785046</v>
      </c>
      <c r="P28" s="37">
        <f t="shared" si="3"/>
        <v>13583.013505653274</v>
      </c>
      <c r="Q28" s="37">
        <f t="shared" si="3"/>
        <v>4.416953462110723</v>
      </c>
      <c r="R28" s="37">
        <f t="shared" si="3"/>
        <v>129.95856127139393</v>
      </c>
      <c r="S28" s="96"/>
      <c r="T28" s="34"/>
      <c r="U28" s="36">
        <f t="shared" si="1"/>
        <v>0</v>
      </c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ht="15">
      <c r="A29" s="34">
        <v>10</v>
      </c>
      <c r="B29" s="34">
        <v>514</v>
      </c>
      <c r="C29" s="34" t="s">
        <v>135</v>
      </c>
      <c r="D29" s="77">
        <v>1</v>
      </c>
      <c r="E29" s="34"/>
      <c r="F29" s="36">
        <v>192076</v>
      </c>
      <c r="G29" s="37">
        <f t="shared" si="3"/>
        <v>64175.89547404774</v>
      </c>
      <c r="H29" s="37">
        <f t="shared" si="3"/>
        <v>20253.22391474582</v>
      </c>
      <c r="I29" s="37">
        <f t="shared" si="3"/>
        <v>1686.7127427048076</v>
      </c>
      <c r="J29" s="37">
        <f t="shared" si="3"/>
        <v>32969.20266742173</v>
      </c>
      <c r="K29" s="37">
        <f t="shared" si="3"/>
        <v>7030.86478311162</v>
      </c>
      <c r="L29" s="37">
        <f t="shared" si="3"/>
        <v>5329.01174236845</v>
      </c>
      <c r="M29" s="37">
        <f t="shared" si="3"/>
        <v>38406.44519265545</v>
      </c>
      <c r="N29" s="37">
        <f t="shared" si="3"/>
        <v>15757.896633219067</v>
      </c>
      <c r="O29" s="37">
        <f t="shared" si="3"/>
        <v>5121.503655265709</v>
      </c>
      <c r="P29" s="37">
        <f t="shared" si="3"/>
        <v>1332.0651948833925</v>
      </c>
      <c r="Q29" s="37">
        <f t="shared" si="3"/>
        <v>0.4331638168399524</v>
      </c>
      <c r="R29" s="37">
        <f t="shared" si="3"/>
        <v>12.74483575936184</v>
      </c>
      <c r="S29" s="96"/>
      <c r="T29" s="34"/>
      <c r="U29" s="36">
        <f t="shared" si="1"/>
        <v>0</v>
      </c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ht="15">
      <c r="A30" s="34"/>
      <c r="B30" s="34"/>
      <c r="C30" s="95"/>
      <c r="D30" s="102"/>
      <c r="E30" s="95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96"/>
      <c r="T30" s="34"/>
      <c r="U30" s="36">
        <f t="shared" si="1"/>
        <v>0</v>
      </c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ht="15">
      <c r="A31" s="34"/>
      <c r="B31" s="34"/>
      <c r="C31" s="34" t="s">
        <v>305</v>
      </c>
      <c r="D31" s="77"/>
      <c r="E31" s="34"/>
      <c r="F31" s="36">
        <f aca="true" t="shared" si="4" ref="F31:R31">SUM(F25:F29)</f>
        <v>16666533</v>
      </c>
      <c r="G31" s="36">
        <f t="shared" si="4"/>
        <v>5593083.560141604</v>
      </c>
      <c r="H31" s="36">
        <f t="shared" si="4"/>
        <v>1763276.3329108108</v>
      </c>
      <c r="I31" s="36">
        <f t="shared" si="4"/>
        <v>145636.54258922508</v>
      </c>
      <c r="J31" s="36">
        <f t="shared" si="4"/>
        <v>2855045.7005881527</v>
      </c>
      <c r="K31" s="36">
        <f t="shared" si="4"/>
        <v>611251.9096796226</v>
      </c>
      <c r="L31" s="36">
        <f t="shared" si="4"/>
        <v>461168.3984409148</v>
      </c>
      <c r="M31" s="36">
        <f t="shared" si="4"/>
        <v>3318452.7852377715</v>
      </c>
      <c r="N31" s="36">
        <f t="shared" si="4"/>
        <v>1362219.187076683</v>
      </c>
      <c r="O31" s="36">
        <f t="shared" si="4"/>
        <v>442338.7122099726</v>
      </c>
      <c r="P31" s="36">
        <f t="shared" si="4"/>
        <v>112928.19959719623</v>
      </c>
      <c r="Q31" s="36">
        <f t="shared" si="4"/>
        <v>36.72223413259258</v>
      </c>
      <c r="R31" s="36">
        <f t="shared" si="4"/>
        <v>1094.949293911243</v>
      </c>
      <c r="S31" s="96"/>
      <c r="T31" s="34"/>
      <c r="U31" s="36">
        <f t="shared" si="1"/>
        <v>0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ht="15">
      <c r="A32" s="34"/>
      <c r="B32" s="34"/>
      <c r="C32" s="34"/>
      <c r="D32" s="77"/>
      <c r="E32" s="34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96"/>
      <c r="T32" s="34"/>
      <c r="U32" s="36">
        <f t="shared" si="1"/>
        <v>0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ht="15">
      <c r="A33" s="34">
        <v>11</v>
      </c>
      <c r="B33" s="34"/>
      <c r="C33" s="95" t="s">
        <v>306</v>
      </c>
      <c r="D33" s="102"/>
      <c r="E33" s="95"/>
      <c r="F33" s="73">
        <f aca="true" t="shared" si="5" ref="F33:R33">F31+F22</f>
        <v>38603689</v>
      </c>
      <c r="G33" s="73">
        <f t="shared" si="5"/>
        <v>13219320.07568523</v>
      </c>
      <c r="H33" s="73">
        <f t="shared" si="5"/>
        <v>4147752.883776414</v>
      </c>
      <c r="I33" s="73">
        <f t="shared" si="5"/>
        <v>329557.5761044492</v>
      </c>
      <c r="J33" s="73">
        <f t="shared" si="5"/>
        <v>6551382.498858185</v>
      </c>
      <c r="K33" s="73">
        <f t="shared" si="5"/>
        <v>1428537.8241052087</v>
      </c>
      <c r="L33" s="73">
        <f t="shared" si="5"/>
        <v>1054878.3633280182</v>
      </c>
      <c r="M33" s="73">
        <f t="shared" si="5"/>
        <v>7534283.812431462</v>
      </c>
      <c r="N33" s="73">
        <f t="shared" si="5"/>
        <v>3100190.1294789594</v>
      </c>
      <c r="O33" s="73">
        <f t="shared" si="5"/>
        <v>1002373.7956231299</v>
      </c>
      <c r="P33" s="73">
        <f t="shared" si="5"/>
        <v>232918.0121147275</v>
      </c>
      <c r="Q33" s="73">
        <f t="shared" si="5"/>
        <v>75.7407786990648</v>
      </c>
      <c r="R33" s="73">
        <f t="shared" si="5"/>
        <v>2418.2877155170536</v>
      </c>
      <c r="S33" s="96"/>
      <c r="T33" s="34"/>
      <c r="U33" s="36">
        <f t="shared" si="1"/>
        <v>0</v>
      </c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ht="15">
      <c r="A34" s="34">
        <v>12</v>
      </c>
      <c r="B34" s="34"/>
      <c r="C34" s="34"/>
      <c r="D34" s="77"/>
      <c r="E34" s="34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96"/>
      <c r="T34" s="34"/>
      <c r="U34" s="36">
        <f t="shared" si="1"/>
        <v>0</v>
      </c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ht="15">
      <c r="A35" s="34"/>
      <c r="B35" s="88" t="s">
        <v>294</v>
      </c>
      <c r="C35" s="34"/>
      <c r="D35" s="77"/>
      <c r="E35" s="34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96"/>
      <c r="T35" s="34"/>
      <c r="U35" s="36">
        <f t="shared" si="1"/>
        <v>0</v>
      </c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ht="15">
      <c r="A36" s="34">
        <v>13</v>
      </c>
      <c r="B36" s="34">
        <v>535</v>
      </c>
      <c r="C36" s="34" t="s">
        <v>123</v>
      </c>
      <c r="D36" s="77">
        <v>62</v>
      </c>
      <c r="E36" s="34"/>
      <c r="F36" s="36">
        <v>6807</v>
      </c>
      <c r="G36" s="37">
        <f aca="true" t="shared" si="6" ref="G36:R36">INDEX(ALLOC,($D36)+1,(G$1)+1)*$F36</f>
        <v>2385.3803586696426</v>
      </c>
      <c r="H36" s="37">
        <f t="shared" si="6"/>
        <v>744.4598589448944</v>
      </c>
      <c r="I36" s="37">
        <f t="shared" si="6"/>
        <v>56.51156550628987</v>
      </c>
      <c r="J36" s="37">
        <f t="shared" si="6"/>
        <v>1142.5321531128247</v>
      </c>
      <c r="K36" s="37">
        <f t="shared" si="6"/>
        <v>254.51473717799323</v>
      </c>
      <c r="L36" s="37">
        <f t="shared" si="6"/>
        <v>183.27018493489956</v>
      </c>
      <c r="M36" s="37">
        <f t="shared" si="6"/>
        <v>1297.2303311767291</v>
      </c>
      <c r="N36" s="37">
        <f t="shared" si="6"/>
        <v>535.3307937645578</v>
      </c>
      <c r="O36" s="37">
        <f t="shared" si="6"/>
        <v>172.18234537930863</v>
      </c>
      <c r="P36" s="37">
        <f t="shared" si="6"/>
        <v>35.17407554326798</v>
      </c>
      <c r="Q36" s="37">
        <f t="shared" si="6"/>
        <v>0.011437981320030315</v>
      </c>
      <c r="R36" s="37">
        <f t="shared" si="6"/>
        <v>0.4021578082722992</v>
      </c>
      <c r="S36" s="96"/>
      <c r="T36" s="34"/>
      <c r="U36" s="36">
        <f t="shared" si="1"/>
        <v>0</v>
      </c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ht="15">
      <c r="A37" s="34">
        <v>14</v>
      </c>
      <c r="B37" s="34">
        <v>536</v>
      </c>
      <c r="C37" s="34" t="s">
        <v>137</v>
      </c>
      <c r="D37" s="77"/>
      <c r="E37" s="34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96"/>
      <c r="T37" s="34"/>
      <c r="U37" s="36">
        <f t="shared" si="1"/>
        <v>0</v>
      </c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ht="15">
      <c r="A38" s="34"/>
      <c r="B38" s="34">
        <v>537</v>
      </c>
      <c r="C38" s="34" t="s">
        <v>138</v>
      </c>
      <c r="D38" s="77"/>
      <c r="E38" s="34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96"/>
      <c r="T38" s="34"/>
      <c r="U38" s="36">
        <f t="shared" si="1"/>
        <v>0</v>
      </c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ht="15">
      <c r="A39" s="34"/>
      <c r="B39" s="34">
        <v>538</v>
      </c>
      <c r="C39" s="34" t="s">
        <v>139</v>
      </c>
      <c r="D39" s="77"/>
      <c r="E39" s="34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96"/>
      <c r="T39" s="34"/>
      <c r="U39" s="36">
        <f t="shared" si="1"/>
        <v>0</v>
      </c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ht="15">
      <c r="A40" s="34">
        <v>15</v>
      </c>
      <c r="B40" s="34">
        <v>539</v>
      </c>
      <c r="C40" s="34" t="s">
        <v>140</v>
      </c>
      <c r="D40" s="77">
        <v>51</v>
      </c>
      <c r="E40" s="34"/>
      <c r="F40" s="36">
        <v>4595</v>
      </c>
      <c r="G40" s="37">
        <f aca="true" t="shared" si="7" ref="G40:R40">INDEX(ALLOC,($D40)+1,(G$1)+1)*$F40</f>
        <v>1610.2281104872939</v>
      </c>
      <c r="H40" s="37">
        <f t="shared" si="7"/>
        <v>502.5404806598782</v>
      </c>
      <c r="I40" s="37">
        <f t="shared" si="7"/>
        <v>38.147589760746584</v>
      </c>
      <c r="J40" s="37">
        <f t="shared" si="7"/>
        <v>771.2553611801719</v>
      </c>
      <c r="K40" s="37">
        <f t="shared" si="7"/>
        <v>171.80772988583504</v>
      </c>
      <c r="L40" s="37">
        <f t="shared" si="7"/>
        <v>123.714778871142</v>
      </c>
      <c r="M40" s="37">
        <f t="shared" si="7"/>
        <v>875.6828811160676</v>
      </c>
      <c r="N40" s="37">
        <f t="shared" si="7"/>
        <v>361.369912934941</v>
      </c>
      <c r="O40" s="37">
        <f t="shared" si="7"/>
        <v>116.23003922696095</v>
      </c>
      <c r="P40" s="37">
        <f t="shared" si="7"/>
        <v>23.74392200988929</v>
      </c>
      <c r="Q40" s="37">
        <f t="shared" si="7"/>
        <v>0.007721099480760879</v>
      </c>
      <c r="R40" s="37">
        <f t="shared" si="7"/>
        <v>0.2714727675938321</v>
      </c>
      <c r="S40" s="96"/>
      <c r="T40" s="34"/>
      <c r="U40" s="36">
        <f t="shared" si="1"/>
        <v>0</v>
      </c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ht="15">
      <c r="A41" s="34"/>
      <c r="B41" s="34">
        <v>540</v>
      </c>
      <c r="C41" s="34" t="s">
        <v>130</v>
      </c>
      <c r="D41" s="77"/>
      <c r="E41" s="34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96"/>
      <c r="T41" s="34"/>
      <c r="U41" s="36">
        <f t="shared" si="1"/>
        <v>0</v>
      </c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ht="15">
      <c r="A42" s="34"/>
      <c r="B42" s="34"/>
      <c r="C42" s="95"/>
      <c r="D42" s="102"/>
      <c r="E42" s="95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96"/>
      <c r="T42" s="34"/>
      <c r="U42" s="36">
        <f t="shared" si="1"/>
        <v>0</v>
      </c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ht="15">
      <c r="A43" s="34"/>
      <c r="B43" s="34"/>
      <c r="C43" s="34" t="s">
        <v>307</v>
      </c>
      <c r="D43" s="77"/>
      <c r="E43" s="34"/>
      <c r="F43" s="36">
        <f aca="true" t="shared" si="8" ref="F43:R43">SUM(F36:F41)</f>
        <v>11402</v>
      </c>
      <c r="G43" s="36">
        <f t="shared" si="8"/>
        <v>3995.6084691569367</v>
      </c>
      <c r="H43" s="36">
        <f t="shared" si="8"/>
        <v>1247.0003396047728</v>
      </c>
      <c r="I43" s="36">
        <f t="shared" si="8"/>
        <v>94.65915526703645</v>
      </c>
      <c r="J43" s="36">
        <f t="shared" si="8"/>
        <v>1913.7875142929965</v>
      </c>
      <c r="K43" s="36">
        <f t="shared" si="8"/>
        <v>426.3224670638283</v>
      </c>
      <c r="L43" s="36">
        <f t="shared" si="8"/>
        <v>306.98496380604155</v>
      </c>
      <c r="M43" s="36">
        <f t="shared" si="8"/>
        <v>2172.9132122927967</v>
      </c>
      <c r="N43" s="36">
        <f t="shared" si="8"/>
        <v>896.7007066994988</v>
      </c>
      <c r="O43" s="36">
        <f t="shared" si="8"/>
        <v>288.4123846062696</v>
      </c>
      <c r="P43" s="36">
        <f t="shared" si="8"/>
        <v>58.91799755315727</v>
      </c>
      <c r="Q43" s="36">
        <f t="shared" si="8"/>
        <v>0.019159080800791192</v>
      </c>
      <c r="R43" s="36">
        <f t="shared" si="8"/>
        <v>0.6736305758661313</v>
      </c>
      <c r="S43" s="96"/>
      <c r="T43" s="34"/>
      <c r="U43" s="36">
        <f t="shared" si="1"/>
        <v>0</v>
      </c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ht="15">
      <c r="A44" s="34">
        <v>16</v>
      </c>
      <c r="B44" s="34"/>
      <c r="C44" s="34"/>
      <c r="D44" s="77"/>
      <c r="E44" s="34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96"/>
      <c r="T44" s="34"/>
      <c r="U44" s="36">
        <f t="shared" si="1"/>
        <v>0</v>
      </c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ht="15">
      <c r="A45" s="34"/>
      <c r="B45" s="88" t="s">
        <v>295</v>
      </c>
      <c r="C45" s="34"/>
      <c r="D45" s="77"/>
      <c r="E45" s="34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96"/>
      <c r="T45" s="34"/>
      <c r="U45" s="36">
        <f t="shared" si="1"/>
        <v>0</v>
      </c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ht="15">
      <c r="A46" s="34">
        <v>18</v>
      </c>
      <c r="B46" s="34">
        <v>541</v>
      </c>
      <c r="C46" s="34" t="s">
        <v>131</v>
      </c>
      <c r="D46" s="77">
        <v>63</v>
      </c>
      <c r="E46" s="34"/>
      <c r="F46" s="36">
        <v>93176</v>
      </c>
      <c r="G46" s="37">
        <f aca="true" t="shared" si="9" ref="G46:R47">INDEX(ALLOC,($D46)+1,(G$1)+1)*$F46</f>
        <v>31562.014796587544</v>
      </c>
      <c r="H46" s="37">
        <f t="shared" si="9"/>
        <v>9928.312443966439</v>
      </c>
      <c r="I46" s="37">
        <f t="shared" si="9"/>
        <v>805.5753397258484</v>
      </c>
      <c r="J46" s="37">
        <f t="shared" si="9"/>
        <v>15893.112487166638</v>
      </c>
      <c r="K46" s="37">
        <f t="shared" si="9"/>
        <v>3431.3911938885417</v>
      </c>
      <c r="L46" s="37">
        <f t="shared" si="9"/>
        <v>2563.4585088152166</v>
      </c>
      <c r="M46" s="37">
        <f t="shared" si="9"/>
        <v>18383.49050232173</v>
      </c>
      <c r="N46" s="37">
        <f t="shared" si="9"/>
        <v>7554.577471155687</v>
      </c>
      <c r="O46" s="37">
        <f t="shared" si="9"/>
        <v>2448.326960621462</v>
      </c>
      <c r="P46" s="37">
        <f t="shared" si="9"/>
        <v>599.5546638248735</v>
      </c>
      <c r="Q46" s="37">
        <f t="shared" si="9"/>
        <v>0.19496447139684572</v>
      </c>
      <c r="R46" s="37">
        <f t="shared" si="9"/>
        <v>5.990667454625012</v>
      </c>
      <c r="S46" s="96"/>
      <c r="T46" s="34"/>
      <c r="U46" s="36">
        <f t="shared" si="1"/>
        <v>0</v>
      </c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15">
      <c r="A47" s="34">
        <v>19</v>
      </c>
      <c r="B47" s="34">
        <v>542</v>
      </c>
      <c r="C47" s="34" t="s">
        <v>132</v>
      </c>
      <c r="D47" s="77">
        <v>51</v>
      </c>
      <c r="E47" s="34"/>
      <c r="F47" s="36">
        <v>19320</v>
      </c>
      <c r="G47" s="37">
        <f t="shared" si="9"/>
        <v>6770.317104377479</v>
      </c>
      <c r="H47" s="37">
        <f t="shared" si="9"/>
        <v>2112.9667217298907</v>
      </c>
      <c r="I47" s="37">
        <f t="shared" si="9"/>
        <v>160.3942185370237</v>
      </c>
      <c r="J47" s="37">
        <f t="shared" si="9"/>
        <v>3242.7972966269685</v>
      </c>
      <c r="K47" s="37">
        <f t="shared" si="9"/>
        <v>722.3776586277112</v>
      </c>
      <c r="L47" s="37">
        <f t="shared" si="9"/>
        <v>520.1674706834523</v>
      </c>
      <c r="M47" s="37">
        <f t="shared" si="9"/>
        <v>3681.8701334412244</v>
      </c>
      <c r="N47" s="37">
        <f t="shared" si="9"/>
        <v>1519.4051616764004</v>
      </c>
      <c r="O47" s="37">
        <f t="shared" si="9"/>
        <v>488.69735753316337</v>
      </c>
      <c r="P47" s="37">
        <f t="shared" si="9"/>
        <v>99.83298655735823</v>
      </c>
      <c r="Q47" s="37">
        <f t="shared" si="9"/>
        <v>0.03246390467210015</v>
      </c>
      <c r="R47" s="37">
        <f t="shared" si="9"/>
        <v>1.1414263046600297</v>
      </c>
      <c r="S47" s="96"/>
      <c r="T47" s="34"/>
      <c r="U47" s="36">
        <f t="shared" si="1"/>
        <v>0</v>
      </c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15">
      <c r="A48" s="34">
        <v>20</v>
      </c>
      <c r="B48" s="34">
        <v>543</v>
      </c>
      <c r="C48" s="34" t="s">
        <v>141</v>
      </c>
      <c r="D48" s="77"/>
      <c r="E48" s="34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96"/>
      <c r="T48" s="34"/>
      <c r="U48" s="36">
        <f t="shared" si="1"/>
        <v>0</v>
      </c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15">
      <c r="A49" s="34"/>
      <c r="B49" s="34">
        <v>544</v>
      </c>
      <c r="C49" s="34" t="s">
        <v>134</v>
      </c>
      <c r="D49" s="77">
        <v>1</v>
      </c>
      <c r="E49" s="34"/>
      <c r="F49" s="36">
        <v>45888</v>
      </c>
      <c r="G49" s="37">
        <f aca="true" t="shared" si="10" ref="G49:R50">INDEX(ALLOC,($D49)+1,(G$1)+1)*$F49</f>
        <v>15331.970113460833</v>
      </c>
      <c r="H49" s="37">
        <f t="shared" si="10"/>
        <v>4838.605234385641</v>
      </c>
      <c r="I49" s="37">
        <f t="shared" si="10"/>
        <v>402.96483859117336</v>
      </c>
      <c r="J49" s="37">
        <f t="shared" si="10"/>
        <v>7876.521647694914</v>
      </c>
      <c r="K49" s="37">
        <f t="shared" si="10"/>
        <v>1679.7117972439348</v>
      </c>
      <c r="L49" s="37">
        <f t="shared" si="10"/>
        <v>1273.1298591901302</v>
      </c>
      <c r="M49" s="37">
        <f t="shared" si="10"/>
        <v>9175.50842895819</v>
      </c>
      <c r="N49" s="37">
        <f t="shared" si="10"/>
        <v>3764.6471225200257</v>
      </c>
      <c r="O49" s="37">
        <f t="shared" si="10"/>
        <v>1223.5550497346512</v>
      </c>
      <c r="P49" s="37">
        <f t="shared" si="10"/>
        <v>318.23761252217406</v>
      </c>
      <c r="Q49" s="37">
        <f t="shared" si="10"/>
        <v>0.10348518933730262</v>
      </c>
      <c r="R49" s="37">
        <f t="shared" si="10"/>
        <v>3.044810508994336</v>
      </c>
      <c r="S49" s="96"/>
      <c r="T49" s="34"/>
      <c r="U49" s="36">
        <f t="shared" si="1"/>
        <v>0</v>
      </c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ht="15">
      <c r="A50" s="34"/>
      <c r="B50" s="34">
        <v>545</v>
      </c>
      <c r="C50" s="34" t="s">
        <v>142</v>
      </c>
      <c r="D50" s="77">
        <v>1</v>
      </c>
      <c r="E50" s="34"/>
      <c r="F50" s="36">
        <v>3037</v>
      </c>
      <c r="G50" s="37">
        <f t="shared" si="10"/>
        <v>1014.7139390381046</v>
      </c>
      <c r="H50" s="37">
        <f t="shared" si="10"/>
        <v>320.23282986465284</v>
      </c>
      <c r="I50" s="37">
        <f t="shared" si="10"/>
        <v>26.6693735791796</v>
      </c>
      <c r="J50" s="37">
        <f t="shared" si="10"/>
        <v>521.2908874662102</v>
      </c>
      <c r="K50" s="37">
        <f t="shared" si="10"/>
        <v>111.16816440528744</v>
      </c>
      <c r="L50" s="37">
        <f t="shared" si="10"/>
        <v>84.25940076622265</v>
      </c>
      <c r="M50" s="37">
        <f t="shared" si="10"/>
        <v>607.2615738046117</v>
      </c>
      <c r="N50" s="37">
        <f t="shared" si="10"/>
        <v>249.15518896211032</v>
      </c>
      <c r="O50" s="37">
        <f t="shared" si="10"/>
        <v>80.97839709824214</v>
      </c>
      <c r="P50" s="37">
        <f t="shared" si="10"/>
        <v>21.061881738795385</v>
      </c>
      <c r="Q50" s="37">
        <f t="shared" si="10"/>
        <v>0.006848947873461211</v>
      </c>
      <c r="R50" s="37">
        <f t="shared" si="10"/>
        <v>0.20151432870937497</v>
      </c>
      <c r="S50" s="96"/>
      <c r="T50" s="34"/>
      <c r="U50" s="36">
        <f t="shared" si="1"/>
        <v>0</v>
      </c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ht="15">
      <c r="A51" s="34"/>
      <c r="B51" s="34"/>
      <c r="C51" s="95"/>
      <c r="D51" s="102"/>
      <c r="E51" s="95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96"/>
      <c r="T51" s="34"/>
      <c r="U51" s="36">
        <f t="shared" si="1"/>
        <v>0</v>
      </c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ht="15">
      <c r="A52" s="34"/>
      <c r="B52" s="34"/>
      <c r="C52" s="34" t="s">
        <v>308</v>
      </c>
      <c r="D52" s="77"/>
      <c r="E52" s="34"/>
      <c r="F52" s="36">
        <f aca="true" t="shared" si="11" ref="F52:R52">SUM(F46:F50)</f>
        <v>161421</v>
      </c>
      <c r="G52" s="36">
        <f t="shared" si="11"/>
        <v>54679.01595346396</v>
      </c>
      <c r="H52" s="36">
        <f t="shared" si="11"/>
        <v>17200.117229946623</v>
      </c>
      <c r="I52" s="36">
        <f t="shared" si="11"/>
        <v>1395.603770433225</v>
      </c>
      <c r="J52" s="36">
        <f t="shared" si="11"/>
        <v>27533.72231895473</v>
      </c>
      <c r="K52" s="36">
        <f t="shared" si="11"/>
        <v>5944.648814165475</v>
      </c>
      <c r="L52" s="36">
        <f t="shared" si="11"/>
        <v>4441.015239455022</v>
      </c>
      <c r="M52" s="36">
        <f t="shared" si="11"/>
        <v>31848.130638525756</v>
      </c>
      <c r="N52" s="36">
        <f t="shared" si="11"/>
        <v>13087.784944314222</v>
      </c>
      <c r="O52" s="36">
        <f t="shared" si="11"/>
        <v>4241.5577649875195</v>
      </c>
      <c r="P52" s="36">
        <f t="shared" si="11"/>
        <v>1038.6871446432012</v>
      </c>
      <c r="Q52" s="36">
        <f t="shared" si="11"/>
        <v>0.3377625132797097</v>
      </c>
      <c r="R52" s="36">
        <f t="shared" si="11"/>
        <v>10.378418596988753</v>
      </c>
      <c r="S52" s="96"/>
      <c r="T52" s="34"/>
      <c r="U52" s="36">
        <f t="shared" si="1"/>
        <v>0</v>
      </c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ht="15">
      <c r="A53" s="34"/>
      <c r="B53" s="34"/>
      <c r="C53" s="34"/>
      <c r="D53" s="77"/>
      <c r="E53" s="34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96"/>
      <c r="T53" s="34"/>
      <c r="U53" s="36">
        <f t="shared" si="1"/>
        <v>0</v>
      </c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ht="15">
      <c r="A54" s="34"/>
      <c r="B54" s="34"/>
      <c r="C54" s="95" t="s">
        <v>309</v>
      </c>
      <c r="D54" s="102"/>
      <c r="E54" s="95"/>
      <c r="F54" s="73">
        <f aca="true" t="shared" si="12" ref="F54:R54">F52+F43</f>
        <v>172823</v>
      </c>
      <c r="G54" s="73">
        <f t="shared" si="12"/>
        <v>58674.624422620895</v>
      </c>
      <c r="H54" s="73">
        <f t="shared" si="12"/>
        <v>18447.117569551396</v>
      </c>
      <c r="I54" s="73">
        <f t="shared" si="12"/>
        <v>1490.2629257002613</v>
      </c>
      <c r="J54" s="73">
        <f t="shared" si="12"/>
        <v>29447.509833247725</v>
      </c>
      <c r="K54" s="73">
        <f t="shared" si="12"/>
        <v>6370.971281229304</v>
      </c>
      <c r="L54" s="73">
        <f t="shared" si="12"/>
        <v>4748.000203261064</v>
      </c>
      <c r="M54" s="73">
        <f t="shared" si="12"/>
        <v>34021.043850818554</v>
      </c>
      <c r="N54" s="73">
        <f t="shared" si="12"/>
        <v>13984.485651013722</v>
      </c>
      <c r="O54" s="73">
        <f t="shared" si="12"/>
        <v>4529.970149593789</v>
      </c>
      <c r="P54" s="73">
        <f t="shared" si="12"/>
        <v>1097.6051421963584</v>
      </c>
      <c r="Q54" s="73">
        <f t="shared" si="12"/>
        <v>0.3569215940805009</v>
      </c>
      <c r="R54" s="73">
        <f t="shared" si="12"/>
        <v>11.052049172854884</v>
      </c>
      <c r="S54" s="96"/>
      <c r="T54" s="34"/>
      <c r="U54" s="36">
        <f t="shared" si="1"/>
        <v>0</v>
      </c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ht="15">
      <c r="A55" s="34"/>
      <c r="B55" s="34"/>
      <c r="C55" s="34"/>
      <c r="D55" s="77"/>
      <c r="E55" s="34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96"/>
      <c r="T55" s="34"/>
      <c r="U55" s="36">
        <f t="shared" si="1"/>
        <v>0</v>
      </c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ht="15">
      <c r="A56" s="34"/>
      <c r="B56" s="88" t="s">
        <v>143</v>
      </c>
      <c r="C56" s="34"/>
      <c r="D56" s="77"/>
      <c r="E56" s="34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96"/>
      <c r="T56" s="34"/>
      <c r="U56" s="36">
        <f t="shared" si="1"/>
        <v>0</v>
      </c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ht="15">
      <c r="A57" s="34"/>
      <c r="B57" s="34">
        <v>546</v>
      </c>
      <c r="C57" s="34" t="s">
        <v>123</v>
      </c>
      <c r="D57" s="77">
        <v>51</v>
      </c>
      <c r="E57" s="34"/>
      <c r="F57" s="36">
        <v>173570</v>
      </c>
      <c r="G57" s="37">
        <f aca="true" t="shared" si="13" ref="G57:R57">INDEX(ALLOC,($D57)+1,(G$1)+1)*$F57</f>
        <v>60824.22048689436</v>
      </c>
      <c r="H57" s="37">
        <f t="shared" si="13"/>
        <v>18982.796785230697</v>
      </c>
      <c r="I57" s="37">
        <f t="shared" si="13"/>
        <v>1440.9743535958182</v>
      </c>
      <c r="J57" s="37">
        <f t="shared" si="13"/>
        <v>29133.143207843837</v>
      </c>
      <c r="K57" s="37">
        <f t="shared" si="13"/>
        <v>6489.80798178115</v>
      </c>
      <c r="L57" s="37">
        <f t="shared" si="13"/>
        <v>4673.1608636918645</v>
      </c>
      <c r="M57" s="37">
        <f t="shared" si="13"/>
        <v>33077.75357460628</v>
      </c>
      <c r="N57" s="37">
        <f t="shared" si="13"/>
        <v>13650.266765640416</v>
      </c>
      <c r="O57" s="37">
        <f t="shared" si="13"/>
        <v>4390.434800570972</v>
      </c>
      <c r="P57" s="37">
        <f t="shared" si="13"/>
        <v>896.8950039731194</v>
      </c>
      <c r="Q57" s="37">
        <f t="shared" si="13"/>
        <v>0.2916542408869784</v>
      </c>
      <c r="R57" s="37">
        <f t="shared" si="13"/>
        <v>10.25452193063361</v>
      </c>
      <c r="S57" s="96"/>
      <c r="T57" s="34"/>
      <c r="U57" s="36">
        <f t="shared" si="1"/>
        <v>0</v>
      </c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ht="15">
      <c r="A58" s="34"/>
      <c r="B58" s="34">
        <v>547</v>
      </c>
      <c r="C58" s="34" t="s">
        <v>124</v>
      </c>
      <c r="D58" s="77"/>
      <c r="E58" s="34"/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96"/>
      <c r="T58" s="34"/>
      <c r="U58" s="36">
        <f t="shared" si="1"/>
        <v>0</v>
      </c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ht="15">
      <c r="A59" s="34"/>
      <c r="B59" s="34">
        <v>548</v>
      </c>
      <c r="C59" s="34" t="s">
        <v>144</v>
      </c>
      <c r="D59" s="77">
        <v>51</v>
      </c>
      <c r="E59" s="34"/>
      <c r="F59" s="36">
        <v>206772</v>
      </c>
      <c r="G59" s="37">
        <f aca="true" t="shared" si="14" ref="G59:R60">INDEX(ALLOC,($D59)+1,(G$1)+1)*$F59</f>
        <v>72459.21368045239</v>
      </c>
      <c r="H59" s="37">
        <f t="shared" si="14"/>
        <v>22613.99352927189</v>
      </c>
      <c r="I59" s="37">
        <f t="shared" si="14"/>
        <v>1716.6166332990408</v>
      </c>
      <c r="J59" s="37">
        <f t="shared" si="14"/>
        <v>34705.98771315484</v>
      </c>
      <c r="K59" s="37">
        <f t="shared" si="14"/>
        <v>7731.23567441869</v>
      </c>
      <c r="L59" s="37">
        <f t="shared" si="14"/>
        <v>5567.08427785501</v>
      </c>
      <c r="M59" s="37">
        <f t="shared" si="14"/>
        <v>39405.157931258225</v>
      </c>
      <c r="N59" s="37">
        <f t="shared" si="14"/>
        <v>16261.410149593823</v>
      </c>
      <c r="O59" s="37">
        <f t="shared" si="14"/>
        <v>5230.2758805303965</v>
      </c>
      <c r="P59" s="37">
        <f t="shared" si="14"/>
        <v>1068.4609884284719</v>
      </c>
      <c r="Q59" s="37">
        <f t="shared" si="14"/>
        <v>0.34744443565525324</v>
      </c>
      <c r="R59" s="37">
        <f t="shared" si="14"/>
        <v>12.216097301613026</v>
      </c>
      <c r="S59" s="96"/>
      <c r="T59" s="34"/>
      <c r="U59" s="36">
        <f t="shared" si="1"/>
        <v>0</v>
      </c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ht="15">
      <c r="A60" s="34"/>
      <c r="B60" s="34">
        <v>549</v>
      </c>
      <c r="C60" s="34" t="s">
        <v>145</v>
      </c>
      <c r="D60" s="77">
        <v>51</v>
      </c>
      <c r="E60" s="34"/>
      <c r="F60" s="36">
        <v>18378</v>
      </c>
      <c r="G60" s="37">
        <f t="shared" si="14"/>
        <v>6440.211580965285</v>
      </c>
      <c r="H60" s="37">
        <f t="shared" si="14"/>
        <v>2009.9431890244268</v>
      </c>
      <c r="I60" s="37">
        <f t="shared" si="14"/>
        <v>152.57375508661605</v>
      </c>
      <c r="J60" s="37">
        <f t="shared" si="14"/>
        <v>3084.6857514187595</v>
      </c>
      <c r="K60" s="37">
        <f t="shared" si="14"/>
        <v>687.1561392474159</v>
      </c>
      <c r="L60" s="37">
        <f t="shared" si="14"/>
        <v>494.80526792031503</v>
      </c>
      <c r="M60" s="37">
        <f t="shared" si="14"/>
        <v>3502.350378487724</v>
      </c>
      <c r="N60" s="37">
        <f t="shared" si="14"/>
        <v>1445.32236342075</v>
      </c>
      <c r="O60" s="37">
        <f t="shared" si="14"/>
        <v>464.86956711927934</v>
      </c>
      <c r="P60" s="37">
        <f t="shared" si="14"/>
        <v>94.96535336185971</v>
      </c>
      <c r="Q60" s="37">
        <f t="shared" si="14"/>
        <v>0.03088103727038595</v>
      </c>
      <c r="R60" s="37">
        <f t="shared" si="14"/>
        <v>1.0857729103023823</v>
      </c>
      <c r="S60" s="96"/>
      <c r="T60" s="34"/>
      <c r="U60" s="36">
        <f t="shared" si="1"/>
        <v>0</v>
      </c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ht="15">
      <c r="A61" s="34"/>
      <c r="B61" s="34">
        <v>550</v>
      </c>
      <c r="C61" s="34" t="s">
        <v>130</v>
      </c>
      <c r="D61" s="77"/>
      <c r="E61" s="34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96"/>
      <c r="T61" s="34"/>
      <c r="U61" s="36">
        <f t="shared" si="1"/>
        <v>0</v>
      </c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ht="15">
      <c r="A62" s="34"/>
      <c r="B62" s="34"/>
      <c r="C62" s="95"/>
      <c r="D62" s="102"/>
      <c r="E62" s="95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96"/>
      <c r="T62" s="34"/>
      <c r="U62" s="36">
        <f t="shared" si="1"/>
        <v>0</v>
      </c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ht="15">
      <c r="A63" s="34"/>
      <c r="B63" s="34"/>
      <c r="C63" s="34" t="s">
        <v>310</v>
      </c>
      <c r="D63" s="77"/>
      <c r="E63" s="34"/>
      <c r="F63" s="36">
        <f aca="true" t="shared" si="15" ref="F63:R63">SUM(F57:F61)</f>
        <v>398720</v>
      </c>
      <c r="G63" s="36">
        <f t="shared" si="15"/>
        <v>139723.64574831203</v>
      </c>
      <c r="H63" s="36">
        <f t="shared" si="15"/>
        <v>43606.73350352702</v>
      </c>
      <c r="I63" s="36">
        <f t="shared" si="15"/>
        <v>3310.1647419814753</v>
      </c>
      <c r="J63" s="36">
        <f t="shared" si="15"/>
        <v>66923.81667241744</v>
      </c>
      <c r="K63" s="36">
        <f t="shared" si="15"/>
        <v>14908.199795447255</v>
      </c>
      <c r="L63" s="36">
        <f t="shared" si="15"/>
        <v>10735.05040946719</v>
      </c>
      <c r="M63" s="36">
        <f t="shared" si="15"/>
        <v>75985.26188435222</v>
      </c>
      <c r="N63" s="36">
        <f t="shared" si="15"/>
        <v>31356.99927865499</v>
      </c>
      <c r="O63" s="36">
        <f t="shared" si="15"/>
        <v>10085.580248220649</v>
      </c>
      <c r="P63" s="36">
        <f t="shared" si="15"/>
        <v>2060.321345763451</v>
      </c>
      <c r="Q63" s="36">
        <f t="shared" si="15"/>
        <v>0.6699797138126176</v>
      </c>
      <c r="R63" s="36">
        <f t="shared" si="15"/>
        <v>23.556392142549015</v>
      </c>
      <c r="S63" s="96"/>
      <c r="T63" s="34"/>
      <c r="U63" s="36">
        <f t="shared" si="1"/>
        <v>0</v>
      </c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ht="15">
      <c r="A64" s="34"/>
      <c r="B64" s="34"/>
      <c r="C64" s="34"/>
      <c r="D64" s="77"/>
      <c r="E64" s="34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96"/>
      <c r="T64" s="34"/>
      <c r="U64" s="36">
        <f t="shared" si="1"/>
        <v>0</v>
      </c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ht="15">
      <c r="A65" s="34"/>
      <c r="B65" s="88" t="s">
        <v>296</v>
      </c>
      <c r="C65" s="34"/>
      <c r="D65" s="77"/>
      <c r="E65" s="34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96"/>
      <c r="T65" s="34"/>
      <c r="U65" s="36">
        <f t="shared" si="1"/>
        <v>0</v>
      </c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ht="15">
      <c r="A66" s="34"/>
      <c r="B66" s="34">
        <v>551</v>
      </c>
      <c r="C66" s="34" t="s">
        <v>131</v>
      </c>
      <c r="D66" s="77">
        <v>51</v>
      </c>
      <c r="E66" s="34"/>
      <c r="F66" s="36">
        <v>35796</v>
      </c>
      <c r="G66" s="37">
        <f aca="true" t="shared" si="16" ref="G66:R69">INDEX(ALLOC,($D66)+1,(G$1)+1)*$F66</f>
        <v>12544.009889663366</v>
      </c>
      <c r="H66" s="37">
        <f t="shared" si="16"/>
        <v>3914.894242807617</v>
      </c>
      <c r="I66" s="37">
        <f t="shared" si="16"/>
        <v>297.17761111549174</v>
      </c>
      <c r="J66" s="37">
        <f t="shared" si="16"/>
        <v>6008.238717911955</v>
      </c>
      <c r="K66" s="37">
        <f t="shared" si="16"/>
        <v>1338.4177364512188</v>
      </c>
      <c r="L66" s="37">
        <f t="shared" si="16"/>
        <v>963.7637049992163</v>
      </c>
      <c r="M66" s="37">
        <f t="shared" si="16"/>
        <v>6821.750688233026</v>
      </c>
      <c r="N66" s="37">
        <f t="shared" si="16"/>
        <v>2815.146333714722</v>
      </c>
      <c r="O66" s="37">
        <f t="shared" si="16"/>
        <v>905.456035727594</v>
      </c>
      <c r="P66" s="37">
        <f t="shared" si="16"/>
        <v>184.97006142894384</v>
      </c>
      <c r="Q66" s="37">
        <f t="shared" si="16"/>
        <v>0.06014896126513959</v>
      </c>
      <c r="R66" s="37">
        <f t="shared" si="16"/>
        <v>2.1148289855906017</v>
      </c>
      <c r="S66" s="96"/>
      <c r="T66" s="34"/>
      <c r="U66" s="36">
        <f t="shared" si="1"/>
        <v>0</v>
      </c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ht="15">
      <c r="A67" s="34"/>
      <c r="B67" s="34">
        <v>552</v>
      </c>
      <c r="C67" s="34" t="s">
        <v>132</v>
      </c>
      <c r="D67" s="77">
        <v>51</v>
      </c>
      <c r="E67" s="34"/>
      <c r="F67" s="36">
        <v>111975</v>
      </c>
      <c r="G67" s="37">
        <f t="shared" si="16"/>
        <v>39239.454335541835</v>
      </c>
      <c r="H67" s="37">
        <f t="shared" si="16"/>
        <v>12246.348274622385</v>
      </c>
      <c r="I67" s="37">
        <f t="shared" si="16"/>
        <v>929.6140072817407</v>
      </c>
      <c r="J67" s="37">
        <f t="shared" si="16"/>
        <v>18794.628741708326</v>
      </c>
      <c r="K67" s="37">
        <f t="shared" si="16"/>
        <v>4186.761818055795</v>
      </c>
      <c r="L67" s="37">
        <f t="shared" si="16"/>
        <v>3014.790503611779</v>
      </c>
      <c r="M67" s="37">
        <f t="shared" si="16"/>
        <v>21339.410361908962</v>
      </c>
      <c r="N67" s="37">
        <f t="shared" si="16"/>
        <v>8806.17976080305</v>
      </c>
      <c r="O67" s="37">
        <f t="shared" si="16"/>
        <v>2832.3957872554847</v>
      </c>
      <c r="P67" s="37">
        <f t="shared" si="16"/>
        <v>578.612767585931</v>
      </c>
      <c r="Q67" s="37">
        <f t="shared" si="16"/>
        <v>0.1881545406655494</v>
      </c>
      <c r="R67" s="37">
        <f t="shared" si="16"/>
        <v>6.615487084073852</v>
      </c>
      <c r="S67" s="96"/>
      <c r="T67" s="34"/>
      <c r="U67" s="36">
        <f t="shared" si="1"/>
        <v>0</v>
      </c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ht="15">
      <c r="A68" s="34"/>
      <c r="B68" s="34">
        <v>553</v>
      </c>
      <c r="C68" s="34" t="s">
        <v>146</v>
      </c>
      <c r="D68" s="77">
        <v>51</v>
      </c>
      <c r="E68" s="34"/>
      <c r="F68" s="36">
        <v>546106</v>
      </c>
      <c r="G68" s="37">
        <f t="shared" si="16"/>
        <v>191372.1942341184</v>
      </c>
      <c r="H68" s="37">
        <f t="shared" si="16"/>
        <v>59725.869800052984</v>
      </c>
      <c r="I68" s="37">
        <f t="shared" si="16"/>
        <v>4533.760098777426</v>
      </c>
      <c r="J68" s="37">
        <f t="shared" si="16"/>
        <v>91662.06317141654</v>
      </c>
      <c r="K68" s="37">
        <f t="shared" si="16"/>
        <v>20418.984142988862</v>
      </c>
      <c r="L68" s="37">
        <f t="shared" si="16"/>
        <v>14703.238961959492</v>
      </c>
      <c r="M68" s="37">
        <f t="shared" si="16"/>
        <v>104073.05233400897</v>
      </c>
      <c r="N68" s="37">
        <f t="shared" si="16"/>
        <v>42948.04737176254</v>
      </c>
      <c r="O68" s="37">
        <f t="shared" si="16"/>
        <v>13813.693536905057</v>
      </c>
      <c r="P68" s="37">
        <f t="shared" si="16"/>
        <v>2821.914749321567</v>
      </c>
      <c r="Q68" s="37">
        <f t="shared" si="16"/>
        <v>0.9176362901067249</v>
      </c>
      <c r="R68" s="37">
        <f t="shared" si="16"/>
        <v>32.26396239817134</v>
      </c>
      <c r="S68" s="96"/>
      <c r="T68" s="34"/>
      <c r="U68" s="36">
        <f t="shared" si="1"/>
        <v>0</v>
      </c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ht="15">
      <c r="A69" s="34"/>
      <c r="B69" s="34">
        <v>554</v>
      </c>
      <c r="C69" s="34" t="s">
        <v>147</v>
      </c>
      <c r="D69" s="77">
        <v>51</v>
      </c>
      <c r="E69" s="34"/>
      <c r="F69" s="36">
        <v>74961</v>
      </c>
      <c r="G69" s="37">
        <f t="shared" si="16"/>
        <v>26268.62010668945</v>
      </c>
      <c r="H69" s="37">
        <f t="shared" si="16"/>
        <v>8198.24526022745</v>
      </c>
      <c r="I69" s="37">
        <f t="shared" si="16"/>
        <v>622.3245867367409</v>
      </c>
      <c r="J69" s="37">
        <f t="shared" si="16"/>
        <v>12581.95280292206</v>
      </c>
      <c r="K69" s="37">
        <f t="shared" si="16"/>
        <v>2802.8028813867422</v>
      </c>
      <c r="L69" s="37">
        <f t="shared" si="16"/>
        <v>2018.233631982519</v>
      </c>
      <c r="M69" s="37">
        <f t="shared" si="16"/>
        <v>14285.541773958987</v>
      </c>
      <c r="N69" s="37">
        <f t="shared" si="16"/>
        <v>5895.244840808729</v>
      </c>
      <c r="O69" s="37">
        <f t="shared" si="16"/>
        <v>1896.1305702921045</v>
      </c>
      <c r="P69" s="37">
        <f t="shared" si="16"/>
        <v>387.3488874392407</v>
      </c>
      <c r="Q69" s="37">
        <f t="shared" si="16"/>
        <v>0.1259589419319513</v>
      </c>
      <c r="R69" s="37">
        <f t="shared" si="16"/>
        <v>4.428698614059031</v>
      </c>
      <c r="S69" s="96"/>
      <c r="T69" s="34"/>
      <c r="U69" s="36">
        <f t="shared" si="1"/>
        <v>0</v>
      </c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1:256" ht="15">
      <c r="A70" s="34"/>
      <c r="B70" s="34"/>
      <c r="C70" s="95"/>
      <c r="D70" s="102"/>
      <c r="E70" s="95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96"/>
      <c r="T70" s="34"/>
      <c r="U70" s="36">
        <f t="shared" si="1"/>
        <v>0</v>
      </c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ht="15">
      <c r="A71" s="34"/>
      <c r="B71" s="34"/>
      <c r="C71" s="34" t="s">
        <v>311</v>
      </c>
      <c r="D71" s="77"/>
      <c r="E71" s="34"/>
      <c r="F71" s="36">
        <f aca="true" t="shared" si="17" ref="F71:R71">SUM(F66:F69)</f>
        <v>768838</v>
      </c>
      <c r="G71" s="36">
        <f t="shared" si="17"/>
        <v>269424.27856601303</v>
      </c>
      <c r="H71" s="36">
        <f t="shared" si="17"/>
        <v>84085.35757771044</v>
      </c>
      <c r="I71" s="36">
        <f t="shared" si="17"/>
        <v>6382.876303911398</v>
      </c>
      <c r="J71" s="36">
        <f t="shared" si="17"/>
        <v>129046.88343395886</v>
      </c>
      <c r="K71" s="36">
        <f t="shared" si="17"/>
        <v>28746.966578882617</v>
      </c>
      <c r="L71" s="36">
        <f t="shared" si="17"/>
        <v>20700.026802553006</v>
      </c>
      <c r="M71" s="36">
        <f t="shared" si="17"/>
        <v>146519.75515810994</v>
      </c>
      <c r="N71" s="36">
        <f t="shared" si="17"/>
        <v>60464.61830708905</v>
      </c>
      <c r="O71" s="36">
        <f t="shared" si="17"/>
        <v>19447.67593018024</v>
      </c>
      <c r="P71" s="36">
        <f t="shared" si="17"/>
        <v>3972.846465775682</v>
      </c>
      <c r="Q71" s="36">
        <f t="shared" si="17"/>
        <v>1.2918987339693653</v>
      </c>
      <c r="R71" s="36">
        <f t="shared" si="17"/>
        <v>45.42297708189482</v>
      </c>
      <c r="S71" s="96"/>
      <c r="T71" s="34"/>
      <c r="U71" s="36">
        <f t="shared" si="1"/>
        <v>0</v>
      </c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ht="15">
      <c r="A72" s="34"/>
      <c r="B72" s="34"/>
      <c r="C72" s="34"/>
      <c r="D72" s="77"/>
      <c r="E72" s="34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96"/>
      <c r="T72" s="34"/>
      <c r="U72" s="36">
        <f t="shared" si="1"/>
        <v>0</v>
      </c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</row>
    <row r="73" spans="1:256" ht="15">
      <c r="A73" s="34"/>
      <c r="B73" s="34"/>
      <c r="C73" s="95" t="s">
        <v>312</v>
      </c>
      <c r="D73" s="102"/>
      <c r="E73" s="95"/>
      <c r="F73" s="73">
        <f aca="true" t="shared" si="18" ref="F73:R73">F71+F63</f>
        <v>1167558</v>
      </c>
      <c r="G73" s="73">
        <f t="shared" si="18"/>
        <v>409147.9243143251</v>
      </c>
      <c r="H73" s="73">
        <f t="shared" si="18"/>
        <v>127692.09108123746</v>
      </c>
      <c r="I73" s="73">
        <f t="shared" si="18"/>
        <v>9693.041045892875</v>
      </c>
      <c r="J73" s="73">
        <f t="shared" si="18"/>
        <v>195970.70010637632</v>
      </c>
      <c r="K73" s="73">
        <f t="shared" si="18"/>
        <v>43655.16637432987</v>
      </c>
      <c r="L73" s="73">
        <f t="shared" si="18"/>
        <v>31435.077212020195</v>
      </c>
      <c r="M73" s="73">
        <f t="shared" si="18"/>
        <v>222505.01704246216</v>
      </c>
      <c r="N73" s="73">
        <f t="shared" si="18"/>
        <v>91821.61758574404</v>
      </c>
      <c r="O73" s="73">
        <f t="shared" si="18"/>
        <v>29533.25617840089</v>
      </c>
      <c r="P73" s="73">
        <f t="shared" si="18"/>
        <v>6033.167811539133</v>
      </c>
      <c r="Q73" s="73">
        <f t="shared" si="18"/>
        <v>1.9618784477819828</v>
      </c>
      <c r="R73" s="73">
        <f t="shared" si="18"/>
        <v>68.97936922444384</v>
      </c>
      <c r="S73" s="96"/>
      <c r="T73" s="34"/>
      <c r="U73" s="36">
        <f t="shared" si="1"/>
        <v>0</v>
      </c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</row>
    <row r="74" spans="1:256" ht="15">
      <c r="A74" s="34"/>
      <c r="B74" s="34"/>
      <c r="C74" s="34"/>
      <c r="D74" s="77"/>
      <c r="E74" s="34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96"/>
      <c r="T74" s="34"/>
      <c r="U74" s="36">
        <f t="shared" si="1"/>
        <v>0</v>
      </c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</row>
    <row r="75" spans="1:256" ht="15">
      <c r="A75" s="34"/>
      <c r="B75" s="34"/>
      <c r="C75" s="95" t="s">
        <v>313</v>
      </c>
      <c r="D75" s="102"/>
      <c r="E75" s="95"/>
      <c r="F75" s="73">
        <f>F73+F54+F33</f>
        <v>39944070</v>
      </c>
      <c r="G75" s="73">
        <f aca="true" t="shared" si="19" ref="G75:R75">G33+G54+G73</f>
        <v>13687142.624422176</v>
      </c>
      <c r="H75" s="73">
        <f t="shared" si="19"/>
        <v>4293892.092427203</v>
      </c>
      <c r="I75" s="73">
        <f t="shared" si="19"/>
        <v>340740.8800760424</v>
      </c>
      <c r="J75" s="73">
        <f t="shared" si="19"/>
        <v>6776800.708797809</v>
      </c>
      <c r="K75" s="73">
        <f t="shared" si="19"/>
        <v>1478563.961760768</v>
      </c>
      <c r="L75" s="73">
        <f t="shared" si="19"/>
        <v>1091061.4407432997</v>
      </c>
      <c r="M75" s="73">
        <f t="shared" si="19"/>
        <v>7790809.873324743</v>
      </c>
      <c r="N75" s="73">
        <f t="shared" si="19"/>
        <v>3205996.2327157175</v>
      </c>
      <c r="O75" s="73">
        <f t="shared" si="19"/>
        <v>1036437.0219511247</v>
      </c>
      <c r="P75" s="73">
        <f t="shared" si="19"/>
        <v>240048.78506846298</v>
      </c>
      <c r="Q75" s="73">
        <f t="shared" si="19"/>
        <v>78.0595787409273</v>
      </c>
      <c r="R75" s="73">
        <f t="shared" si="19"/>
        <v>2498.3191339143523</v>
      </c>
      <c r="S75" s="96"/>
      <c r="T75" s="34"/>
      <c r="U75" s="36">
        <f t="shared" si="1"/>
        <v>0</v>
      </c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</row>
    <row r="76" spans="1:256" ht="15">
      <c r="A76" s="34"/>
      <c r="B76" s="71"/>
      <c r="C76" s="34"/>
      <c r="D76" s="77"/>
      <c r="E76" s="34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96"/>
      <c r="T76" s="34"/>
      <c r="U76" s="36">
        <f t="shared" si="1"/>
        <v>0</v>
      </c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</row>
    <row r="77" spans="1:256" ht="15">
      <c r="A77" s="34"/>
      <c r="B77" s="88" t="s">
        <v>297</v>
      </c>
      <c r="C77" s="34"/>
      <c r="D77" s="77"/>
      <c r="E77" s="34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96"/>
      <c r="T77" s="34"/>
      <c r="U77" s="36">
        <f t="shared" si="1"/>
        <v>0</v>
      </c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</row>
    <row r="78" spans="1:256" ht="15">
      <c r="A78" s="34"/>
      <c r="B78" s="34">
        <v>555</v>
      </c>
      <c r="C78" s="34" t="s">
        <v>149</v>
      </c>
      <c r="D78" s="77"/>
      <c r="E78" s="34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96"/>
      <c r="T78" s="34"/>
      <c r="U78" s="36">
        <f t="shared" si="1"/>
        <v>0</v>
      </c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</row>
    <row r="79" spans="1:256" ht="15">
      <c r="A79" s="34"/>
      <c r="B79" s="34">
        <v>556</v>
      </c>
      <c r="C79" s="34" t="s">
        <v>155</v>
      </c>
      <c r="D79" s="77">
        <v>51</v>
      </c>
      <c r="E79" s="34"/>
      <c r="F79" s="36">
        <v>1475083</v>
      </c>
      <c r="G79" s="37">
        <f aca="true" t="shared" si="20" ref="G79:R79">INDEX(ALLOC,($D79)+1,(G$1)+1)*$F79</f>
        <v>516914.0613497125</v>
      </c>
      <c r="H79" s="37">
        <f t="shared" si="20"/>
        <v>161325.1185708847</v>
      </c>
      <c r="I79" s="37">
        <f t="shared" si="20"/>
        <v>12246.106887279946</v>
      </c>
      <c r="J79" s="37">
        <f t="shared" si="20"/>
        <v>247587.74144412004</v>
      </c>
      <c r="K79" s="37">
        <f t="shared" si="20"/>
        <v>55153.57162637371</v>
      </c>
      <c r="L79" s="37">
        <f t="shared" si="20"/>
        <v>39714.81331046371</v>
      </c>
      <c r="M79" s="37">
        <f t="shared" si="20"/>
        <v>281110.9752612258</v>
      </c>
      <c r="N79" s="37">
        <f t="shared" si="20"/>
        <v>116006.66273815268</v>
      </c>
      <c r="O79" s="37">
        <f t="shared" si="20"/>
        <v>37312.06854255131</v>
      </c>
      <c r="P79" s="37">
        <f t="shared" si="20"/>
        <v>7622.25369099315</v>
      </c>
      <c r="Q79" s="37">
        <f t="shared" si="20"/>
        <v>2.478620802041175</v>
      </c>
      <c r="R79" s="37">
        <f t="shared" si="20"/>
        <v>87.14795744082974</v>
      </c>
      <c r="S79" s="96"/>
      <c r="T79" s="34"/>
      <c r="U79" s="36">
        <f aca="true" t="shared" si="21" ref="U79:U142">SUM(G79:R79)-F79</f>
        <v>0</v>
      </c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</row>
    <row r="80" spans="1:256" ht="15">
      <c r="A80" s="34"/>
      <c r="B80" s="34">
        <v>557</v>
      </c>
      <c r="C80" s="34" t="s">
        <v>156</v>
      </c>
      <c r="D80" s="77"/>
      <c r="E80" s="34"/>
      <c r="F80" s="36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96"/>
      <c r="T80" s="34"/>
      <c r="U80" s="36">
        <f t="shared" si="21"/>
        <v>0</v>
      </c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</row>
    <row r="81" spans="1:256" ht="15">
      <c r="A81" s="34"/>
      <c r="B81" s="34"/>
      <c r="C81" s="95"/>
      <c r="D81" s="102"/>
      <c r="E81" s="95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96"/>
      <c r="T81" s="34"/>
      <c r="U81" s="36">
        <f t="shared" si="21"/>
        <v>0</v>
      </c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</row>
    <row r="82" spans="1:256" ht="15">
      <c r="A82" s="34"/>
      <c r="B82" s="34"/>
      <c r="C82" s="34" t="s">
        <v>314</v>
      </c>
      <c r="D82" s="77"/>
      <c r="E82" s="34"/>
      <c r="F82" s="36">
        <f aca="true" t="shared" si="22" ref="F82:R82">SUM(F78:F80)</f>
        <v>1475083</v>
      </c>
      <c r="G82" s="36">
        <f t="shared" si="22"/>
        <v>516914.0613497125</v>
      </c>
      <c r="H82" s="36">
        <f t="shared" si="22"/>
        <v>161325.1185708847</v>
      </c>
      <c r="I82" s="36">
        <f t="shared" si="22"/>
        <v>12246.106887279946</v>
      </c>
      <c r="J82" s="36">
        <f t="shared" si="22"/>
        <v>247587.74144412004</v>
      </c>
      <c r="K82" s="36">
        <f t="shared" si="22"/>
        <v>55153.57162637371</v>
      </c>
      <c r="L82" s="36">
        <f t="shared" si="22"/>
        <v>39714.81331046371</v>
      </c>
      <c r="M82" s="36">
        <f t="shared" si="22"/>
        <v>281110.9752612258</v>
      </c>
      <c r="N82" s="36">
        <f t="shared" si="22"/>
        <v>116006.66273815268</v>
      </c>
      <c r="O82" s="36">
        <f t="shared" si="22"/>
        <v>37312.06854255131</v>
      </c>
      <c r="P82" s="36">
        <f t="shared" si="22"/>
        <v>7622.25369099315</v>
      </c>
      <c r="Q82" s="36">
        <f t="shared" si="22"/>
        <v>2.478620802041175</v>
      </c>
      <c r="R82" s="36">
        <f t="shared" si="22"/>
        <v>87.14795744082974</v>
      </c>
      <c r="S82" s="96"/>
      <c r="T82" s="34"/>
      <c r="U82" s="36">
        <f t="shared" si="21"/>
        <v>0</v>
      </c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</row>
    <row r="83" spans="1:256" ht="15">
      <c r="A83" s="34"/>
      <c r="B83" s="34"/>
      <c r="C83" s="34"/>
      <c r="D83" s="77"/>
      <c r="E83" s="34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96"/>
      <c r="T83" s="34"/>
      <c r="U83" s="36">
        <f t="shared" si="21"/>
        <v>0</v>
      </c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</row>
    <row r="84" spans="1:256" ht="15">
      <c r="A84" s="34"/>
      <c r="B84" s="88" t="s">
        <v>298</v>
      </c>
      <c r="C84" s="34"/>
      <c r="D84" s="77"/>
      <c r="E84" s="34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96"/>
      <c r="T84" s="34"/>
      <c r="U84" s="36">
        <f t="shared" si="21"/>
        <v>0</v>
      </c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</row>
    <row r="85" spans="1:256" ht="15">
      <c r="A85" s="34"/>
      <c r="B85" s="34">
        <v>560</v>
      </c>
      <c r="C85" s="34" t="s">
        <v>157</v>
      </c>
      <c r="D85" s="77">
        <v>51</v>
      </c>
      <c r="E85" s="34"/>
      <c r="F85" s="36">
        <v>1045952</v>
      </c>
      <c r="G85" s="37">
        <f aca="true" t="shared" si="23" ref="G85:R89">INDEX(ALLOC,($D85)+1,(G$1)+1)*$F85</f>
        <v>366533.4739108609</v>
      </c>
      <c r="H85" s="37">
        <f t="shared" si="23"/>
        <v>114392.43108316886</v>
      </c>
      <c r="I85" s="37">
        <f t="shared" si="23"/>
        <v>8683.470686709992</v>
      </c>
      <c r="J85" s="37">
        <f t="shared" si="23"/>
        <v>175559.54026923247</v>
      </c>
      <c r="K85" s="37">
        <f t="shared" si="23"/>
        <v>39108.300041251125</v>
      </c>
      <c r="L85" s="37">
        <f t="shared" si="23"/>
        <v>28160.98376274836</v>
      </c>
      <c r="M85" s="37">
        <f t="shared" si="23"/>
        <v>199330.19823049253</v>
      </c>
      <c r="N85" s="37">
        <f t="shared" si="23"/>
        <v>82258.01592472849</v>
      </c>
      <c r="O85" s="37">
        <f t="shared" si="23"/>
        <v>26457.245264313005</v>
      </c>
      <c r="P85" s="37">
        <f t="shared" si="23"/>
        <v>5404.788403501137</v>
      </c>
      <c r="Q85" s="37">
        <f t="shared" si="23"/>
        <v>1.757540684243918</v>
      </c>
      <c r="R85" s="37">
        <f t="shared" si="23"/>
        <v>61.79488230909769</v>
      </c>
      <c r="S85" s="96"/>
      <c r="T85" s="34"/>
      <c r="U85" s="36">
        <f t="shared" si="21"/>
        <v>0</v>
      </c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</row>
    <row r="86" spans="1:256" ht="15">
      <c r="A86" s="34"/>
      <c r="B86" s="34">
        <v>561</v>
      </c>
      <c r="C86" s="34" t="s">
        <v>158</v>
      </c>
      <c r="D86" s="77">
        <v>51</v>
      </c>
      <c r="E86" s="34"/>
      <c r="F86" s="36">
        <v>2129244</v>
      </c>
      <c r="G86" s="37">
        <f t="shared" si="23"/>
        <v>746152.0223909483</v>
      </c>
      <c r="H86" s="37">
        <f t="shared" si="23"/>
        <v>232868.61875999166</v>
      </c>
      <c r="I86" s="37">
        <f t="shared" si="23"/>
        <v>17676.93723885334</v>
      </c>
      <c r="J86" s="37">
        <f t="shared" si="23"/>
        <v>357386.4744854655</v>
      </c>
      <c r="K86" s="37">
        <f t="shared" si="23"/>
        <v>79612.74820740696</v>
      </c>
      <c r="L86" s="37">
        <f t="shared" si="23"/>
        <v>57327.30155009921</v>
      </c>
      <c r="M86" s="37">
        <f t="shared" si="23"/>
        <v>405776.3918431121</v>
      </c>
      <c r="N86" s="37">
        <f t="shared" si="23"/>
        <v>167452.6047654506</v>
      </c>
      <c r="O86" s="37">
        <f t="shared" si="23"/>
        <v>53859.001881125405</v>
      </c>
      <c r="P86" s="37">
        <f t="shared" si="23"/>
        <v>11002.525239613647</v>
      </c>
      <c r="Q86" s="37">
        <f t="shared" si="23"/>
        <v>3.5778247536046175</v>
      </c>
      <c r="R86" s="37">
        <f t="shared" si="23"/>
        <v>125.79581318010042</v>
      </c>
      <c r="S86" s="96"/>
      <c r="T86" s="34"/>
      <c r="U86" s="36">
        <f t="shared" si="21"/>
        <v>0</v>
      </c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</row>
    <row r="87" spans="1:256" ht="15">
      <c r="A87" s="34"/>
      <c r="B87" s="34">
        <v>562</v>
      </c>
      <c r="C87" s="34" t="s">
        <v>159</v>
      </c>
      <c r="D87" s="77">
        <v>51</v>
      </c>
      <c r="E87" s="34"/>
      <c r="F87" s="36">
        <v>268512</v>
      </c>
      <c r="G87" s="37">
        <f t="shared" si="23"/>
        <v>94094.79225313694</v>
      </c>
      <c r="H87" s="37">
        <f t="shared" si="23"/>
        <v>29366.300226973934</v>
      </c>
      <c r="I87" s="37">
        <f t="shared" si="23"/>
        <v>2229.1807664499643</v>
      </c>
      <c r="J87" s="37">
        <f t="shared" si="23"/>
        <v>45068.839943680156</v>
      </c>
      <c r="K87" s="37">
        <f t="shared" si="23"/>
        <v>10039.70340959855</v>
      </c>
      <c r="L87" s="37">
        <f t="shared" si="23"/>
        <v>7229.358586343434</v>
      </c>
      <c r="M87" s="37">
        <f t="shared" si="23"/>
        <v>51171.13422725518</v>
      </c>
      <c r="N87" s="37">
        <f t="shared" si="23"/>
        <v>21116.90055755971</v>
      </c>
      <c r="O87" s="37">
        <f t="shared" si="23"/>
        <v>6791.9826535168095</v>
      </c>
      <c r="P87" s="37">
        <f t="shared" si="23"/>
        <v>1387.4924889487254</v>
      </c>
      <c r="Q87" s="37">
        <f t="shared" si="23"/>
        <v>0.4511877831943559</v>
      </c>
      <c r="R87" s="37">
        <f t="shared" si="23"/>
        <v>15.863698753461382</v>
      </c>
      <c r="S87" s="96"/>
      <c r="T87" s="34"/>
      <c r="U87" s="36">
        <f t="shared" si="21"/>
        <v>0</v>
      </c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</row>
    <row r="88" spans="1:256" ht="15">
      <c r="A88" s="34"/>
      <c r="B88" s="34">
        <v>563</v>
      </c>
      <c r="C88" s="34" t="s">
        <v>160</v>
      </c>
      <c r="D88" s="77">
        <v>51</v>
      </c>
      <c r="E88" s="34"/>
      <c r="F88" s="36">
        <v>55713</v>
      </c>
      <c r="G88" s="37">
        <f t="shared" si="23"/>
        <v>19523.53399773201</v>
      </c>
      <c r="H88" s="37">
        <f t="shared" si="23"/>
        <v>6093.152948640652</v>
      </c>
      <c r="I88" s="37">
        <f t="shared" si="23"/>
        <v>462.5281106290477</v>
      </c>
      <c r="J88" s="37">
        <f t="shared" si="23"/>
        <v>9351.240465164508</v>
      </c>
      <c r="K88" s="37">
        <f t="shared" si="23"/>
        <v>2083.117313412302</v>
      </c>
      <c r="L88" s="37">
        <f t="shared" si="23"/>
        <v>1500.0046736121728</v>
      </c>
      <c r="M88" s="37">
        <f t="shared" si="23"/>
        <v>10617.392895673443</v>
      </c>
      <c r="N88" s="37">
        <f t="shared" si="23"/>
        <v>4381.5020586168375</v>
      </c>
      <c r="O88" s="37">
        <f t="shared" si="23"/>
        <v>1409.2544451472634</v>
      </c>
      <c r="P88" s="37">
        <f t="shared" si="23"/>
        <v>287.8879492789906</v>
      </c>
      <c r="Q88" s="37">
        <f t="shared" si="23"/>
        <v>0.09361602075552358</v>
      </c>
      <c r="R88" s="37">
        <f t="shared" si="23"/>
        <v>3.291526072025064</v>
      </c>
      <c r="S88" s="96"/>
      <c r="T88" s="34"/>
      <c r="U88" s="36">
        <f t="shared" si="21"/>
        <v>0</v>
      </c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</row>
    <row r="89" spans="1:256" ht="15">
      <c r="A89" s="34"/>
      <c r="B89" s="34">
        <v>566</v>
      </c>
      <c r="C89" s="34" t="s">
        <v>162</v>
      </c>
      <c r="D89" s="77">
        <v>51</v>
      </c>
      <c r="E89" s="34"/>
      <c r="F89" s="36">
        <v>335386</v>
      </c>
      <c r="G89" s="37">
        <f t="shared" si="23"/>
        <v>117529.48097146714</v>
      </c>
      <c r="H89" s="37">
        <f t="shared" si="23"/>
        <v>36680.0961146015</v>
      </c>
      <c r="I89" s="37">
        <f t="shared" si="23"/>
        <v>2784.3672556034285</v>
      </c>
      <c r="J89" s="37">
        <f t="shared" si="23"/>
        <v>56293.41688025531</v>
      </c>
      <c r="K89" s="37">
        <f t="shared" si="23"/>
        <v>12540.132164415814</v>
      </c>
      <c r="L89" s="37">
        <f t="shared" si="23"/>
        <v>9029.85959226917</v>
      </c>
      <c r="M89" s="37">
        <f t="shared" si="23"/>
        <v>63915.51224504755</v>
      </c>
      <c r="N89" s="37">
        <f t="shared" si="23"/>
        <v>26376.150080434847</v>
      </c>
      <c r="O89" s="37">
        <f t="shared" si="23"/>
        <v>8483.55341374832</v>
      </c>
      <c r="P89" s="37">
        <f t="shared" si="23"/>
        <v>1733.0531071183307</v>
      </c>
      <c r="Q89" s="37">
        <f t="shared" si="23"/>
        <v>0.5635579261054338</v>
      </c>
      <c r="R89" s="37">
        <f t="shared" si="23"/>
        <v>19.814617112562562</v>
      </c>
      <c r="S89" s="96"/>
      <c r="T89" s="34"/>
      <c r="U89" s="36">
        <f t="shared" si="21"/>
        <v>0</v>
      </c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</row>
    <row r="90" spans="1:256" ht="15">
      <c r="A90" s="34"/>
      <c r="B90" s="34">
        <v>568</v>
      </c>
      <c r="C90" s="34" t="s">
        <v>315</v>
      </c>
      <c r="D90" s="77"/>
      <c r="E90" s="34"/>
      <c r="F90" s="36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96"/>
      <c r="T90" s="34"/>
      <c r="U90" s="36">
        <f t="shared" si="21"/>
        <v>0</v>
      </c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1:256" ht="15">
      <c r="A91" s="34"/>
      <c r="B91" s="34">
        <v>570</v>
      </c>
      <c r="C91" s="34" t="s">
        <v>165</v>
      </c>
      <c r="D91" s="77">
        <v>51</v>
      </c>
      <c r="E91" s="34"/>
      <c r="F91" s="36">
        <v>559103</v>
      </c>
      <c r="G91" s="37">
        <f aca="true" t="shared" si="24" ref="G91:R92">INDEX(ALLOC,($D91)+1,(G$1)+1)*$F91</f>
        <v>195926.73933792763</v>
      </c>
      <c r="H91" s="37">
        <f t="shared" si="24"/>
        <v>61147.31019768877</v>
      </c>
      <c r="I91" s="37">
        <f t="shared" si="24"/>
        <v>4641.660909249771</v>
      </c>
      <c r="J91" s="37">
        <f t="shared" si="24"/>
        <v>93843.56609399732</v>
      </c>
      <c r="K91" s="37">
        <f t="shared" si="24"/>
        <v>20904.943896052235</v>
      </c>
      <c r="L91" s="37">
        <f t="shared" si="24"/>
        <v>15053.167358257258</v>
      </c>
      <c r="M91" s="37">
        <f t="shared" si="24"/>
        <v>106549.92946259778</v>
      </c>
      <c r="N91" s="37">
        <f t="shared" si="24"/>
        <v>43970.1855128758</v>
      </c>
      <c r="O91" s="37">
        <f t="shared" si="24"/>
        <v>14142.451277891523</v>
      </c>
      <c r="P91" s="37">
        <f t="shared" si="24"/>
        <v>2889.07465233844</v>
      </c>
      <c r="Q91" s="37">
        <f t="shared" si="24"/>
        <v>0.939475491401926</v>
      </c>
      <c r="R91" s="37">
        <f t="shared" si="24"/>
        <v>33.03182563221204</v>
      </c>
      <c r="S91" s="96"/>
      <c r="T91" s="34"/>
      <c r="U91" s="36">
        <f t="shared" si="21"/>
        <v>0</v>
      </c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</row>
    <row r="92" spans="1:256" ht="15">
      <c r="A92" s="34"/>
      <c r="B92" s="34">
        <v>571</v>
      </c>
      <c r="C92" s="34" t="s">
        <v>166</v>
      </c>
      <c r="D92" s="77">
        <v>51</v>
      </c>
      <c r="E92" s="34"/>
      <c r="F92" s="36">
        <v>177051</v>
      </c>
      <c r="G92" s="37">
        <f t="shared" si="24"/>
        <v>62044.06902935492</v>
      </c>
      <c r="H92" s="37">
        <f t="shared" si="24"/>
        <v>19363.502642287724</v>
      </c>
      <c r="I92" s="37">
        <f t="shared" si="24"/>
        <v>1469.873539658312</v>
      </c>
      <c r="J92" s="37">
        <f t="shared" si="24"/>
        <v>29717.417399849972</v>
      </c>
      <c r="K92" s="37">
        <f t="shared" si="24"/>
        <v>6619.96308683721</v>
      </c>
      <c r="L92" s="37">
        <f t="shared" si="24"/>
        <v>4766.882549274115</v>
      </c>
      <c r="M92" s="37">
        <f t="shared" si="24"/>
        <v>33741.13814678583</v>
      </c>
      <c r="N92" s="37">
        <f t="shared" si="24"/>
        <v>13924.027084884492</v>
      </c>
      <c r="O92" s="37">
        <f t="shared" si="24"/>
        <v>4478.486327567501</v>
      </c>
      <c r="P92" s="37">
        <f t="shared" si="24"/>
        <v>914.8825105055296</v>
      </c>
      <c r="Q92" s="37">
        <f t="shared" si="24"/>
        <v>0.2975034568374743</v>
      </c>
      <c r="R92" s="37">
        <f t="shared" si="24"/>
        <v>10.460179537596424</v>
      </c>
      <c r="S92" s="96"/>
      <c r="T92" s="34"/>
      <c r="U92" s="36">
        <f t="shared" si="21"/>
        <v>0</v>
      </c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</row>
    <row r="93" spans="1:256" ht="15">
      <c r="A93" s="34"/>
      <c r="B93" s="34">
        <v>572</v>
      </c>
      <c r="C93" s="34" t="s">
        <v>46</v>
      </c>
      <c r="D93" s="77"/>
      <c r="E93" s="34"/>
      <c r="F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96"/>
      <c r="T93" s="34"/>
      <c r="U93" s="36">
        <f t="shared" si="21"/>
        <v>0</v>
      </c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</row>
    <row r="94" spans="1:256" ht="15">
      <c r="A94" s="34"/>
      <c r="B94" s="34">
        <v>573</v>
      </c>
      <c r="C94" s="34" t="s">
        <v>167</v>
      </c>
      <c r="D94" s="77">
        <v>51</v>
      </c>
      <c r="E94" s="34"/>
      <c r="F94" s="36">
        <v>88167</v>
      </c>
      <c r="G94" s="37">
        <f aca="true" t="shared" si="25" ref="G94:R94">INDEX(ALLOC,($D94)+1,(G$1)+1)*$F94</f>
        <v>30896.405183315175</v>
      </c>
      <c r="H94" s="37">
        <f t="shared" si="25"/>
        <v>9642.543320639714</v>
      </c>
      <c r="I94" s="37">
        <f t="shared" si="25"/>
        <v>731.9605106497811</v>
      </c>
      <c r="J94" s="37">
        <f t="shared" si="25"/>
        <v>14798.535675554345</v>
      </c>
      <c r="K94" s="37">
        <f t="shared" si="25"/>
        <v>3296.5771753741933</v>
      </c>
      <c r="L94" s="37">
        <f t="shared" si="25"/>
        <v>2373.789098744717</v>
      </c>
      <c r="M94" s="37">
        <f t="shared" si="25"/>
        <v>16802.248657096916</v>
      </c>
      <c r="N94" s="37">
        <f t="shared" si="25"/>
        <v>6933.819611258965</v>
      </c>
      <c r="O94" s="37">
        <f t="shared" si="25"/>
        <v>2230.174944183562</v>
      </c>
      <c r="P94" s="37">
        <f t="shared" si="25"/>
        <v>455.58876427549706</v>
      </c>
      <c r="Q94" s="37">
        <f t="shared" si="25"/>
        <v>0.14814933142986822</v>
      </c>
      <c r="R94" s="37">
        <f t="shared" si="25"/>
        <v>5.20890957572261</v>
      </c>
      <c r="S94" s="96"/>
      <c r="T94" s="34"/>
      <c r="U94" s="36">
        <f t="shared" si="21"/>
        <v>0</v>
      </c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</row>
    <row r="95" spans="1:256" ht="15">
      <c r="A95" s="34"/>
      <c r="B95" s="34"/>
      <c r="C95" s="95"/>
      <c r="D95" s="102"/>
      <c r="E95" s="95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96"/>
      <c r="T95" s="34"/>
      <c r="U95" s="36">
        <f t="shared" si="21"/>
        <v>0</v>
      </c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</row>
    <row r="96" spans="1:256" ht="15">
      <c r="A96" s="34"/>
      <c r="B96" s="34"/>
      <c r="C96" s="34" t="s">
        <v>316</v>
      </c>
      <c r="D96" s="77"/>
      <c r="E96" s="34"/>
      <c r="F96" s="36">
        <f aca="true" t="shared" si="26" ref="F96:R96">SUM(F85:F94)</f>
        <v>4659128</v>
      </c>
      <c r="G96" s="36">
        <f t="shared" si="26"/>
        <v>1632700.517074743</v>
      </c>
      <c r="H96" s="36">
        <f t="shared" si="26"/>
        <v>509553.95529399277</v>
      </c>
      <c r="I96" s="36">
        <f t="shared" si="26"/>
        <v>38679.97901780365</v>
      </c>
      <c r="J96" s="36">
        <f t="shared" si="26"/>
        <v>782019.0312131996</v>
      </c>
      <c r="K96" s="36">
        <f t="shared" si="26"/>
        <v>174205.48529434836</v>
      </c>
      <c r="L96" s="36">
        <f t="shared" si="26"/>
        <v>125441.34717134843</v>
      </c>
      <c r="M96" s="36">
        <f t="shared" si="26"/>
        <v>887903.9457080612</v>
      </c>
      <c r="N96" s="36">
        <f t="shared" si="26"/>
        <v>366413.2055958098</v>
      </c>
      <c r="O96" s="36">
        <f t="shared" si="26"/>
        <v>117852.15020749338</v>
      </c>
      <c r="P96" s="36">
        <f t="shared" si="26"/>
        <v>24075.293115580298</v>
      </c>
      <c r="Q96" s="36">
        <f t="shared" si="26"/>
        <v>7.828855447573117</v>
      </c>
      <c r="R96" s="36">
        <f t="shared" si="26"/>
        <v>275.2614521727782</v>
      </c>
      <c r="S96" s="96"/>
      <c r="T96" s="34"/>
      <c r="U96" s="36">
        <f t="shared" si="21"/>
        <v>0</v>
      </c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</row>
    <row r="97" spans="1:256" ht="15">
      <c r="A97" s="34"/>
      <c r="B97" s="34"/>
      <c r="C97" s="34"/>
      <c r="D97" s="77"/>
      <c r="E97" s="34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96"/>
      <c r="T97" s="34"/>
      <c r="U97" s="36">
        <f t="shared" si="21"/>
        <v>0</v>
      </c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</row>
    <row r="98" spans="1:256" ht="15">
      <c r="A98" s="34"/>
      <c r="B98" s="88" t="s">
        <v>299</v>
      </c>
      <c r="C98" s="34"/>
      <c r="D98" s="77"/>
      <c r="E98" s="34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96"/>
      <c r="T98" s="34"/>
      <c r="U98" s="36">
        <f t="shared" si="21"/>
        <v>0</v>
      </c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</row>
    <row r="99" spans="1:256" ht="15">
      <c r="A99" s="34"/>
      <c r="B99" s="34">
        <v>580</v>
      </c>
      <c r="C99" s="34" t="s">
        <v>170</v>
      </c>
      <c r="D99" s="77">
        <v>64</v>
      </c>
      <c r="E99" s="34"/>
      <c r="F99" s="36">
        <v>1295320</v>
      </c>
      <c r="G99" s="37">
        <f aca="true" t="shared" si="27" ref="G99:R105">INDEX(ALLOC,($D99)+1,(G$1)+1)*$F99</f>
        <v>707746.5883648526</v>
      </c>
      <c r="H99" s="37">
        <f t="shared" si="27"/>
        <v>233650.5102653966</v>
      </c>
      <c r="I99" s="37">
        <f t="shared" si="27"/>
        <v>11225.381465408049</v>
      </c>
      <c r="J99" s="37">
        <f t="shared" si="27"/>
        <v>135293.9167033277</v>
      </c>
      <c r="K99" s="37">
        <f t="shared" si="27"/>
        <v>35173.085292702955</v>
      </c>
      <c r="L99" s="37">
        <f t="shared" si="27"/>
        <v>15739.31092749074</v>
      </c>
      <c r="M99" s="37">
        <f t="shared" si="27"/>
        <v>106520.46421543632</v>
      </c>
      <c r="N99" s="37">
        <f t="shared" si="27"/>
        <v>13826.228718223849</v>
      </c>
      <c r="O99" s="37">
        <f t="shared" si="27"/>
        <v>507.97210879875485</v>
      </c>
      <c r="P99" s="37">
        <f t="shared" si="27"/>
        <v>34966.0919593455</v>
      </c>
      <c r="Q99" s="37">
        <f t="shared" si="27"/>
        <v>11.295544235587718</v>
      </c>
      <c r="R99" s="37">
        <f t="shared" si="27"/>
        <v>659.1544347812953</v>
      </c>
      <c r="S99" s="96"/>
      <c r="T99" s="34"/>
      <c r="U99" s="36">
        <f t="shared" si="21"/>
        <v>0</v>
      </c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</row>
    <row r="100" spans="1:256" ht="15">
      <c r="A100" s="34"/>
      <c r="B100" s="34">
        <v>581</v>
      </c>
      <c r="C100" s="34" t="s">
        <v>158</v>
      </c>
      <c r="D100" s="77">
        <v>28</v>
      </c>
      <c r="E100" s="34"/>
      <c r="F100" s="36">
        <v>717346</v>
      </c>
      <c r="G100" s="37">
        <f t="shared" si="27"/>
        <v>324486.22672182147</v>
      </c>
      <c r="H100" s="37">
        <f t="shared" si="27"/>
        <v>99481.36208633911</v>
      </c>
      <c r="I100" s="37">
        <f t="shared" si="27"/>
        <v>9368.468477025155</v>
      </c>
      <c r="J100" s="37">
        <f t="shared" si="27"/>
        <v>109852.3638200459</v>
      </c>
      <c r="K100" s="37">
        <f t="shared" si="27"/>
        <v>27395.71790291242</v>
      </c>
      <c r="L100" s="37">
        <f t="shared" si="27"/>
        <v>16248.67498863143</v>
      </c>
      <c r="M100" s="37">
        <f t="shared" si="27"/>
        <v>124956.34563188572</v>
      </c>
      <c r="N100" s="37">
        <f t="shared" si="27"/>
        <v>0</v>
      </c>
      <c r="O100" s="37">
        <f t="shared" si="27"/>
        <v>0</v>
      </c>
      <c r="P100" s="37">
        <f t="shared" si="27"/>
        <v>5527.5557984869465</v>
      </c>
      <c r="Q100" s="37">
        <f t="shared" si="27"/>
        <v>1.8534539779656465</v>
      </c>
      <c r="R100" s="37">
        <f t="shared" si="27"/>
        <v>27.431118873891563</v>
      </c>
      <c r="S100" s="96"/>
      <c r="T100" s="34"/>
      <c r="U100" s="36">
        <f t="shared" si="21"/>
        <v>0</v>
      </c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</row>
    <row r="101" spans="1:256" ht="15">
      <c r="A101" s="34"/>
      <c r="B101" s="34">
        <v>582</v>
      </c>
      <c r="C101" s="34" t="s">
        <v>159</v>
      </c>
      <c r="D101" s="77">
        <v>28</v>
      </c>
      <c r="E101" s="34"/>
      <c r="F101" s="36">
        <v>756223</v>
      </c>
      <c r="G101" s="37">
        <f t="shared" si="27"/>
        <v>342071.95388314145</v>
      </c>
      <c r="H101" s="37">
        <f t="shared" si="27"/>
        <v>104872.81462643915</v>
      </c>
      <c r="I101" s="37">
        <f t="shared" si="27"/>
        <v>9876.198287996858</v>
      </c>
      <c r="J101" s="37">
        <f t="shared" si="27"/>
        <v>115805.87906684719</v>
      </c>
      <c r="K101" s="37">
        <f t="shared" si="27"/>
        <v>28880.44539133715</v>
      </c>
      <c r="L101" s="37">
        <f t="shared" si="27"/>
        <v>17129.281749571095</v>
      </c>
      <c r="M101" s="37">
        <f t="shared" si="27"/>
        <v>131728.43030111204</v>
      </c>
      <c r="N101" s="37">
        <f t="shared" si="27"/>
        <v>0</v>
      </c>
      <c r="O101" s="37">
        <f t="shared" si="27"/>
        <v>0</v>
      </c>
      <c r="P101" s="37">
        <f t="shared" si="27"/>
        <v>5827.12502557928</v>
      </c>
      <c r="Q101" s="37">
        <f t="shared" si="27"/>
        <v>1.9539030364414314</v>
      </c>
      <c r="R101" s="37">
        <f t="shared" si="27"/>
        <v>28.91776493933318</v>
      </c>
      <c r="S101" s="96"/>
      <c r="T101" s="34"/>
      <c r="U101" s="36">
        <f t="shared" si="21"/>
        <v>0</v>
      </c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</row>
    <row r="102" spans="1:256" ht="15">
      <c r="A102" s="34"/>
      <c r="B102" s="34">
        <v>583</v>
      </c>
      <c r="C102" s="34" t="s">
        <v>160</v>
      </c>
      <c r="D102" s="77">
        <v>55</v>
      </c>
      <c r="E102" s="34"/>
      <c r="F102" s="36">
        <v>1589814</v>
      </c>
      <c r="G102" s="37">
        <f t="shared" si="27"/>
        <v>774606.8611248723</v>
      </c>
      <c r="H102" s="37">
        <f t="shared" si="27"/>
        <v>225359.78602835242</v>
      </c>
      <c r="I102" s="37">
        <f t="shared" si="27"/>
        <v>19876.973802788216</v>
      </c>
      <c r="J102" s="37">
        <f t="shared" si="27"/>
        <v>236246.0455285751</v>
      </c>
      <c r="K102" s="37">
        <f t="shared" si="27"/>
        <v>51608.26360293944</v>
      </c>
      <c r="L102" s="37">
        <f t="shared" si="27"/>
        <v>35039.36132280593</v>
      </c>
      <c r="M102" s="37">
        <f t="shared" si="27"/>
        <v>235393.72273740653</v>
      </c>
      <c r="N102" s="37">
        <f t="shared" si="27"/>
        <v>0</v>
      </c>
      <c r="O102" s="37">
        <f t="shared" si="27"/>
        <v>0</v>
      </c>
      <c r="P102" s="37">
        <f t="shared" si="27"/>
        <v>11620.852375406997</v>
      </c>
      <c r="Q102" s="37">
        <f t="shared" si="27"/>
        <v>3.8966074423790356</v>
      </c>
      <c r="R102" s="37">
        <f t="shared" si="27"/>
        <v>58.23686941024303</v>
      </c>
      <c r="S102" s="96"/>
      <c r="T102" s="34"/>
      <c r="U102" s="36">
        <f t="shared" si="21"/>
        <v>0</v>
      </c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</row>
    <row r="103" spans="1:256" ht="15">
      <c r="A103" s="34"/>
      <c r="B103" s="34">
        <v>584</v>
      </c>
      <c r="C103" s="34" t="s">
        <v>171</v>
      </c>
      <c r="D103" s="77">
        <v>58</v>
      </c>
      <c r="E103" s="34"/>
      <c r="F103" s="36">
        <v>95744</v>
      </c>
      <c r="G103" s="37">
        <f t="shared" si="27"/>
        <v>46649.456568360554</v>
      </c>
      <c r="H103" s="37">
        <f t="shared" si="27"/>
        <v>13571.931898204231</v>
      </c>
      <c r="I103" s="37">
        <f t="shared" si="27"/>
        <v>1197.0588901831209</v>
      </c>
      <c r="J103" s="37">
        <f t="shared" si="27"/>
        <v>14227.539451015598</v>
      </c>
      <c r="K103" s="37">
        <f t="shared" si="27"/>
        <v>3108.0249751119313</v>
      </c>
      <c r="L103" s="37">
        <f t="shared" si="27"/>
        <v>2110.189376500792</v>
      </c>
      <c r="M103" s="37">
        <f t="shared" si="27"/>
        <v>14176.2097419368</v>
      </c>
      <c r="N103" s="37">
        <f t="shared" si="27"/>
        <v>0</v>
      </c>
      <c r="O103" s="37">
        <f t="shared" si="27"/>
        <v>0</v>
      </c>
      <c r="P103" s="37">
        <f t="shared" si="27"/>
        <v>699.8472096256872</v>
      </c>
      <c r="Q103" s="37">
        <f t="shared" si="27"/>
        <v>0.2346669381436097</v>
      </c>
      <c r="R103" s="37">
        <f t="shared" si="27"/>
        <v>3.507222123155881</v>
      </c>
      <c r="S103" s="96"/>
      <c r="T103" s="34"/>
      <c r="U103" s="36">
        <f t="shared" si="21"/>
        <v>0</v>
      </c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</row>
    <row r="104" spans="1:256" ht="15">
      <c r="A104" s="34"/>
      <c r="B104" s="34">
        <v>585</v>
      </c>
      <c r="C104" s="34" t="s">
        <v>172</v>
      </c>
      <c r="D104" s="77">
        <v>15</v>
      </c>
      <c r="E104" s="34"/>
      <c r="F104" s="36">
        <v>2507</v>
      </c>
      <c r="G104" s="37">
        <f t="shared" si="27"/>
        <v>0</v>
      </c>
      <c r="H104" s="37">
        <f t="shared" si="27"/>
        <v>0</v>
      </c>
      <c r="I104" s="37">
        <f t="shared" si="27"/>
        <v>0</v>
      </c>
      <c r="J104" s="37">
        <f t="shared" si="27"/>
        <v>0</v>
      </c>
      <c r="K104" s="37">
        <f t="shared" si="27"/>
        <v>0</v>
      </c>
      <c r="L104" s="37">
        <f t="shared" si="27"/>
        <v>0</v>
      </c>
      <c r="M104" s="37">
        <f t="shared" si="27"/>
        <v>0</v>
      </c>
      <c r="N104" s="37">
        <f t="shared" si="27"/>
        <v>0</v>
      </c>
      <c r="O104" s="37">
        <f t="shared" si="27"/>
        <v>0</v>
      </c>
      <c r="P104" s="37">
        <f t="shared" si="27"/>
        <v>2507</v>
      </c>
      <c r="Q104" s="37">
        <f t="shared" si="27"/>
        <v>0</v>
      </c>
      <c r="R104" s="37">
        <f t="shared" si="27"/>
        <v>0</v>
      </c>
      <c r="S104" s="96"/>
      <c r="T104" s="34"/>
      <c r="U104" s="36">
        <f t="shared" si="21"/>
        <v>0</v>
      </c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  <c r="IV104" s="34"/>
    </row>
    <row r="105" spans="1:256" ht="15">
      <c r="A105" s="34"/>
      <c r="B105" s="34">
        <v>586</v>
      </c>
      <c r="C105" s="34" t="s">
        <v>173</v>
      </c>
      <c r="D105" s="77">
        <v>26</v>
      </c>
      <c r="E105" s="34"/>
      <c r="F105" s="36">
        <v>4312676</v>
      </c>
      <c r="G105" s="37">
        <f t="shared" si="27"/>
        <v>2706274.661531993</v>
      </c>
      <c r="H105" s="37">
        <f t="shared" si="27"/>
        <v>986654.6351543318</v>
      </c>
      <c r="I105" s="37">
        <f t="shared" si="27"/>
        <v>23057.928034200428</v>
      </c>
      <c r="J105" s="37">
        <f t="shared" si="27"/>
        <v>289517.4509474457</v>
      </c>
      <c r="K105" s="37">
        <f t="shared" si="27"/>
        <v>106259.74387514031</v>
      </c>
      <c r="L105" s="37">
        <f t="shared" si="27"/>
        <v>10886.110281778094</v>
      </c>
      <c r="M105" s="37">
        <f t="shared" si="27"/>
        <v>76888.6571222993</v>
      </c>
      <c r="N105" s="37">
        <f t="shared" si="27"/>
        <v>104583.19389733685</v>
      </c>
      <c r="O105" s="37">
        <f t="shared" si="27"/>
        <v>3842.359809867509</v>
      </c>
      <c r="P105" s="37">
        <f t="shared" si="27"/>
        <v>0</v>
      </c>
      <c r="Q105" s="37">
        <f t="shared" si="27"/>
        <v>70.88142977411655</v>
      </c>
      <c r="R105" s="37">
        <f t="shared" si="27"/>
        <v>4640.377915832525</v>
      </c>
      <c r="S105" s="96"/>
      <c r="T105" s="34"/>
      <c r="U105" s="36">
        <f t="shared" si="21"/>
        <v>0</v>
      </c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  <c r="IV105" s="34"/>
    </row>
    <row r="106" spans="1:256" ht="15">
      <c r="A106" s="34"/>
      <c r="B106" s="34">
        <v>586</v>
      </c>
      <c r="C106" s="34" t="s">
        <v>174</v>
      </c>
      <c r="D106" s="77"/>
      <c r="E106" s="34"/>
      <c r="F106" s="36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96"/>
      <c r="T106" s="34"/>
      <c r="U106" s="36">
        <f t="shared" si="21"/>
        <v>0</v>
      </c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  <c r="IV106" s="34"/>
    </row>
    <row r="107" spans="1:256" ht="15">
      <c r="A107" s="34"/>
      <c r="B107" s="34">
        <v>587</v>
      </c>
      <c r="C107" s="34" t="s">
        <v>175</v>
      </c>
      <c r="D107" s="77">
        <v>7</v>
      </c>
      <c r="E107" s="34"/>
      <c r="F107" s="36">
        <v>1631</v>
      </c>
      <c r="G107" s="37">
        <f aca="true" t="shared" si="28" ref="G107:R108">INDEX(ALLOC,($D107)+1,(G$1)+1)*$F107</f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  <c r="N107" s="37">
        <f t="shared" si="28"/>
        <v>0</v>
      </c>
      <c r="O107" s="37">
        <f t="shared" si="28"/>
        <v>0</v>
      </c>
      <c r="P107" s="37">
        <f t="shared" si="28"/>
        <v>1631</v>
      </c>
      <c r="Q107" s="37">
        <f t="shared" si="28"/>
        <v>0</v>
      </c>
      <c r="R107" s="37">
        <f t="shared" si="28"/>
        <v>0</v>
      </c>
      <c r="S107" s="96"/>
      <c r="T107" s="34"/>
      <c r="U107" s="36">
        <f t="shared" si="21"/>
        <v>0</v>
      </c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  <c r="IV107" s="34"/>
    </row>
    <row r="108" spans="1:256" ht="15">
      <c r="A108" s="34"/>
      <c r="B108" s="34">
        <v>588</v>
      </c>
      <c r="C108" s="34" t="s">
        <v>176</v>
      </c>
      <c r="D108" s="77">
        <v>53</v>
      </c>
      <c r="E108" s="34"/>
      <c r="F108" s="36">
        <v>2617399</v>
      </c>
      <c r="G108" s="37">
        <f t="shared" si="28"/>
        <v>1320785.1184998772</v>
      </c>
      <c r="H108" s="37">
        <f t="shared" si="28"/>
        <v>390701.50559692254</v>
      </c>
      <c r="I108" s="37">
        <f t="shared" si="28"/>
        <v>24093.33495728718</v>
      </c>
      <c r="J108" s="37">
        <f t="shared" si="28"/>
        <v>288582.4949704369</v>
      </c>
      <c r="K108" s="37">
        <f t="shared" si="28"/>
        <v>56822.09377812036</v>
      </c>
      <c r="L108" s="37">
        <f t="shared" si="28"/>
        <v>41229.602918763</v>
      </c>
      <c r="M108" s="37">
        <f t="shared" si="28"/>
        <v>246881.0780655758</v>
      </c>
      <c r="N108" s="37">
        <f t="shared" si="28"/>
        <v>3152.985093798528</v>
      </c>
      <c r="O108" s="37">
        <f t="shared" si="28"/>
        <v>115.83986636911555</v>
      </c>
      <c r="P108" s="37">
        <f t="shared" si="28"/>
        <v>244647.9840544624</v>
      </c>
      <c r="Q108" s="37">
        <f t="shared" si="28"/>
        <v>9.196620774278088</v>
      </c>
      <c r="R108" s="37">
        <f t="shared" si="28"/>
        <v>377.765577612686</v>
      </c>
      <c r="S108" s="96"/>
      <c r="T108" s="34"/>
      <c r="U108" s="36">
        <f t="shared" si="21"/>
        <v>0</v>
      </c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  <c r="IV108" s="34"/>
    </row>
    <row r="109" spans="1:256" ht="15">
      <c r="A109" s="34"/>
      <c r="B109" s="34">
        <v>589</v>
      </c>
      <c r="C109" s="34" t="s">
        <v>130</v>
      </c>
      <c r="D109" s="77"/>
      <c r="E109" s="34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96"/>
      <c r="T109" s="34"/>
      <c r="U109" s="36">
        <f t="shared" si="21"/>
        <v>0</v>
      </c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</row>
    <row r="110" spans="1:256" ht="15">
      <c r="A110" s="34"/>
      <c r="B110" s="34"/>
      <c r="C110" s="95"/>
      <c r="D110" s="102"/>
      <c r="E110" s="95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96"/>
      <c r="T110" s="34"/>
      <c r="U110" s="36">
        <f t="shared" si="21"/>
        <v>0</v>
      </c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  <c r="IV110" s="34"/>
    </row>
    <row r="111" spans="1:256" ht="15">
      <c r="A111" s="34"/>
      <c r="B111" s="34"/>
      <c r="C111" s="34" t="s">
        <v>317</v>
      </c>
      <c r="D111" s="77"/>
      <c r="E111" s="34"/>
      <c r="F111" s="36">
        <f aca="true" t="shared" si="29" ref="F111:R111">SUM(F99:F109)</f>
        <v>11388660</v>
      </c>
      <c r="G111" s="36">
        <f t="shared" si="29"/>
        <v>6222620.866694918</v>
      </c>
      <c r="H111" s="36">
        <f t="shared" si="29"/>
        <v>2054292.5456559858</v>
      </c>
      <c r="I111" s="36">
        <f t="shared" si="29"/>
        <v>98695.343914889</v>
      </c>
      <c r="J111" s="36">
        <f t="shared" si="29"/>
        <v>1189525.690487694</v>
      </c>
      <c r="K111" s="36">
        <f t="shared" si="29"/>
        <v>309247.37481826456</v>
      </c>
      <c r="L111" s="36">
        <f t="shared" si="29"/>
        <v>138382.53156554108</v>
      </c>
      <c r="M111" s="36">
        <f t="shared" si="29"/>
        <v>936544.9078156524</v>
      </c>
      <c r="N111" s="36">
        <f t="shared" si="29"/>
        <v>121562.40770935924</v>
      </c>
      <c r="O111" s="36">
        <f t="shared" si="29"/>
        <v>4466.17178503538</v>
      </c>
      <c r="P111" s="36">
        <f t="shared" si="29"/>
        <v>307427.45642290683</v>
      </c>
      <c r="Q111" s="36">
        <f t="shared" si="29"/>
        <v>99.31222617891208</v>
      </c>
      <c r="R111" s="36">
        <f t="shared" si="29"/>
        <v>5795.390903573129</v>
      </c>
      <c r="S111" s="96"/>
      <c r="T111" s="34"/>
      <c r="U111" s="36">
        <f t="shared" si="21"/>
        <v>0</v>
      </c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  <c r="IV111" s="34"/>
    </row>
    <row r="112" spans="1:256" ht="15">
      <c r="A112" s="34"/>
      <c r="B112" s="34"/>
      <c r="C112" s="34"/>
      <c r="D112" s="77"/>
      <c r="E112" s="34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96"/>
      <c r="T112" s="34"/>
      <c r="U112" s="36">
        <f t="shared" si="21"/>
        <v>0</v>
      </c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  <c r="IV112" s="34"/>
    </row>
    <row r="113" spans="1:256" ht="15">
      <c r="A113" s="34"/>
      <c r="B113" s="88" t="s">
        <v>300</v>
      </c>
      <c r="C113" s="34"/>
      <c r="D113" s="77"/>
      <c r="E113" s="34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96"/>
      <c r="T113" s="34"/>
      <c r="U113" s="36">
        <f t="shared" si="21"/>
        <v>0</v>
      </c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  <c r="IV113" s="34"/>
    </row>
    <row r="114" spans="1:256" ht="15">
      <c r="A114" s="34"/>
      <c r="B114" s="34">
        <v>590</v>
      </c>
      <c r="C114" s="34" t="s">
        <v>178</v>
      </c>
      <c r="D114" s="77">
        <v>65</v>
      </c>
      <c r="E114" s="34"/>
      <c r="F114" s="36">
        <v>83850</v>
      </c>
      <c r="G114" s="37">
        <f aca="true" t="shared" si="30" ref="G114:R114">INDEX(ALLOC,($D114)+1,(G$1)+1)*$F114</f>
        <v>40935.42157385053</v>
      </c>
      <c r="H114" s="37">
        <f t="shared" si="30"/>
        <v>11892.789890911039</v>
      </c>
      <c r="I114" s="37">
        <f t="shared" si="30"/>
        <v>1042.1775424684004</v>
      </c>
      <c r="J114" s="37">
        <f t="shared" si="30"/>
        <v>12382.848678645825</v>
      </c>
      <c r="K114" s="37">
        <f t="shared" si="30"/>
        <v>2709.2359173881046</v>
      </c>
      <c r="L114" s="37">
        <f t="shared" si="30"/>
        <v>1835.505169187859</v>
      </c>
      <c r="M114" s="37">
        <f t="shared" si="30"/>
        <v>12353.469695654841</v>
      </c>
      <c r="N114" s="37">
        <f t="shared" si="30"/>
        <v>0.9740717724641482</v>
      </c>
      <c r="O114" s="37">
        <f t="shared" si="30"/>
        <v>0.03578714792471029</v>
      </c>
      <c r="P114" s="37">
        <f t="shared" si="30"/>
        <v>694.1299937291287</v>
      </c>
      <c r="Q114" s="37">
        <f t="shared" si="30"/>
        <v>0.2065192579440135</v>
      </c>
      <c r="R114" s="37">
        <f t="shared" si="30"/>
        <v>3.205159985934809</v>
      </c>
      <c r="S114" s="96"/>
      <c r="T114" s="34"/>
      <c r="U114" s="36">
        <f t="shared" si="21"/>
        <v>0</v>
      </c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  <c r="IV114" s="34"/>
    </row>
    <row r="115" spans="1:256" ht="15">
      <c r="A115" s="34"/>
      <c r="B115" s="34">
        <v>591</v>
      </c>
      <c r="C115" s="34" t="s">
        <v>132</v>
      </c>
      <c r="D115" s="77"/>
      <c r="E115" s="34"/>
      <c r="F115" s="36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96"/>
      <c r="T115" s="34"/>
      <c r="U115" s="36">
        <f t="shared" si="21"/>
        <v>0</v>
      </c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</row>
    <row r="116" spans="1:256" ht="15">
      <c r="A116" s="34"/>
      <c r="B116" s="34">
        <v>592</v>
      </c>
      <c r="C116" s="34" t="s">
        <v>179</v>
      </c>
      <c r="D116" s="77">
        <v>28</v>
      </c>
      <c r="E116" s="34"/>
      <c r="F116" s="36">
        <v>330041</v>
      </c>
      <c r="G116" s="37">
        <f aca="true" t="shared" si="31" ref="G116:R119">INDEX(ALLOC,($D116)+1,(G$1)+1)*$F116</f>
        <v>149291.6371646272</v>
      </c>
      <c r="H116" s="37">
        <f t="shared" si="31"/>
        <v>45770.00251529589</v>
      </c>
      <c r="I116" s="37">
        <f t="shared" si="31"/>
        <v>4310.303123772711</v>
      </c>
      <c r="J116" s="37">
        <f t="shared" si="31"/>
        <v>50541.55736218194</v>
      </c>
      <c r="K116" s="37">
        <f t="shared" si="31"/>
        <v>12604.391928574381</v>
      </c>
      <c r="L116" s="37">
        <f t="shared" si="31"/>
        <v>7475.791238708944</v>
      </c>
      <c r="M116" s="37">
        <f t="shared" si="31"/>
        <v>57490.6910593956</v>
      </c>
      <c r="N116" s="37">
        <f t="shared" si="31"/>
        <v>0</v>
      </c>
      <c r="O116" s="37">
        <f t="shared" si="31"/>
        <v>0</v>
      </c>
      <c r="P116" s="37">
        <f t="shared" si="31"/>
        <v>2543.152179406354</v>
      </c>
      <c r="Q116" s="37">
        <f t="shared" si="31"/>
        <v>0.8527486099340623</v>
      </c>
      <c r="R116" s="37">
        <f t="shared" si="31"/>
        <v>12.620679427024122</v>
      </c>
      <c r="S116" s="96"/>
      <c r="T116" s="34"/>
      <c r="U116" s="36">
        <f t="shared" si="21"/>
        <v>0</v>
      </c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  <c r="IV116" s="34"/>
    </row>
    <row r="117" spans="1:256" ht="15">
      <c r="A117" s="34"/>
      <c r="B117" s="34">
        <v>593</v>
      </c>
      <c r="C117" s="34" t="s">
        <v>180</v>
      </c>
      <c r="D117" s="77">
        <v>55</v>
      </c>
      <c r="E117" s="34"/>
      <c r="F117" s="36">
        <v>6250997</v>
      </c>
      <c r="G117" s="37">
        <f t="shared" si="31"/>
        <v>3045680.2903176052</v>
      </c>
      <c r="H117" s="37">
        <f t="shared" si="31"/>
        <v>886093.1822111724</v>
      </c>
      <c r="I117" s="37">
        <f t="shared" si="31"/>
        <v>78154.36498251226</v>
      </c>
      <c r="J117" s="37">
        <f t="shared" si="31"/>
        <v>928896.9161555921</v>
      </c>
      <c r="K117" s="37">
        <f t="shared" si="31"/>
        <v>202918.7697159439</v>
      </c>
      <c r="L117" s="37">
        <f t="shared" si="31"/>
        <v>137771.42641263438</v>
      </c>
      <c r="M117" s="37">
        <f t="shared" si="31"/>
        <v>925545.6642414521</v>
      </c>
      <c r="N117" s="37">
        <f t="shared" si="31"/>
        <v>0</v>
      </c>
      <c r="O117" s="37">
        <f t="shared" si="31"/>
        <v>0</v>
      </c>
      <c r="P117" s="37">
        <f t="shared" si="31"/>
        <v>45692.08305884337</v>
      </c>
      <c r="Q117" s="37">
        <f t="shared" si="31"/>
        <v>15.3210887767305</v>
      </c>
      <c r="R117" s="37">
        <f t="shared" si="31"/>
        <v>228.98181546572175</v>
      </c>
      <c r="S117" s="96"/>
      <c r="T117" s="34"/>
      <c r="U117" s="36">
        <f t="shared" si="21"/>
        <v>0</v>
      </c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  <c r="IV117" s="34"/>
    </row>
    <row r="118" spans="1:256" ht="15">
      <c r="A118" s="34"/>
      <c r="B118" s="34">
        <v>594</v>
      </c>
      <c r="C118" s="34" t="s">
        <v>181</v>
      </c>
      <c r="D118" s="77">
        <v>58</v>
      </c>
      <c r="E118" s="34"/>
      <c r="F118" s="36">
        <v>167819</v>
      </c>
      <c r="G118" s="37">
        <f t="shared" si="31"/>
        <v>81766.63970427075</v>
      </c>
      <c r="H118" s="37">
        <f t="shared" si="31"/>
        <v>23788.728685084556</v>
      </c>
      <c r="I118" s="37">
        <f t="shared" si="31"/>
        <v>2098.191279784019</v>
      </c>
      <c r="J118" s="37">
        <f t="shared" si="31"/>
        <v>24937.87018643452</v>
      </c>
      <c r="K118" s="37">
        <f t="shared" si="31"/>
        <v>5447.711013727328</v>
      </c>
      <c r="L118" s="37">
        <f t="shared" si="31"/>
        <v>3698.716065497435</v>
      </c>
      <c r="M118" s="37">
        <f t="shared" si="31"/>
        <v>24847.900053080004</v>
      </c>
      <c r="N118" s="37">
        <f t="shared" si="31"/>
        <v>0</v>
      </c>
      <c r="O118" s="37">
        <f t="shared" si="31"/>
        <v>0</v>
      </c>
      <c r="P118" s="37">
        <f t="shared" si="31"/>
        <v>1226.6842713086273</v>
      </c>
      <c r="Q118" s="37">
        <f t="shared" si="31"/>
        <v>0.411321554273087</v>
      </c>
      <c r="R118" s="37">
        <f t="shared" si="31"/>
        <v>6.1474192585007605</v>
      </c>
      <c r="S118" s="96"/>
      <c r="T118" s="34"/>
      <c r="U118" s="36">
        <f t="shared" si="21"/>
        <v>0</v>
      </c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</row>
    <row r="119" spans="1:256" ht="15">
      <c r="A119" s="34"/>
      <c r="B119" s="34">
        <v>595</v>
      </c>
      <c r="C119" s="34" t="s">
        <v>182</v>
      </c>
      <c r="D119" s="77">
        <v>70</v>
      </c>
      <c r="E119" s="34"/>
      <c r="F119" s="36">
        <v>68342</v>
      </c>
      <c r="G119" s="37">
        <f t="shared" si="31"/>
        <v>50315.978848440725</v>
      </c>
      <c r="H119" s="37">
        <f t="shared" si="31"/>
        <v>10765.751327768769</v>
      </c>
      <c r="I119" s="37">
        <f t="shared" si="31"/>
        <v>382.6017960107262</v>
      </c>
      <c r="J119" s="37">
        <f t="shared" si="31"/>
        <v>4862.125771500136</v>
      </c>
      <c r="K119" s="37">
        <f t="shared" si="31"/>
        <v>0</v>
      </c>
      <c r="L119" s="37">
        <f t="shared" si="31"/>
        <v>692.3502095896899</v>
      </c>
      <c r="M119" s="37">
        <f t="shared" si="31"/>
        <v>0</v>
      </c>
      <c r="N119" s="37">
        <f t="shared" si="31"/>
        <v>0</v>
      </c>
      <c r="O119" s="37">
        <f t="shared" si="31"/>
        <v>0</v>
      </c>
      <c r="P119" s="37">
        <f t="shared" si="31"/>
        <v>1317.2628258355808</v>
      </c>
      <c r="Q119" s="37">
        <f t="shared" si="31"/>
        <v>0.13558777147112958</v>
      </c>
      <c r="R119" s="37">
        <f t="shared" si="31"/>
        <v>5.793633082891565</v>
      </c>
      <c r="S119" s="96"/>
      <c r="T119" s="34"/>
      <c r="U119" s="36">
        <f t="shared" si="21"/>
        <v>0</v>
      </c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</row>
    <row r="120" spans="1:256" ht="15">
      <c r="A120" s="34"/>
      <c r="B120" s="34">
        <v>596</v>
      </c>
      <c r="C120" s="34" t="s">
        <v>183</v>
      </c>
      <c r="D120" s="77"/>
      <c r="E120" s="34"/>
      <c r="F120" s="36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96"/>
      <c r="T120" s="34"/>
      <c r="U120" s="36">
        <f t="shared" si="21"/>
        <v>0</v>
      </c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  <c r="IV120" s="34"/>
    </row>
    <row r="121" spans="1:256" ht="15">
      <c r="A121" s="34"/>
      <c r="B121" s="34">
        <v>597</v>
      </c>
      <c r="C121" s="34" t="s">
        <v>184</v>
      </c>
      <c r="D121" s="77"/>
      <c r="E121" s="34"/>
      <c r="F121" s="36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96"/>
      <c r="T121" s="34"/>
      <c r="U121" s="36">
        <f t="shared" si="21"/>
        <v>0</v>
      </c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</row>
    <row r="122" spans="1:256" ht="15">
      <c r="A122" s="34"/>
      <c r="B122" s="34">
        <v>598</v>
      </c>
      <c r="C122" s="34" t="s">
        <v>318</v>
      </c>
      <c r="D122" s="77">
        <v>53</v>
      </c>
      <c r="E122" s="34"/>
      <c r="F122" s="36">
        <v>66382</v>
      </c>
      <c r="G122" s="37">
        <f aca="true" t="shared" si="32" ref="G122:R122">INDEX(ALLOC,($D122)+1,(G$1)+1)*$F122</f>
        <v>33497.51327033397</v>
      </c>
      <c r="H122" s="37">
        <f t="shared" si="32"/>
        <v>9908.900914432577</v>
      </c>
      <c r="I122" s="37">
        <f t="shared" si="32"/>
        <v>611.0508031578822</v>
      </c>
      <c r="J122" s="37">
        <f t="shared" si="32"/>
        <v>7318.97703832222</v>
      </c>
      <c r="K122" s="37">
        <f t="shared" si="32"/>
        <v>1441.1116643580845</v>
      </c>
      <c r="L122" s="37">
        <f t="shared" si="32"/>
        <v>1045.6577315699003</v>
      </c>
      <c r="M122" s="37">
        <f t="shared" si="32"/>
        <v>6261.353245779131</v>
      </c>
      <c r="N122" s="37">
        <f t="shared" si="32"/>
        <v>79.96543763351858</v>
      </c>
      <c r="O122" s="37">
        <f t="shared" si="32"/>
        <v>2.93790973761151</v>
      </c>
      <c r="P122" s="37">
        <f t="shared" si="32"/>
        <v>6204.717919393765</v>
      </c>
      <c r="Q122" s="37">
        <f t="shared" si="32"/>
        <v>0.23324303258239498</v>
      </c>
      <c r="R122" s="37">
        <f t="shared" si="32"/>
        <v>9.580822248761201</v>
      </c>
      <c r="S122" s="96"/>
      <c r="T122" s="34"/>
      <c r="U122" s="36">
        <f t="shared" si="21"/>
        <v>0</v>
      </c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</row>
    <row r="123" spans="1:256" ht="15">
      <c r="A123" s="34"/>
      <c r="B123" s="34"/>
      <c r="C123" s="95"/>
      <c r="D123" s="102"/>
      <c r="E123" s="95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96"/>
      <c r="T123" s="34"/>
      <c r="U123" s="36">
        <f t="shared" si="21"/>
        <v>0</v>
      </c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</row>
    <row r="124" spans="1:256" ht="15">
      <c r="A124" s="34"/>
      <c r="B124" s="34"/>
      <c r="C124" s="34" t="s">
        <v>319</v>
      </c>
      <c r="D124" s="77"/>
      <c r="E124" s="34"/>
      <c r="F124" s="36">
        <f aca="true" t="shared" si="33" ref="F124:R124">SUM(F114:F122)</f>
        <v>6967431</v>
      </c>
      <c r="G124" s="36">
        <f t="shared" si="33"/>
        <v>3401487.480879128</v>
      </c>
      <c r="H124" s="36">
        <f t="shared" si="33"/>
        <v>988219.3555446654</v>
      </c>
      <c r="I124" s="36">
        <f t="shared" si="33"/>
        <v>86598.689527706</v>
      </c>
      <c r="J124" s="36">
        <f t="shared" si="33"/>
        <v>1028940.2951926767</v>
      </c>
      <c r="K124" s="36">
        <f t="shared" si="33"/>
        <v>225121.2202399918</v>
      </c>
      <c r="L124" s="36">
        <f t="shared" si="33"/>
        <v>152519.4468271882</v>
      </c>
      <c r="M124" s="36">
        <f t="shared" si="33"/>
        <v>1026499.0782953618</v>
      </c>
      <c r="N124" s="36">
        <f t="shared" si="33"/>
        <v>80.93950940598272</v>
      </c>
      <c r="O124" s="36">
        <f t="shared" si="33"/>
        <v>2.9736968855362202</v>
      </c>
      <c r="P124" s="36">
        <f t="shared" si="33"/>
        <v>57678.03024851683</v>
      </c>
      <c r="Q124" s="36">
        <f t="shared" si="33"/>
        <v>17.160509002935186</v>
      </c>
      <c r="R124" s="36">
        <f t="shared" si="33"/>
        <v>266.3295294688342</v>
      </c>
      <c r="S124" s="96"/>
      <c r="T124" s="34"/>
      <c r="U124" s="36">
        <f t="shared" si="21"/>
        <v>0</v>
      </c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  <c r="IV124" s="34"/>
    </row>
    <row r="125" spans="1:256" ht="15">
      <c r="A125" s="34"/>
      <c r="B125" s="34"/>
      <c r="C125" s="34"/>
      <c r="D125" s="77"/>
      <c r="E125" s="34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96"/>
      <c r="T125" s="34"/>
      <c r="U125" s="36">
        <f t="shared" si="21"/>
        <v>0</v>
      </c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</row>
    <row r="126" spans="1:256" ht="15">
      <c r="A126" s="34"/>
      <c r="B126" s="34"/>
      <c r="C126" s="95" t="s">
        <v>320</v>
      </c>
      <c r="D126" s="102"/>
      <c r="E126" s="95"/>
      <c r="F126" s="73">
        <f aca="true" t="shared" si="34" ref="F126:R126">F124+F111</f>
        <v>18356091</v>
      </c>
      <c r="G126" s="73">
        <f t="shared" si="34"/>
        <v>9624108.347574046</v>
      </c>
      <c r="H126" s="73">
        <f t="shared" si="34"/>
        <v>3042511.901200651</v>
      </c>
      <c r="I126" s="73">
        <f t="shared" si="34"/>
        <v>185294.03344259498</v>
      </c>
      <c r="J126" s="73">
        <f t="shared" si="34"/>
        <v>2218465.9856803706</v>
      </c>
      <c r="K126" s="73">
        <f t="shared" si="34"/>
        <v>534368.5950582563</v>
      </c>
      <c r="L126" s="73">
        <f t="shared" si="34"/>
        <v>290901.9783927293</v>
      </c>
      <c r="M126" s="73">
        <f t="shared" si="34"/>
        <v>1963043.9861110142</v>
      </c>
      <c r="N126" s="73">
        <f t="shared" si="34"/>
        <v>121643.34721876522</v>
      </c>
      <c r="O126" s="73">
        <f t="shared" si="34"/>
        <v>4469.145481920916</v>
      </c>
      <c r="P126" s="73">
        <f t="shared" si="34"/>
        <v>365105.48667142366</v>
      </c>
      <c r="Q126" s="73">
        <f t="shared" si="34"/>
        <v>116.47273518184727</v>
      </c>
      <c r="R126" s="73">
        <f t="shared" si="34"/>
        <v>6061.720433041964</v>
      </c>
      <c r="S126" s="96"/>
      <c r="T126" s="34"/>
      <c r="U126" s="36">
        <f t="shared" si="21"/>
        <v>0</v>
      </c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  <c r="IV126" s="34"/>
    </row>
    <row r="127" spans="1:256" ht="15">
      <c r="A127" s="34"/>
      <c r="B127" s="34"/>
      <c r="C127" s="34"/>
      <c r="D127" s="77"/>
      <c r="E127" s="34"/>
      <c r="F127" s="36"/>
      <c r="G127" s="36"/>
      <c r="H127" s="36"/>
      <c r="I127" s="109"/>
      <c r="J127" s="36"/>
      <c r="K127" s="36"/>
      <c r="L127" s="36"/>
      <c r="M127" s="36"/>
      <c r="N127" s="36"/>
      <c r="O127" s="36"/>
      <c r="P127" s="36"/>
      <c r="Q127" s="36"/>
      <c r="R127" s="36"/>
      <c r="S127" s="96"/>
      <c r="T127" s="34"/>
      <c r="U127" s="36">
        <f t="shared" si="21"/>
        <v>0</v>
      </c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  <c r="IV127" s="34"/>
    </row>
    <row r="128" spans="1:256" ht="15">
      <c r="A128" s="34"/>
      <c r="B128" s="34"/>
      <c r="C128" s="95" t="s">
        <v>321</v>
      </c>
      <c r="D128" s="102"/>
      <c r="E128" s="95"/>
      <c r="F128" s="73">
        <f aca="true" t="shared" si="35" ref="F128:R128">F126+F96</f>
        <v>23015219</v>
      </c>
      <c r="G128" s="73">
        <f t="shared" si="35"/>
        <v>11256808.86464879</v>
      </c>
      <c r="H128" s="73">
        <f t="shared" si="35"/>
        <v>3552065.8564946437</v>
      </c>
      <c r="I128" s="73">
        <f t="shared" si="35"/>
        <v>223974.01246039863</v>
      </c>
      <c r="J128" s="73">
        <f t="shared" si="35"/>
        <v>3000485.0168935703</v>
      </c>
      <c r="K128" s="73">
        <f t="shared" si="35"/>
        <v>708574.0803526046</v>
      </c>
      <c r="L128" s="73">
        <f t="shared" si="35"/>
        <v>416343.3255640777</v>
      </c>
      <c r="M128" s="73">
        <f t="shared" si="35"/>
        <v>2850947.9318190753</v>
      </c>
      <c r="N128" s="73">
        <f t="shared" si="35"/>
        <v>488056.552814575</v>
      </c>
      <c r="O128" s="73">
        <f t="shared" si="35"/>
        <v>122321.2956894143</v>
      </c>
      <c r="P128" s="73">
        <f t="shared" si="35"/>
        <v>389180.77978700394</v>
      </c>
      <c r="Q128" s="73">
        <f t="shared" si="35"/>
        <v>124.30159062942039</v>
      </c>
      <c r="R128" s="73">
        <f t="shared" si="35"/>
        <v>6336.981885214742</v>
      </c>
      <c r="S128" s="96"/>
      <c r="T128" s="34"/>
      <c r="U128" s="36">
        <f t="shared" si="21"/>
        <v>0</v>
      </c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  <c r="IV128" s="34"/>
    </row>
    <row r="129" spans="1:256" ht="15">
      <c r="A129" s="34"/>
      <c r="B129" s="34"/>
      <c r="C129" s="34"/>
      <c r="D129" s="77"/>
      <c r="E129" s="34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96"/>
      <c r="T129" s="34"/>
      <c r="U129" s="36">
        <f t="shared" si="21"/>
        <v>0</v>
      </c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  <c r="IV129" s="34"/>
    </row>
    <row r="130" spans="1:256" ht="15">
      <c r="A130" s="34"/>
      <c r="B130" s="34"/>
      <c r="C130" s="95" t="s">
        <v>322</v>
      </c>
      <c r="D130" s="102"/>
      <c r="E130" s="95"/>
      <c r="F130" s="73">
        <f aca="true" t="shared" si="36" ref="F130:R130">F128+F75+F82</f>
        <v>64434372</v>
      </c>
      <c r="G130" s="73">
        <f t="shared" si="36"/>
        <v>25460865.55042068</v>
      </c>
      <c r="H130" s="73">
        <f t="shared" si="36"/>
        <v>8007283.067492732</v>
      </c>
      <c r="I130" s="73">
        <f t="shared" si="36"/>
        <v>576960.9994237209</v>
      </c>
      <c r="J130" s="73">
        <f t="shared" si="36"/>
        <v>10024873.467135498</v>
      </c>
      <c r="K130" s="73">
        <f t="shared" si="36"/>
        <v>2242291.613739746</v>
      </c>
      <c r="L130" s="73">
        <f t="shared" si="36"/>
        <v>1547119.579617841</v>
      </c>
      <c r="M130" s="73">
        <f t="shared" si="36"/>
        <v>10922868.780405045</v>
      </c>
      <c r="N130" s="73">
        <f t="shared" si="36"/>
        <v>3810059.448268445</v>
      </c>
      <c r="O130" s="73">
        <f t="shared" si="36"/>
        <v>1196070.3861830903</v>
      </c>
      <c r="P130" s="73">
        <f t="shared" si="36"/>
        <v>636851.8185464601</v>
      </c>
      <c r="Q130" s="73">
        <f t="shared" si="36"/>
        <v>204.83979017238886</v>
      </c>
      <c r="R130" s="73">
        <f t="shared" si="36"/>
        <v>8922.448976569924</v>
      </c>
      <c r="S130" s="96"/>
      <c r="T130" s="34"/>
      <c r="U130" s="36">
        <f t="shared" si="21"/>
        <v>0</v>
      </c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  <c r="IV130" s="34"/>
    </row>
    <row r="131" spans="1:256" ht="15">
      <c r="A131" s="34"/>
      <c r="B131" s="88"/>
      <c r="C131" s="34"/>
      <c r="D131" s="77"/>
      <c r="E131" s="34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96"/>
      <c r="T131" s="34"/>
      <c r="U131" s="36">
        <f t="shared" si="21"/>
        <v>0</v>
      </c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  <c r="IV131" s="34"/>
    </row>
    <row r="132" spans="1:256" ht="15">
      <c r="A132" s="34"/>
      <c r="B132" s="88" t="s">
        <v>186</v>
      </c>
      <c r="C132" s="34"/>
      <c r="D132" s="77"/>
      <c r="E132" s="34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96"/>
      <c r="T132" s="34"/>
      <c r="U132" s="36">
        <f t="shared" si="21"/>
        <v>0</v>
      </c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  <c r="IV132" s="34"/>
    </row>
    <row r="133" spans="1:256" ht="15">
      <c r="A133" s="34"/>
      <c r="B133" s="34">
        <v>901</v>
      </c>
      <c r="C133" s="34" t="s">
        <v>187</v>
      </c>
      <c r="D133" s="77">
        <v>6</v>
      </c>
      <c r="E133" s="34"/>
      <c r="F133" s="36">
        <v>2323402</v>
      </c>
      <c r="G133" s="37">
        <f aca="true" t="shared" si="37" ref="G133:R135">INDEX(ALLOC,($D133)+1,(G$1)+1)*$F133</f>
        <v>1507444.9183115286</v>
      </c>
      <c r="H133" s="37">
        <f t="shared" si="37"/>
        <v>588879.9640918942</v>
      </c>
      <c r="I133" s="37">
        <f t="shared" si="37"/>
        <v>22951.572214436095</v>
      </c>
      <c r="J133" s="37">
        <f t="shared" si="37"/>
        <v>101004.84865931135</v>
      </c>
      <c r="K133" s="37">
        <f t="shared" si="37"/>
        <v>5325.481990380876</v>
      </c>
      <c r="L133" s="37">
        <f t="shared" si="37"/>
        <v>12282.677317881817</v>
      </c>
      <c r="M133" s="37">
        <f t="shared" si="37"/>
        <v>14882.660107798407</v>
      </c>
      <c r="N133" s="37">
        <f t="shared" si="37"/>
        <v>2582.0518741240608</v>
      </c>
      <c r="O133" s="37">
        <f t="shared" si="37"/>
        <v>179.309157925282</v>
      </c>
      <c r="P133" s="37">
        <f t="shared" si="37"/>
        <v>67595.9663546728</v>
      </c>
      <c r="Q133" s="37">
        <f t="shared" si="37"/>
        <v>3.5861831585056403</v>
      </c>
      <c r="R133" s="37">
        <f t="shared" si="37"/>
        <v>268.963736887923</v>
      </c>
      <c r="S133" s="96"/>
      <c r="T133" s="34"/>
      <c r="U133" s="36">
        <f t="shared" si="21"/>
        <v>0</v>
      </c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  <c r="IO133" s="34"/>
      <c r="IP133" s="34"/>
      <c r="IQ133" s="34"/>
      <c r="IR133" s="34"/>
      <c r="IS133" s="34"/>
      <c r="IT133" s="34"/>
      <c r="IU133" s="34"/>
      <c r="IV133" s="34"/>
    </row>
    <row r="134" spans="1:256" ht="15">
      <c r="A134" s="34"/>
      <c r="B134" s="34">
        <v>902</v>
      </c>
      <c r="C134" s="34" t="s">
        <v>188</v>
      </c>
      <c r="D134" s="77">
        <v>6</v>
      </c>
      <c r="E134" s="34"/>
      <c r="F134" s="36">
        <v>270538</v>
      </c>
      <c r="G134" s="37">
        <f t="shared" si="37"/>
        <v>175527.58124085472</v>
      </c>
      <c r="H134" s="37">
        <f t="shared" si="37"/>
        <v>68569.45450055257</v>
      </c>
      <c r="I134" s="37">
        <f t="shared" si="37"/>
        <v>2672.491649636659</v>
      </c>
      <c r="J134" s="37">
        <f t="shared" si="37"/>
        <v>11761.051142502578</v>
      </c>
      <c r="K134" s="37">
        <f t="shared" si="37"/>
        <v>620.101578079756</v>
      </c>
      <c r="L134" s="37">
        <f t="shared" si="37"/>
        <v>1430.2006093758682</v>
      </c>
      <c r="M134" s="37">
        <f t="shared" si="37"/>
        <v>1732.943804061271</v>
      </c>
      <c r="N134" s="37">
        <f t="shared" si="37"/>
        <v>300.65531058412415</v>
      </c>
      <c r="O134" s="37">
        <f t="shared" si="37"/>
        <v>20.8788410127864</v>
      </c>
      <c r="P134" s="37">
        <f t="shared" si="37"/>
        <v>7870.905485000216</v>
      </c>
      <c r="Q134" s="37">
        <f t="shared" si="37"/>
        <v>0.41757682025572795</v>
      </c>
      <c r="R134" s="37">
        <f t="shared" si="37"/>
        <v>31.318261519179597</v>
      </c>
      <c r="S134" s="96"/>
      <c r="T134" s="34"/>
      <c r="U134" s="36">
        <f t="shared" si="21"/>
        <v>0</v>
      </c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  <c r="IV134" s="34"/>
    </row>
    <row r="135" spans="1:256" ht="15">
      <c r="A135" s="34"/>
      <c r="B135" s="34">
        <v>903</v>
      </c>
      <c r="C135" s="34" t="s">
        <v>189</v>
      </c>
      <c r="D135" s="77">
        <v>6</v>
      </c>
      <c r="E135" s="34"/>
      <c r="F135" s="36">
        <v>8203410</v>
      </c>
      <c r="G135" s="37">
        <f t="shared" si="37"/>
        <v>5322449.028332582</v>
      </c>
      <c r="H135" s="37">
        <f t="shared" si="37"/>
        <v>2079202.7321277529</v>
      </c>
      <c r="I135" s="37">
        <f t="shared" si="37"/>
        <v>81036.84038303627</v>
      </c>
      <c r="J135" s="37">
        <f t="shared" si="37"/>
        <v>356625.4077169088</v>
      </c>
      <c r="K135" s="37">
        <f t="shared" si="37"/>
        <v>18803.079370126383</v>
      </c>
      <c r="L135" s="37">
        <f t="shared" si="37"/>
        <v>43367.37161123425</v>
      </c>
      <c r="M135" s="37">
        <f t="shared" si="37"/>
        <v>52547.32618587508</v>
      </c>
      <c r="N135" s="37">
        <f t="shared" si="37"/>
        <v>9116.64454309158</v>
      </c>
      <c r="O135" s="37">
        <f t="shared" si="37"/>
        <v>633.1003154924708</v>
      </c>
      <c r="P135" s="37">
        <f t="shared" si="37"/>
        <v>238666.15693435163</v>
      </c>
      <c r="Q135" s="37">
        <f t="shared" si="37"/>
        <v>12.662006309849417</v>
      </c>
      <c r="R135" s="37">
        <f t="shared" si="37"/>
        <v>949.6504732387061</v>
      </c>
      <c r="S135" s="96"/>
      <c r="T135" s="34"/>
      <c r="U135" s="36">
        <f t="shared" si="21"/>
        <v>0</v>
      </c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  <c r="IV135" s="34"/>
    </row>
    <row r="136" spans="1:256" ht="15">
      <c r="A136" s="34"/>
      <c r="B136" s="34">
        <v>904</v>
      </c>
      <c r="C136" s="34" t="s">
        <v>190</v>
      </c>
      <c r="D136" s="77"/>
      <c r="E136" s="34"/>
      <c r="F136" s="36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96"/>
      <c r="T136" s="34"/>
      <c r="U136" s="36">
        <f t="shared" si="21"/>
        <v>0</v>
      </c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  <c r="IV136" s="34"/>
    </row>
    <row r="137" spans="1:256" ht="15">
      <c r="A137" s="34"/>
      <c r="B137" s="34">
        <v>905</v>
      </c>
      <c r="C137" s="34" t="s">
        <v>191</v>
      </c>
      <c r="D137" s="77">
        <v>6</v>
      </c>
      <c r="E137" s="34"/>
      <c r="F137" s="36">
        <v>426247</v>
      </c>
      <c r="G137" s="37">
        <f aca="true" t="shared" si="38" ref="G137:R137">INDEX(ALLOC,($D137)+1,(G$1)+1)*$F137</f>
        <v>276553.034772086</v>
      </c>
      <c r="H137" s="37">
        <f t="shared" si="38"/>
        <v>108034.82051503683</v>
      </c>
      <c r="I137" s="37">
        <f t="shared" si="38"/>
        <v>4210.652655755114</v>
      </c>
      <c r="J137" s="37">
        <f t="shared" si="38"/>
        <v>18530.16125770981</v>
      </c>
      <c r="K137" s="37">
        <f t="shared" si="38"/>
        <v>977.0029990306788</v>
      </c>
      <c r="L137" s="37">
        <f t="shared" si="38"/>
        <v>2253.3570853064475</v>
      </c>
      <c r="M137" s="37">
        <f t="shared" si="38"/>
        <v>2730.3450814662065</v>
      </c>
      <c r="N137" s="37">
        <f t="shared" si="38"/>
        <v>473.6984237724503</v>
      </c>
      <c r="O137" s="37">
        <f t="shared" si="38"/>
        <v>32.89572387308683</v>
      </c>
      <c r="P137" s="37">
        <f t="shared" si="38"/>
        <v>12401.02998567627</v>
      </c>
      <c r="Q137" s="37">
        <f t="shared" si="38"/>
        <v>0.6579144774617366</v>
      </c>
      <c r="R137" s="37">
        <f t="shared" si="38"/>
        <v>49.343585809630234</v>
      </c>
      <c r="S137" s="96"/>
      <c r="T137" s="34"/>
      <c r="U137" s="36">
        <f t="shared" si="21"/>
        <v>0</v>
      </c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  <c r="IV137" s="34"/>
    </row>
    <row r="138" spans="1:256" ht="15">
      <c r="A138" s="34"/>
      <c r="B138" s="88"/>
      <c r="C138" s="95"/>
      <c r="D138" s="102"/>
      <c r="E138" s="95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96"/>
      <c r="T138" s="34"/>
      <c r="U138" s="36">
        <f t="shared" si="21"/>
        <v>0</v>
      </c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  <c r="IV138" s="34"/>
    </row>
    <row r="139" spans="1:256" ht="15">
      <c r="A139" s="34"/>
      <c r="B139" s="34"/>
      <c r="C139" s="34" t="s">
        <v>323</v>
      </c>
      <c r="D139" s="77"/>
      <c r="E139" s="34"/>
      <c r="F139" s="36">
        <f aca="true" t="shared" si="39" ref="F139:R139">SUM(F133:F137)</f>
        <v>11223597</v>
      </c>
      <c r="G139" s="36">
        <f t="shared" si="39"/>
        <v>7281974.562657051</v>
      </c>
      <c r="H139" s="36">
        <f t="shared" si="39"/>
        <v>2844686.9712352366</v>
      </c>
      <c r="I139" s="36">
        <f t="shared" si="39"/>
        <v>110871.55690286413</v>
      </c>
      <c r="J139" s="36">
        <f t="shared" si="39"/>
        <v>487921.4687764325</v>
      </c>
      <c r="K139" s="36">
        <f t="shared" si="39"/>
        <v>25725.665937617694</v>
      </c>
      <c r="L139" s="36">
        <f t="shared" si="39"/>
        <v>59333.60662379838</v>
      </c>
      <c r="M139" s="36">
        <f t="shared" si="39"/>
        <v>71893.27517920097</v>
      </c>
      <c r="N139" s="36">
        <f t="shared" si="39"/>
        <v>12473.050151572214</v>
      </c>
      <c r="O139" s="36">
        <f t="shared" si="39"/>
        <v>866.184038303626</v>
      </c>
      <c r="P139" s="36">
        <f t="shared" si="39"/>
        <v>326534.0587597009</v>
      </c>
      <c r="Q139" s="36">
        <f t="shared" si="39"/>
        <v>17.323680766072524</v>
      </c>
      <c r="R139" s="36">
        <f t="shared" si="39"/>
        <v>1299.2760574554388</v>
      </c>
      <c r="S139" s="96"/>
      <c r="T139" s="34"/>
      <c r="U139" s="36">
        <f t="shared" si="21"/>
        <v>0</v>
      </c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  <c r="IV139" s="34"/>
    </row>
    <row r="140" spans="1:256" ht="15">
      <c r="A140" s="34"/>
      <c r="B140" s="34"/>
      <c r="C140" s="34"/>
      <c r="D140" s="77"/>
      <c r="E140" s="34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96"/>
      <c r="T140" s="34"/>
      <c r="U140" s="36">
        <f t="shared" si="21"/>
        <v>0</v>
      </c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  <c r="IV140" s="34"/>
    </row>
    <row r="141" spans="1:256" ht="15">
      <c r="A141" s="34"/>
      <c r="B141" s="88" t="s">
        <v>301</v>
      </c>
      <c r="C141" s="34"/>
      <c r="D141" s="77"/>
      <c r="E141" s="34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96"/>
      <c r="T141" s="34"/>
      <c r="U141" s="36">
        <f t="shared" si="21"/>
        <v>0</v>
      </c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  <c r="IV141" s="34"/>
    </row>
    <row r="142" spans="1:256" ht="15">
      <c r="A142" s="34"/>
      <c r="B142" s="34">
        <v>907</v>
      </c>
      <c r="C142" s="34" t="s">
        <v>193</v>
      </c>
      <c r="D142" s="77">
        <v>6</v>
      </c>
      <c r="E142" s="34"/>
      <c r="F142" s="36">
        <v>180381</v>
      </c>
      <c r="G142" s="37">
        <f aca="true" t="shared" si="40" ref="G142:R143">INDEX(ALLOC,($D142)+1,(G$1)+1)*$F142</f>
        <v>117032.87756916447</v>
      </c>
      <c r="H142" s="37">
        <f t="shared" si="40"/>
        <v>45718.63018231884</v>
      </c>
      <c r="I142" s="37">
        <f t="shared" si="40"/>
        <v>1781.8817181065513</v>
      </c>
      <c r="J142" s="37">
        <f t="shared" si="40"/>
        <v>7841.671654761096</v>
      </c>
      <c r="K142" s="37">
        <f t="shared" si="40"/>
        <v>413.45224240441075</v>
      </c>
      <c r="L142" s="37">
        <f t="shared" si="40"/>
        <v>953.5851382054591</v>
      </c>
      <c r="M142" s="37">
        <f t="shared" si="40"/>
        <v>1155.438926584717</v>
      </c>
      <c r="N142" s="37">
        <f t="shared" si="40"/>
        <v>200.46169328698704</v>
      </c>
      <c r="O142" s="37">
        <f t="shared" si="40"/>
        <v>13.920950922707432</v>
      </c>
      <c r="P142" s="37">
        <f t="shared" si="40"/>
        <v>5247.920078842248</v>
      </c>
      <c r="Q142" s="37">
        <f t="shared" si="40"/>
        <v>0.2784190184541486</v>
      </c>
      <c r="R142" s="37">
        <f t="shared" si="40"/>
        <v>20.881426384061147</v>
      </c>
      <c r="S142" s="96"/>
      <c r="T142" s="34"/>
      <c r="U142" s="36">
        <f t="shared" si="21"/>
        <v>0</v>
      </c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  <c r="IV142" s="34"/>
    </row>
    <row r="143" spans="1:256" ht="15">
      <c r="A143" s="34"/>
      <c r="B143" s="34">
        <v>908</v>
      </c>
      <c r="C143" s="34" t="s">
        <v>194</v>
      </c>
      <c r="D143" s="77">
        <v>6</v>
      </c>
      <c r="E143" s="34"/>
      <c r="F143" s="36">
        <v>1275796</v>
      </c>
      <c r="G143" s="37">
        <f t="shared" si="40"/>
        <v>827748.3608097845</v>
      </c>
      <c r="H143" s="37">
        <f t="shared" si="40"/>
        <v>323358.03389537503</v>
      </c>
      <c r="I143" s="37">
        <f t="shared" si="40"/>
        <v>12602.865980527138</v>
      </c>
      <c r="J143" s="37">
        <f t="shared" si="40"/>
        <v>55462.45630336669</v>
      </c>
      <c r="K143" s="37">
        <f t="shared" si="40"/>
        <v>2924.2587470441877</v>
      </c>
      <c r="L143" s="37">
        <f t="shared" si="40"/>
        <v>6744.502497391476</v>
      </c>
      <c r="M143" s="37">
        <f t="shared" si="40"/>
        <v>8172.170909248066</v>
      </c>
      <c r="N143" s="37">
        <f t="shared" si="40"/>
        <v>1417.8224228093031</v>
      </c>
      <c r="O143" s="37">
        <f t="shared" si="40"/>
        <v>98.45989047286827</v>
      </c>
      <c r="P143" s="37">
        <f t="shared" si="40"/>
        <v>37117.409510461875</v>
      </c>
      <c r="Q143" s="37">
        <f t="shared" si="40"/>
        <v>1.9691978094573654</v>
      </c>
      <c r="R143" s="37">
        <f t="shared" si="40"/>
        <v>147.6898357093024</v>
      </c>
      <c r="S143" s="96"/>
      <c r="T143" s="34"/>
      <c r="U143" s="36">
        <f aca="true" t="shared" si="41" ref="U143:U206">SUM(G143:R143)-F143</f>
        <v>0</v>
      </c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</row>
    <row r="144" spans="1:256" ht="15">
      <c r="A144" s="34"/>
      <c r="B144" s="34">
        <v>908</v>
      </c>
      <c r="C144" s="34" t="s">
        <v>324</v>
      </c>
      <c r="D144" s="77"/>
      <c r="E144" s="34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96"/>
      <c r="T144" s="34"/>
      <c r="U144" s="36">
        <f t="shared" si="41"/>
        <v>0</v>
      </c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</row>
    <row r="145" spans="1:256" ht="15">
      <c r="A145" s="34"/>
      <c r="B145" s="34">
        <v>909</v>
      </c>
      <c r="C145" s="34" t="s">
        <v>196</v>
      </c>
      <c r="D145" s="77"/>
      <c r="E145" s="34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96"/>
      <c r="T145" s="34"/>
      <c r="U145" s="36">
        <f t="shared" si="41"/>
        <v>0</v>
      </c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  <c r="IV145" s="34"/>
    </row>
    <row r="146" spans="1:256" ht="15">
      <c r="A146" s="34"/>
      <c r="B146" s="34">
        <v>909</v>
      </c>
      <c r="C146" s="34" t="s">
        <v>197</v>
      </c>
      <c r="D146" s="77"/>
      <c r="E146" s="34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96"/>
      <c r="T146" s="34"/>
      <c r="U146" s="36">
        <f t="shared" si="41"/>
        <v>0</v>
      </c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  <c r="IV146" s="34"/>
    </row>
    <row r="147" spans="1:256" ht="15">
      <c r="A147" s="34"/>
      <c r="B147" s="34">
        <v>910</v>
      </c>
      <c r="C147" s="34" t="s">
        <v>198</v>
      </c>
      <c r="D147" s="77"/>
      <c r="E147" s="34"/>
      <c r="F147" s="36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96"/>
      <c r="T147" s="34"/>
      <c r="U147" s="36">
        <f t="shared" si="41"/>
        <v>0</v>
      </c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</row>
    <row r="148" spans="1:256" ht="15">
      <c r="A148" s="34"/>
      <c r="B148" s="34">
        <v>911</v>
      </c>
      <c r="C148" s="34" t="s">
        <v>199</v>
      </c>
      <c r="D148" s="77"/>
      <c r="E148" s="34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96"/>
      <c r="T148" s="34"/>
      <c r="U148" s="36">
        <f t="shared" si="41"/>
        <v>0</v>
      </c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  <c r="IV148" s="34"/>
    </row>
    <row r="149" spans="1:256" ht="15">
      <c r="A149" s="34"/>
      <c r="B149" s="34">
        <v>912</v>
      </c>
      <c r="C149" s="34" t="s">
        <v>199</v>
      </c>
      <c r="D149" s="77"/>
      <c r="E149" s="34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96"/>
      <c r="T149" s="34"/>
      <c r="U149" s="36">
        <f t="shared" si="41"/>
        <v>0</v>
      </c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  <c r="IV149" s="34"/>
    </row>
    <row r="150" spans="1:256" ht="15">
      <c r="A150" s="34"/>
      <c r="B150" s="34">
        <v>913</v>
      </c>
      <c r="C150" s="34" t="s">
        <v>325</v>
      </c>
      <c r="D150" s="77"/>
      <c r="E150" s="34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96"/>
      <c r="T150" s="34"/>
      <c r="U150" s="36">
        <f t="shared" si="41"/>
        <v>0</v>
      </c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  <c r="IV150" s="34"/>
    </row>
    <row r="151" spans="1:256" ht="15">
      <c r="A151" s="34"/>
      <c r="B151" s="34">
        <v>915</v>
      </c>
      <c r="C151" s="34" t="s">
        <v>201</v>
      </c>
      <c r="D151" s="77"/>
      <c r="E151" s="34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96"/>
      <c r="T151" s="34"/>
      <c r="U151" s="36">
        <f t="shared" si="41"/>
        <v>0</v>
      </c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  <c r="IV151" s="34"/>
    </row>
    <row r="152" spans="1:256" ht="15">
      <c r="A152" s="34"/>
      <c r="B152" s="34">
        <v>916</v>
      </c>
      <c r="C152" s="34" t="s">
        <v>202</v>
      </c>
      <c r="D152" s="77"/>
      <c r="E152" s="34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96"/>
      <c r="T152" s="34"/>
      <c r="U152" s="36">
        <f t="shared" si="41"/>
        <v>0</v>
      </c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  <c r="IV152" s="34"/>
    </row>
    <row r="153" spans="1:256" ht="15">
      <c r="A153" s="34"/>
      <c r="B153" s="34"/>
      <c r="C153" s="95"/>
      <c r="D153" s="102"/>
      <c r="E153" s="95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96"/>
      <c r="T153" s="34"/>
      <c r="U153" s="36">
        <f t="shared" si="41"/>
        <v>0</v>
      </c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  <c r="IV153" s="34"/>
    </row>
    <row r="154" spans="1:256" ht="15">
      <c r="A154" s="34"/>
      <c r="B154" s="34"/>
      <c r="C154" s="34" t="s">
        <v>326</v>
      </c>
      <c r="D154" s="77"/>
      <c r="E154" s="34"/>
      <c r="F154" s="36">
        <f aca="true" t="shared" si="42" ref="F154:R154">SUM(F142:F152)</f>
        <v>1456177</v>
      </c>
      <c r="G154" s="36">
        <f t="shared" si="42"/>
        <v>944781.238378949</v>
      </c>
      <c r="H154" s="36">
        <f t="shared" si="42"/>
        <v>369076.6640776939</v>
      </c>
      <c r="I154" s="36">
        <f t="shared" si="42"/>
        <v>14384.74769863369</v>
      </c>
      <c r="J154" s="36">
        <f t="shared" si="42"/>
        <v>63304.12795812779</v>
      </c>
      <c r="K154" s="36">
        <f t="shared" si="42"/>
        <v>3337.7109894485984</v>
      </c>
      <c r="L154" s="36">
        <f t="shared" si="42"/>
        <v>7698.087635596935</v>
      </c>
      <c r="M154" s="36">
        <f t="shared" si="42"/>
        <v>9327.609835832784</v>
      </c>
      <c r="N154" s="36">
        <f t="shared" si="42"/>
        <v>1618.2841160962903</v>
      </c>
      <c r="O154" s="36">
        <f t="shared" si="42"/>
        <v>112.3808413955757</v>
      </c>
      <c r="P154" s="36">
        <f t="shared" si="42"/>
        <v>42365.32958930412</v>
      </c>
      <c r="Q154" s="36">
        <f t="shared" si="42"/>
        <v>2.2476168279115143</v>
      </c>
      <c r="R154" s="36">
        <f t="shared" si="42"/>
        <v>168.57126209336354</v>
      </c>
      <c r="S154" s="96"/>
      <c r="T154" s="34"/>
      <c r="U154" s="36">
        <f t="shared" si="41"/>
        <v>0</v>
      </c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  <c r="IV154" s="34"/>
    </row>
    <row r="155" spans="1:256" ht="15">
      <c r="A155" s="34"/>
      <c r="B155" s="34"/>
      <c r="C155" s="34"/>
      <c r="D155" s="77"/>
      <c r="E155" s="34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96"/>
      <c r="T155" s="34"/>
      <c r="U155" s="36">
        <f t="shared" si="41"/>
        <v>0</v>
      </c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  <c r="IV155" s="34"/>
    </row>
    <row r="156" spans="1:256" ht="15">
      <c r="A156" s="34"/>
      <c r="B156" s="34"/>
      <c r="C156" s="95" t="s">
        <v>327</v>
      </c>
      <c r="D156" s="102"/>
      <c r="E156" s="95"/>
      <c r="F156" s="73">
        <f>F154+F139+F130</f>
        <v>77114146</v>
      </c>
      <c r="G156" s="73">
        <f aca="true" ca="1" t="shared" si="43" ref="G156:R156">G154+G139+G130</f>
        <v>33687621.35145668</v>
      </c>
      <c r="H156" s="73">
        <f ca="1" t="shared" si="43"/>
        <v>11221046.702805663</v>
      </c>
      <c r="I156" s="73">
        <f ca="1" t="shared" si="43"/>
        <v>702217.3040252187</v>
      </c>
      <c r="J156" s="73">
        <f ca="1" t="shared" si="43"/>
        <v>10576099.06387006</v>
      </c>
      <c r="K156" s="73">
        <f ca="1" t="shared" si="43"/>
        <v>2271354.9906668123</v>
      </c>
      <c r="L156" s="73">
        <f ca="1" t="shared" si="43"/>
        <v>1614151.2738772363</v>
      </c>
      <c r="M156" s="73">
        <f ca="1" t="shared" si="43"/>
        <v>11004089.665420078</v>
      </c>
      <c r="N156" s="73">
        <f ca="1" t="shared" si="43"/>
        <v>3824150.7825361136</v>
      </c>
      <c r="O156" s="73">
        <f ca="1" t="shared" si="43"/>
        <v>1197048.9510627894</v>
      </c>
      <c r="P156" s="73">
        <f ca="1" t="shared" si="43"/>
        <v>1005751.2068954651</v>
      </c>
      <c r="Q156" s="73">
        <f ca="1" t="shared" si="43"/>
        <v>224.4110877663729</v>
      </c>
      <c r="R156" s="73">
        <f ca="1" t="shared" si="43"/>
        <v>10390.296296118726</v>
      </c>
      <c r="S156" s="96"/>
      <c r="T156" s="34"/>
      <c r="U156" s="36">
        <f t="shared" si="41"/>
        <v>0</v>
      </c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  <c r="IV156" s="34"/>
    </row>
    <row r="157" spans="1:256" ht="15">
      <c r="A157" s="34"/>
      <c r="B157" s="34"/>
      <c r="C157" s="34"/>
      <c r="D157" s="77"/>
      <c r="E157" s="34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96"/>
      <c r="T157" s="34"/>
      <c r="U157" s="36">
        <f t="shared" si="41"/>
        <v>0</v>
      </c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  <c r="IV157" s="34"/>
    </row>
    <row r="158" spans="1:256" ht="15">
      <c r="A158" s="34"/>
      <c r="B158" s="34"/>
      <c r="C158" s="34"/>
      <c r="D158" s="77"/>
      <c r="E158" s="34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96"/>
      <c r="T158" s="34"/>
      <c r="U158" s="36">
        <f t="shared" si="41"/>
        <v>0</v>
      </c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  <c r="IV158" s="34"/>
    </row>
    <row r="159" spans="1:256" ht="15">
      <c r="A159" s="34"/>
      <c r="B159" s="88" t="s">
        <v>302</v>
      </c>
      <c r="C159" s="34"/>
      <c r="D159" s="77"/>
      <c r="E159" s="34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96"/>
      <c r="T159" s="34"/>
      <c r="U159" s="36">
        <f t="shared" si="41"/>
        <v>0</v>
      </c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  <c r="IV159" s="34"/>
    </row>
    <row r="160" spans="1:256" ht="15">
      <c r="A160" s="34"/>
      <c r="B160" s="34">
        <v>920</v>
      </c>
      <c r="C160" s="34" t="s">
        <v>328</v>
      </c>
      <c r="D160" s="77">
        <v>66</v>
      </c>
      <c r="E160" s="34"/>
      <c r="F160" s="36">
        <v>19421711</v>
      </c>
      <c r="G160" s="37">
        <f aca="true" t="shared" si="44" ref="G160:R162">INDEX(ALLOC,($D160)+1,(G$1)+1)*$F160</f>
        <v>8484451.687572615</v>
      </c>
      <c r="H160" s="37">
        <f t="shared" si="44"/>
        <v>2826095.307849152</v>
      </c>
      <c r="I160" s="37">
        <f t="shared" si="44"/>
        <v>176858.1025066002</v>
      </c>
      <c r="J160" s="37">
        <f t="shared" si="44"/>
        <v>2663660.951725444</v>
      </c>
      <c r="K160" s="37">
        <f t="shared" si="44"/>
        <v>572055.8742508609</v>
      </c>
      <c r="L160" s="37">
        <f t="shared" si="44"/>
        <v>406534.7433339343</v>
      </c>
      <c r="M160" s="37">
        <f t="shared" si="44"/>
        <v>2771453.2337539657</v>
      </c>
      <c r="N160" s="37">
        <f t="shared" si="44"/>
        <v>963137.8310127463</v>
      </c>
      <c r="O160" s="37">
        <f t="shared" si="44"/>
        <v>301484.74678555917</v>
      </c>
      <c r="P160" s="37">
        <f t="shared" si="44"/>
        <v>253305.13649499445</v>
      </c>
      <c r="Q160" s="37">
        <f t="shared" si="44"/>
        <v>56.51942630336761</v>
      </c>
      <c r="R160" s="37">
        <f t="shared" si="44"/>
        <v>2616.8652878239527</v>
      </c>
      <c r="S160" s="96"/>
      <c r="T160" s="34"/>
      <c r="U160" s="36">
        <f t="shared" si="41"/>
        <v>0</v>
      </c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  <c r="IV160" s="34"/>
    </row>
    <row r="161" spans="1:256" ht="15">
      <c r="A161" s="34"/>
      <c r="B161" s="34">
        <v>921</v>
      </c>
      <c r="C161" s="34" t="s">
        <v>205</v>
      </c>
      <c r="D161" s="77">
        <v>66</v>
      </c>
      <c r="E161" s="34"/>
      <c r="F161" s="36">
        <v>34619</v>
      </c>
      <c r="G161" s="37">
        <f t="shared" si="44"/>
        <v>15123.447824554509</v>
      </c>
      <c r="H161" s="37">
        <f t="shared" si="44"/>
        <v>5037.485804542648</v>
      </c>
      <c r="I161" s="37">
        <f t="shared" si="44"/>
        <v>315.24774777443616</v>
      </c>
      <c r="J161" s="37">
        <f t="shared" si="44"/>
        <v>4747.948236269355</v>
      </c>
      <c r="K161" s="37">
        <f t="shared" si="44"/>
        <v>1019.6837091588147</v>
      </c>
      <c r="L161" s="37">
        <f t="shared" si="44"/>
        <v>724.6439965808095</v>
      </c>
      <c r="M161" s="37">
        <f t="shared" si="44"/>
        <v>4940.0868697576925</v>
      </c>
      <c r="N161" s="37">
        <f t="shared" si="44"/>
        <v>1716.7832726905608</v>
      </c>
      <c r="O161" s="37">
        <f t="shared" si="44"/>
        <v>537.3934587415739</v>
      </c>
      <c r="P161" s="37">
        <f t="shared" si="44"/>
        <v>451.5137991869106</v>
      </c>
      <c r="Q161" s="37">
        <f t="shared" si="44"/>
        <v>0.10074529577730218</v>
      </c>
      <c r="R161" s="37">
        <f t="shared" si="44"/>
        <v>4.664535446911831</v>
      </c>
      <c r="S161" s="96"/>
      <c r="T161" s="34"/>
      <c r="U161" s="36">
        <f t="shared" si="41"/>
        <v>0</v>
      </c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  <c r="IV161" s="34"/>
    </row>
    <row r="162" spans="1:256" ht="15">
      <c r="A162" s="34"/>
      <c r="B162" s="34">
        <v>922</v>
      </c>
      <c r="C162" s="34" t="s">
        <v>329</v>
      </c>
      <c r="D162" s="77">
        <v>66</v>
      </c>
      <c r="E162" s="34"/>
      <c r="F162" s="36">
        <v>-1884219</v>
      </c>
      <c r="G162" s="37">
        <f t="shared" si="44"/>
        <v>-823128.5634054788</v>
      </c>
      <c r="H162" s="37">
        <f t="shared" si="44"/>
        <v>-274176.7949724008</v>
      </c>
      <c r="I162" s="37">
        <f t="shared" si="44"/>
        <v>-17158.086486143457</v>
      </c>
      <c r="J162" s="37">
        <f t="shared" si="44"/>
        <v>-258418.0443627837</v>
      </c>
      <c r="K162" s="37">
        <f t="shared" si="44"/>
        <v>-55498.64001812625</v>
      </c>
      <c r="L162" s="37">
        <f t="shared" si="44"/>
        <v>-39440.42250190636</v>
      </c>
      <c r="M162" s="37">
        <f t="shared" si="44"/>
        <v>-268875.63308148616</v>
      </c>
      <c r="N162" s="37">
        <f t="shared" si="44"/>
        <v>-93439.89315941349</v>
      </c>
      <c r="O162" s="37">
        <f t="shared" si="44"/>
        <v>-29248.879674068856</v>
      </c>
      <c r="P162" s="37">
        <f t="shared" si="44"/>
        <v>-24574.680932151754</v>
      </c>
      <c r="Q162" s="37">
        <f t="shared" si="44"/>
        <v>-5.483295313677822</v>
      </c>
      <c r="R162" s="37">
        <f t="shared" si="44"/>
        <v>-253.87811072661728</v>
      </c>
      <c r="S162" s="96"/>
      <c r="T162" s="34"/>
      <c r="U162" s="36">
        <f t="shared" si="41"/>
        <v>0</v>
      </c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  <c r="IV162" s="34"/>
    </row>
    <row r="163" spans="1:256" ht="15">
      <c r="A163" s="34"/>
      <c r="B163" s="34">
        <v>923</v>
      </c>
      <c r="C163" s="34" t="s">
        <v>207</v>
      </c>
      <c r="D163" s="77"/>
      <c r="E163" s="34"/>
      <c r="F163" s="36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96"/>
      <c r="T163" s="34"/>
      <c r="U163" s="36">
        <f t="shared" si="41"/>
        <v>0</v>
      </c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  <c r="IV163" s="34"/>
    </row>
    <row r="164" spans="1:256" ht="15">
      <c r="A164" s="34"/>
      <c r="B164" s="34">
        <v>924</v>
      </c>
      <c r="C164" s="34" t="s">
        <v>208</v>
      </c>
      <c r="D164" s="77"/>
      <c r="E164" s="34"/>
      <c r="F164" s="36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96"/>
      <c r="T164" s="34"/>
      <c r="U164" s="36">
        <f t="shared" si="41"/>
        <v>0</v>
      </c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  <c r="IV164" s="34"/>
    </row>
    <row r="165" spans="1:256" ht="15">
      <c r="A165" s="34"/>
      <c r="B165" s="34">
        <v>925</v>
      </c>
      <c r="C165" s="34" t="s">
        <v>209</v>
      </c>
      <c r="D165" s="77">
        <v>66</v>
      </c>
      <c r="E165" s="34"/>
      <c r="F165" s="36">
        <v>795436</v>
      </c>
      <c r="G165" s="37">
        <f aca="true" t="shared" si="45" ref="G165:R166">INDEX(ALLOC,($D165)+1,(G$1)+1)*$F165</f>
        <v>347489.3799292972</v>
      </c>
      <c r="H165" s="37">
        <f t="shared" si="45"/>
        <v>115745.61825651191</v>
      </c>
      <c r="I165" s="37">
        <f t="shared" si="45"/>
        <v>7243.404127753731</v>
      </c>
      <c r="J165" s="37">
        <f t="shared" si="45"/>
        <v>109092.95338586184</v>
      </c>
      <c r="K165" s="37">
        <f t="shared" si="45"/>
        <v>23429.132293782342</v>
      </c>
      <c r="L165" s="37">
        <f t="shared" si="45"/>
        <v>16650.045410446655</v>
      </c>
      <c r="M165" s="37">
        <f t="shared" si="45"/>
        <v>113507.69633243537</v>
      </c>
      <c r="N165" s="37">
        <f t="shared" si="45"/>
        <v>39446.29305571764</v>
      </c>
      <c r="O165" s="37">
        <f t="shared" si="45"/>
        <v>12347.615565081678</v>
      </c>
      <c r="P165" s="37">
        <f t="shared" si="45"/>
        <v>10374.370443110414</v>
      </c>
      <c r="Q165" s="37">
        <f t="shared" si="45"/>
        <v>2.3148108001939436</v>
      </c>
      <c r="R165" s="37">
        <f t="shared" si="45"/>
        <v>107.17638920100983</v>
      </c>
      <c r="S165" s="96"/>
      <c r="T165" s="34"/>
      <c r="U165" s="36">
        <f t="shared" si="41"/>
        <v>0</v>
      </c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  <c r="IV165" s="34"/>
    </row>
    <row r="166" spans="1:256" ht="15">
      <c r="A166" s="34"/>
      <c r="B166" s="34">
        <v>926</v>
      </c>
      <c r="C166" s="34" t="s">
        <v>210</v>
      </c>
      <c r="D166" s="77">
        <v>66</v>
      </c>
      <c r="E166" s="34"/>
      <c r="F166" s="36">
        <v>34920650</v>
      </c>
      <c r="G166" s="37">
        <f t="shared" si="45"/>
        <v>15255224.826671176</v>
      </c>
      <c r="H166" s="37">
        <f t="shared" si="45"/>
        <v>5081379.550547451</v>
      </c>
      <c r="I166" s="37">
        <f t="shared" si="45"/>
        <v>317994.6348340323</v>
      </c>
      <c r="J166" s="37">
        <f t="shared" si="45"/>
        <v>4789319.118890767</v>
      </c>
      <c r="K166" s="37">
        <f t="shared" si="45"/>
        <v>1028568.6449128157</v>
      </c>
      <c r="L166" s="37">
        <f t="shared" si="45"/>
        <v>730958.1264392283</v>
      </c>
      <c r="M166" s="37">
        <f t="shared" si="45"/>
        <v>4983131.937618186</v>
      </c>
      <c r="N166" s="37">
        <f t="shared" si="45"/>
        <v>1731742.3319992383</v>
      </c>
      <c r="O166" s="37">
        <f t="shared" si="45"/>
        <v>542075.9954072603</v>
      </c>
      <c r="P166" s="37">
        <f t="shared" si="45"/>
        <v>455448.03002907045</v>
      </c>
      <c r="Q166" s="37">
        <f t="shared" si="45"/>
        <v>101.62313218133532</v>
      </c>
      <c r="R166" s="37">
        <f t="shared" si="45"/>
        <v>4705.179518593883</v>
      </c>
      <c r="S166" s="96"/>
      <c r="T166" s="34"/>
      <c r="U166" s="36">
        <f t="shared" si="41"/>
        <v>0</v>
      </c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  <c r="IV166" s="34"/>
    </row>
    <row r="167" spans="1:256" ht="15">
      <c r="A167" s="34"/>
      <c r="B167" s="34">
        <v>928</v>
      </c>
      <c r="C167" s="34" t="s">
        <v>211</v>
      </c>
      <c r="D167" s="77"/>
      <c r="E167" s="34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96"/>
      <c r="T167" s="34"/>
      <c r="U167" s="36">
        <f t="shared" si="41"/>
        <v>0</v>
      </c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  <c r="IV167" s="34"/>
    </row>
    <row r="168" spans="1:256" ht="15">
      <c r="A168" s="34"/>
      <c r="B168" s="34">
        <v>929</v>
      </c>
      <c r="C168" s="34" t="s">
        <v>330</v>
      </c>
      <c r="D168" s="77"/>
      <c r="E168" s="34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96"/>
      <c r="T168" s="34"/>
      <c r="U168" s="36">
        <f t="shared" si="41"/>
        <v>0</v>
      </c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  <c r="IV168" s="34"/>
    </row>
    <row r="169" spans="1:256" ht="15">
      <c r="A169" s="34"/>
      <c r="B169" s="34">
        <v>930</v>
      </c>
      <c r="C169" s="34" t="s">
        <v>213</v>
      </c>
      <c r="D169" s="77">
        <v>66</v>
      </c>
      <c r="E169" s="34"/>
      <c r="F169" s="36">
        <v>30997</v>
      </c>
      <c r="G169" s="37">
        <f aca="true" t="shared" si="46" ref="G169:R169">INDEX(ALLOC,($D169)+1,(G$1)+1)*$F169</f>
        <v>13541.162720405446</v>
      </c>
      <c r="H169" s="37">
        <f t="shared" si="46"/>
        <v>4510.440725711559</v>
      </c>
      <c r="I169" s="37">
        <f t="shared" si="46"/>
        <v>282.26506940593885</v>
      </c>
      <c r="J169" s="37">
        <f t="shared" si="46"/>
        <v>4251.195917838216</v>
      </c>
      <c r="K169" s="37">
        <f t="shared" si="46"/>
        <v>912.9996803141564</v>
      </c>
      <c r="L169" s="37">
        <f t="shared" si="46"/>
        <v>648.8283879377034</v>
      </c>
      <c r="M169" s="37">
        <f t="shared" si="46"/>
        <v>4423.2321182552705</v>
      </c>
      <c r="N169" s="37">
        <f t="shared" si="46"/>
        <v>1537.1654612666257</v>
      </c>
      <c r="O169" s="37">
        <f t="shared" si="46"/>
        <v>481.168867980374</v>
      </c>
      <c r="P169" s="37">
        <f t="shared" si="46"/>
        <v>404.27433586749095</v>
      </c>
      <c r="Q169" s="37">
        <f t="shared" si="46"/>
        <v>0.09020485667434171</v>
      </c>
      <c r="R169" s="37">
        <f t="shared" si="46"/>
        <v>4.176510160545539</v>
      </c>
      <c r="S169" s="96"/>
      <c r="T169" s="34"/>
      <c r="U169" s="36">
        <f t="shared" si="41"/>
        <v>0</v>
      </c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  <c r="IV169" s="34"/>
    </row>
    <row r="170" spans="1:256" ht="15">
      <c r="A170" s="34"/>
      <c r="B170" s="34">
        <v>931</v>
      </c>
      <c r="C170" s="34" t="s">
        <v>214</v>
      </c>
      <c r="D170" s="77"/>
      <c r="E170" s="34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96"/>
      <c r="T170" s="34"/>
      <c r="U170" s="36">
        <f t="shared" si="41"/>
        <v>0</v>
      </c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  <c r="IV170" s="34"/>
    </row>
    <row r="171" spans="1:256" ht="15">
      <c r="A171" s="34"/>
      <c r="B171" s="34">
        <v>932</v>
      </c>
      <c r="C171" s="34" t="s">
        <v>215</v>
      </c>
      <c r="D171" s="77"/>
      <c r="E171" s="34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96"/>
      <c r="T171" s="34"/>
      <c r="U171" s="36">
        <f t="shared" si="41"/>
        <v>0</v>
      </c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  <c r="IV171" s="34"/>
    </row>
    <row r="172" spans="1:256" ht="15">
      <c r="A172" s="34"/>
      <c r="B172" s="34">
        <v>935</v>
      </c>
      <c r="C172" s="34" t="s">
        <v>215</v>
      </c>
      <c r="D172" s="77">
        <v>59</v>
      </c>
      <c r="E172" s="34"/>
      <c r="F172" s="36">
        <v>5065262</v>
      </c>
      <c r="G172" s="37">
        <f aca="true" t="shared" si="47" ref="G172:R172">INDEX(ALLOC,($D172)+1,(G$1)+1)*$F172</f>
        <v>1967351.6096283859</v>
      </c>
      <c r="H172" s="37">
        <f t="shared" si="47"/>
        <v>603747.0164667439</v>
      </c>
      <c r="I172" s="37">
        <f t="shared" si="47"/>
        <v>43178.1884783995</v>
      </c>
      <c r="J172" s="37">
        <f t="shared" si="47"/>
        <v>778349.2691803643</v>
      </c>
      <c r="K172" s="37">
        <f t="shared" si="47"/>
        <v>169831.04531885247</v>
      </c>
      <c r="L172" s="37">
        <f t="shared" si="47"/>
        <v>122440.73589761314</v>
      </c>
      <c r="M172" s="37">
        <f t="shared" si="47"/>
        <v>845242.0835496075</v>
      </c>
      <c r="N172" s="37">
        <f t="shared" si="47"/>
        <v>301756.91198391386</v>
      </c>
      <c r="O172" s="37">
        <f t="shared" si="47"/>
        <v>96628.18160505767</v>
      </c>
      <c r="P172" s="37">
        <f t="shared" si="47"/>
        <v>136320.56669629968</v>
      </c>
      <c r="Q172" s="37">
        <f t="shared" si="47"/>
        <v>10.798138928817588</v>
      </c>
      <c r="R172" s="37">
        <f t="shared" si="47"/>
        <v>405.59305583257304</v>
      </c>
      <c r="S172" s="96"/>
      <c r="T172" s="34"/>
      <c r="U172" s="36">
        <f t="shared" si="41"/>
        <v>0</v>
      </c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  <c r="IV172" s="34"/>
    </row>
    <row r="173" spans="1:256" ht="15">
      <c r="A173" s="34"/>
      <c r="B173" s="34"/>
      <c r="C173" s="95"/>
      <c r="D173" s="102"/>
      <c r="E173" s="95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96"/>
      <c r="T173" s="34"/>
      <c r="U173" s="36">
        <f t="shared" si="41"/>
        <v>0</v>
      </c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  <c r="IV173" s="34"/>
    </row>
    <row r="174" spans="1:256" ht="15">
      <c r="A174" s="34"/>
      <c r="B174" s="34"/>
      <c r="C174" s="34" t="s">
        <v>331</v>
      </c>
      <c r="D174" s="77"/>
      <c r="E174" s="34"/>
      <c r="F174" s="36">
        <f aca="true" t="shared" si="48" ref="F174:R174">SUM(F160:F172)</f>
        <v>58384456</v>
      </c>
      <c r="G174" s="36">
        <f t="shared" si="48"/>
        <v>25260053.550940957</v>
      </c>
      <c r="H174" s="36">
        <f t="shared" si="48"/>
        <v>8362338.624677712</v>
      </c>
      <c r="I174" s="36">
        <f t="shared" si="48"/>
        <v>528713.7562778227</v>
      </c>
      <c r="J174" s="36">
        <f t="shared" si="48"/>
        <v>8091003.39297376</v>
      </c>
      <c r="K174" s="36">
        <f t="shared" si="48"/>
        <v>1740318.740147658</v>
      </c>
      <c r="L174" s="36">
        <f t="shared" si="48"/>
        <v>1238516.7009638345</v>
      </c>
      <c r="M174" s="36">
        <f t="shared" si="48"/>
        <v>8453822.637160722</v>
      </c>
      <c r="N174" s="36">
        <f t="shared" si="48"/>
        <v>2945897.4236261593</v>
      </c>
      <c r="O174" s="36">
        <f t="shared" si="48"/>
        <v>924306.222015612</v>
      </c>
      <c r="P174" s="36">
        <f t="shared" si="48"/>
        <v>831729.2108663777</v>
      </c>
      <c r="Q174" s="36">
        <f t="shared" si="48"/>
        <v>165.9631630524883</v>
      </c>
      <c r="R174" s="36">
        <f t="shared" si="48"/>
        <v>7589.777186332258</v>
      </c>
      <c r="S174" s="96"/>
      <c r="T174" s="34"/>
      <c r="U174" s="36">
        <f t="shared" si="41"/>
        <v>0</v>
      </c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  <c r="IV174" s="34"/>
    </row>
    <row r="175" spans="1:256" ht="15">
      <c r="A175" s="34"/>
      <c r="B175" s="34"/>
      <c r="C175" s="34"/>
      <c r="D175" s="77"/>
      <c r="E175" s="34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96"/>
      <c r="T175" s="34"/>
      <c r="U175" s="36">
        <f t="shared" si="41"/>
        <v>0</v>
      </c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  <c r="IV175" s="34"/>
    </row>
    <row r="176" spans="1:256" ht="15">
      <c r="A176" s="34"/>
      <c r="B176" s="34"/>
      <c r="C176" s="95" t="s">
        <v>332</v>
      </c>
      <c r="D176" s="102"/>
      <c r="E176" s="95"/>
      <c r="F176" s="73">
        <f aca="true" t="shared" si="49" ref="F176:R176">F174+F156</f>
        <v>135498602</v>
      </c>
      <c r="G176" s="73">
        <f t="shared" si="49"/>
        <v>58947674.90239763</v>
      </c>
      <c r="H176" s="73">
        <f t="shared" si="49"/>
        <v>19583385.327483375</v>
      </c>
      <c r="I176" s="73">
        <f t="shared" si="49"/>
        <v>1230931.0603030412</v>
      </c>
      <c r="J176" s="73">
        <f t="shared" si="49"/>
        <v>18667102.45684382</v>
      </c>
      <c r="K176" s="73">
        <f t="shared" si="49"/>
        <v>4011673.73081447</v>
      </c>
      <c r="L176" s="73">
        <f t="shared" si="49"/>
        <v>2852667.974841071</v>
      </c>
      <c r="M176" s="73">
        <f t="shared" si="49"/>
        <v>19457912.3025808</v>
      </c>
      <c r="N176" s="73">
        <f t="shared" si="49"/>
        <v>6770048.206162273</v>
      </c>
      <c r="O176" s="73">
        <f t="shared" si="49"/>
        <v>2121355.1730784015</v>
      </c>
      <c r="P176" s="73">
        <f t="shared" si="49"/>
        <v>1837480.4177618427</v>
      </c>
      <c r="Q176" s="73">
        <f t="shared" si="49"/>
        <v>390.37425081886124</v>
      </c>
      <c r="R176" s="73">
        <f t="shared" si="49"/>
        <v>17980.073482450985</v>
      </c>
      <c r="S176" s="96"/>
      <c r="T176" s="34"/>
      <c r="U176" s="36">
        <f t="shared" si="41"/>
        <v>0</v>
      </c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  <c r="IV176" s="34"/>
    </row>
    <row r="177" spans="1:256" ht="15">
      <c r="A177" s="34"/>
      <c r="B177" s="34"/>
      <c r="C177" s="34"/>
      <c r="D177" s="77"/>
      <c r="E177" s="34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96"/>
      <c r="T177" s="34"/>
      <c r="U177" s="36">
        <f t="shared" si="41"/>
        <v>0</v>
      </c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  <c r="IV177" s="34"/>
    </row>
    <row r="178" spans="1:256" ht="15">
      <c r="A178" s="34"/>
      <c r="B178" s="34"/>
      <c r="C178" s="103" t="s">
        <v>333</v>
      </c>
      <c r="D178" s="104"/>
      <c r="E178" s="103"/>
      <c r="F178" s="110">
        <f>F176+F158</f>
        <v>135498602</v>
      </c>
      <c r="G178" s="110">
        <f aca="true" t="shared" si="50" ref="G178:R178">G176</f>
        <v>58947674.90239763</v>
      </c>
      <c r="H178" s="110">
        <f t="shared" si="50"/>
        <v>19583385.327483375</v>
      </c>
      <c r="I178" s="110">
        <f t="shared" si="50"/>
        <v>1230931.0603030412</v>
      </c>
      <c r="J178" s="110">
        <f t="shared" si="50"/>
        <v>18667102.45684382</v>
      </c>
      <c r="K178" s="110">
        <f t="shared" si="50"/>
        <v>4011673.73081447</v>
      </c>
      <c r="L178" s="110">
        <f t="shared" si="50"/>
        <v>2852667.974841071</v>
      </c>
      <c r="M178" s="110">
        <f t="shared" si="50"/>
        <v>19457912.3025808</v>
      </c>
      <c r="N178" s="110">
        <f t="shared" si="50"/>
        <v>6770048.206162273</v>
      </c>
      <c r="O178" s="110">
        <f t="shared" si="50"/>
        <v>2121355.1730784015</v>
      </c>
      <c r="P178" s="110">
        <f t="shared" si="50"/>
        <v>1837480.4177618427</v>
      </c>
      <c r="Q178" s="110">
        <f t="shared" si="50"/>
        <v>390.37425081886124</v>
      </c>
      <c r="R178" s="110">
        <f t="shared" si="50"/>
        <v>17980.073482450985</v>
      </c>
      <c r="S178" s="96"/>
      <c r="T178" s="34"/>
      <c r="U178" s="36">
        <f t="shared" si="41"/>
        <v>0</v>
      </c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  <c r="IV178" s="34"/>
    </row>
    <row r="179" spans="1:256" ht="15">
      <c r="A179" s="34"/>
      <c r="B179" s="34"/>
      <c r="C179" s="34"/>
      <c r="D179" s="77"/>
      <c r="E179" s="34"/>
      <c r="F179" s="36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96"/>
      <c r="T179" s="34"/>
      <c r="U179" s="36">
        <f t="shared" si="41"/>
        <v>0</v>
      </c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  <c r="IV179" s="34"/>
    </row>
    <row r="180" spans="1:256" ht="15">
      <c r="A180" s="34"/>
      <c r="B180" s="34"/>
      <c r="C180" s="34"/>
      <c r="D180" s="77"/>
      <c r="E180" s="34"/>
      <c r="F180" s="36"/>
      <c r="G180" s="52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96"/>
      <c r="T180" s="34"/>
      <c r="U180" s="36">
        <f t="shared" si="41"/>
        <v>0</v>
      </c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  <c r="IO180" s="34"/>
      <c r="IP180" s="34"/>
      <c r="IQ180" s="34"/>
      <c r="IR180" s="34"/>
      <c r="IS180" s="34"/>
      <c r="IT180" s="34"/>
      <c r="IU180" s="34"/>
      <c r="IV180" s="34"/>
    </row>
    <row r="181" spans="1:256" ht="15">
      <c r="A181" s="34"/>
      <c r="B181" s="34"/>
      <c r="C181" s="34"/>
      <c r="D181" s="77"/>
      <c r="E181" s="34"/>
      <c r="F181" s="36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96"/>
      <c r="T181" s="34"/>
      <c r="U181" s="36">
        <f t="shared" si="41"/>
        <v>0</v>
      </c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  <c r="IO181" s="34"/>
      <c r="IP181" s="34"/>
      <c r="IQ181" s="34"/>
      <c r="IR181" s="34"/>
      <c r="IS181" s="34"/>
      <c r="IT181" s="34"/>
      <c r="IU181" s="34"/>
      <c r="IV181" s="34"/>
    </row>
    <row r="182" spans="1:256" ht="15">
      <c r="A182" s="34"/>
      <c r="B182" s="34"/>
      <c r="C182" s="34"/>
      <c r="D182" s="77"/>
      <c r="E182" s="34"/>
      <c r="F182" s="36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96"/>
      <c r="T182" s="34"/>
      <c r="U182" s="36">
        <f t="shared" si="41"/>
        <v>0</v>
      </c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  <c r="IO182" s="34"/>
      <c r="IP182" s="34"/>
      <c r="IQ182" s="34"/>
      <c r="IR182" s="34"/>
      <c r="IS182" s="34"/>
      <c r="IT182" s="34"/>
      <c r="IU182" s="34"/>
      <c r="IV182" s="34"/>
    </row>
    <row r="183" spans="1:256" ht="15">
      <c r="A183" s="34"/>
      <c r="B183" s="34"/>
      <c r="C183" s="34"/>
      <c r="D183" s="77"/>
      <c r="E183" s="34"/>
      <c r="F183" s="36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96"/>
      <c r="T183" s="34"/>
      <c r="U183" s="36">
        <f t="shared" si="41"/>
        <v>0</v>
      </c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  <c r="IV183" s="34"/>
    </row>
    <row r="184" spans="1:256" ht="15">
      <c r="A184" s="34"/>
      <c r="B184" s="34"/>
      <c r="C184" s="34"/>
      <c r="D184" s="77"/>
      <c r="E184" s="34"/>
      <c r="F184" s="36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96"/>
      <c r="T184" s="34"/>
      <c r="U184" s="36">
        <f t="shared" si="41"/>
        <v>0</v>
      </c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  <c r="IV184" s="34"/>
    </row>
    <row r="185" spans="1:256" ht="15">
      <c r="A185" s="34"/>
      <c r="B185" s="34"/>
      <c r="C185" s="34"/>
      <c r="D185" s="77"/>
      <c r="E185" s="34"/>
      <c r="F185" s="36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96"/>
      <c r="T185" s="34"/>
      <c r="U185" s="36">
        <f t="shared" si="41"/>
        <v>0</v>
      </c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  <c r="IO185" s="34"/>
      <c r="IP185" s="34"/>
      <c r="IQ185" s="34"/>
      <c r="IR185" s="34"/>
      <c r="IS185" s="34"/>
      <c r="IT185" s="34"/>
      <c r="IU185" s="34"/>
      <c r="IV185" s="34"/>
    </row>
    <row r="186" spans="1:256" ht="15">
      <c r="A186" s="34"/>
      <c r="B186" s="34"/>
      <c r="C186" s="34"/>
      <c r="D186" s="77"/>
      <c r="E186" s="34"/>
      <c r="F186" s="36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96"/>
      <c r="T186" s="34"/>
      <c r="U186" s="36">
        <f t="shared" si="41"/>
        <v>0</v>
      </c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  <c r="IU186" s="34"/>
      <c r="IV186" s="34"/>
    </row>
    <row r="187" spans="1:256" ht="15">
      <c r="A187" s="34"/>
      <c r="B187" s="34"/>
      <c r="C187" s="34"/>
      <c r="D187" s="77"/>
      <c r="E187" s="34"/>
      <c r="F187" s="36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96"/>
      <c r="T187" s="34"/>
      <c r="U187" s="36">
        <f t="shared" si="41"/>
        <v>0</v>
      </c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  <c r="IV187" s="34"/>
    </row>
    <row r="188" spans="1:256" ht="15">
      <c r="A188" s="34"/>
      <c r="B188" s="34"/>
      <c r="C188" s="34"/>
      <c r="D188" s="77"/>
      <c r="E188" s="34"/>
      <c r="F188" s="36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96"/>
      <c r="T188" s="34"/>
      <c r="U188" s="36">
        <f t="shared" si="41"/>
        <v>0</v>
      </c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  <c r="IV188" s="34"/>
    </row>
    <row r="189" spans="1:256" ht="15">
      <c r="A189" s="34"/>
      <c r="B189" s="34"/>
      <c r="C189" s="34"/>
      <c r="D189" s="77"/>
      <c r="E189" s="34"/>
      <c r="F189" s="36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96"/>
      <c r="T189" s="34"/>
      <c r="U189" s="36">
        <f t="shared" si="41"/>
        <v>0</v>
      </c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  <c r="IV189" s="34"/>
    </row>
    <row r="190" spans="1:256" ht="15">
      <c r="A190" s="34"/>
      <c r="B190" s="34"/>
      <c r="C190" s="34"/>
      <c r="D190" s="77"/>
      <c r="E190" s="34"/>
      <c r="F190" s="36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96"/>
      <c r="T190" s="34"/>
      <c r="U190" s="36">
        <f t="shared" si="41"/>
        <v>0</v>
      </c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  <c r="IV190" s="34"/>
    </row>
    <row r="191" spans="1:256" ht="15">
      <c r="A191" s="34"/>
      <c r="B191" s="34"/>
      <c r="C191" s="34"/>
      <c r="D191" s="77"/>
      <c r="E191" s="34"/>
      <c r="F191" s="36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96"/>
      <c r="T191" s="34"/>
      <c r="U191" s="36">
        <f t="shared" si="41"/>
        <v>0</v>
      </c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  <c r="IV191" s="34"/>
    </row>
    <row r="192" spans="1:256" ht="15">
      <c r="A192" s="34"/>
      <c r="B192" s="34"/>
      <c r="C192" s="34"/>
      <c r="D192" s="77"/>
      <c r="E192" s="34"/>
      <c r="F192" s="36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96"/>
      <c r="T192" s="34"/>
      <c r="U192" s="36">
        <f t="shared" si="41"/>
        <v>0</v>
      </c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  <c r="IV192" s="34"/>
    </row>
    <row r="193" spans="1:256" ht="15">
      <c r="A193" s="34"/>
      <c r="B193" s="34"/>
      <c r="C193" s="34"/>
      <c r="D193" s="77"/>
      <c r="E193" s="34"/>
      <c r="F193" s="36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96"/>
      <c r="T193" s="34"/>
      <c r="U193" s="36">
        <f t="shared" si="41"/>
        <v>0</v>
      </c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  <c r="IV193" s="34"/>
    </row>
    <row r="194" spans="1:256" ht="15">
      <c r="A194" s="34"/>
      <c r="B194" s="34"/>
      <c r="C194" s="34"/>
      <c r="D194" s="77"/>
      <c r="E194" s="34"/>
      <c r="F194" s="36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96"/>
      <c r="T194" s="34"/>
      <c r="U194" s="36">
        <f t="shared" si="41"/>
        <v>0</v>
      </c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  <c r="IU194" s="34"/>
      <c r="IV194" s="34"/>
    </row>
    <row r="195" spans="1:256" ht="15">
      <c r="A195" s="34"/>
      <c r="B195" s="34"/>
      <c r="C195" s="34"/>
      <c r="D195" s="77"/>
      <c r="E195" s="34"/>
      <c r="F195" s="36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96"/>
      <c r="T195" s="34"/>
      <c r="U195" s="36">
        <f t="shared" si="41"/>
        <v>0</v>
      </c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  <c r="IV195" s="34"/>
    </row>
    <row r="196" spans="1:256" ht="15">
      <c r="A196" s="34"/>
      <c r="B196" s="34"/>
      <c r="C196" s="34"/>
      <c r="D196" s="77"/>
      <c r="E196" s="34"/>
      <c r="F196" s="36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96"/>
      <c r="T196" s="34"/>
      <c r="U196" s="36">
        <f t="shared" si="41"/>
        <v>0</v>
      </c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  <c r="IU196" s="34"/>
      <c r="IV196" s="34"/>
    </row>
    <row r="197" spans="1:256" ht="15">
      <c r="A197" s="34"/>
      <c r="B197" s="34"/>
      <c r="C197" s="34"/>
      <c r="D197" s="77"/>
      <c r="E197" s="34"/>
      <c r="F197" s="36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96"/>
      <c r="T197" s="34"/>
      <c r="U197" s="36">
        <f t="shared" si="41"/>
        <v>0</v>
      </c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  <c r="IU197" s="34"/>
      <c r="IV197" s="34"/>
    </row>
    <row r="198" spans="1:256" ht="15">
      <c r="A198" s="34"/>
      <c r="B198" s="34"/>
      <c r="C198" s="34"/>
      <c r="D198" s="77"/>
      <c r="E198" s="34"/>
      <c r="F198" s="36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96"/>
      <c r="T198" s="34"/>
      <c r="U198" s="36">
        <f t="shared" si="41"/>
        <v>0</v>
      </c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  <c r="IU198" s="34"/>
      <c r="IV198" s="34"/>
    </row>
    <row r="199" spans="1:256" ht="15">
      <c r="A199" s="34"/>
      <c r="B199" s="34"/>
      <c r="C199" s="34"/>
      <c r="D199" s="77"/>
      <c r="E199" s="34"/>
      <c r="F199" s="36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96"/>
      <c r="T199" s="34"/>
      <c r="U199" s="36">
        <f t="shared" si="41"/>
        <v>0</v>
      </c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  <c r="IU199" s="34"/>
      <c r="IV199" s="34"/>
    </row>
    <row r="200" spans="1:256" ht="15">
      <c r="A200" s="34"/>
      <c r="B200" s="34"/>
      <c r="C200" s="34"/>
      <c r="D200" s="77"/>
      <c r="E200" s="34"/>
      <c r="F200" s="36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96"/>
      <c r="T200" s="34"/>
      <c r="U200" s="36">
        <f t="shared" si="41"/>
        <v>0</v>
      </c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  <c r="IV200" s="34"/>
    </row>
    <row r="201" spans="1:256" ht="15">
      <c r="A201" s="34"/>
      <c r="B201" s="34"/>
      <c r="C201" s="34"/>
      <c r="D201" s="77"/>
      <c r="E201" s="34"/>
      <c r="F201" s="36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96"/>
      <c r="T201" s="34"/>
      <c r="U201" s="36">
        <f t="shared" si="41"/>
        <v>0</v>
      </c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  <c r="IV201" s="34"/>
    </row>
    <row r="202" spans="1:256" ht="15">
      <c r="A202" s="34"/>
      <c r="B202" s="34"/>
      <c r="C202" s="34"/>
      <c r="D202" s="77"/>
      <c r="E202" s="34"/>
      <c r="F202" s="36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96"/>
      <c r="T202" s="34"/>
      <c r="U202" s="36">
        <f t="shared" si="41"/>
        <v>0</v>
      </c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  <c r="IV202" s="34"/>
    </row>
    <row r="203" spans="1:256" ht="15">
      <c r="A203" s="34"/>
      <c r="B203" s="34"/>
      <c r="C203" s="34"/>
      <c r="D203" s="77"/>
      <c r="E203" s="34"/>
      <c r="F203" s="36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96"/>
      <c r="T203" s="34"/>
      <c r="U203" s="36">
        <f t="shared" si="41"/>
        <v>0</v>
      </c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  <c r="IV203" s="34"/>
    </row>
    <row r="204" spans="1:256" ht="15">
      <c r="A204" s="34"/>
      <c r="B204" s="34"/>
      <c r="C204" s="34"/>
      <c r="D204" s="77"/>
      <c r="E204" s="34"/>
      <c r="F204" s="36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96"/>
      <c r="T204" s="34"/>
      <c r="U204" s="36">
        <f t="shared" si="41"/>
        <v>0</v>
      </c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  <c r="IU204" s="34"/>
      <c r="IV204" s="34"/>
    </row>
    <row r="205" spans="1:256" ht="15">
      <c r="A205" s="34"/>
      <c r="B205" s="34"/>
      <c r="C205" s="34"/>
      <c r="D205" s="77"/>
      <c r="E205" s="34"/>
      <c r="F205" s="36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96"/>
      <c r="T205" s="34"/>
      <c r="U205" s="36">
        <f t="shared" si="41"/>
        <v>0</v>
      </c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  <c r="IV205" s="34"/>
    </row>
    <row r="206" spans="1:256" ht="15">
      <c r="A206" s="34"/>
      <c r="B206" s="34"/>
      <c r="C206" s="34"/>
      <c r="D206" s="77"/>
      <c r="E206" s="34"/>
      <c r="F206" s="36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96"/>
      <c r="T206" s="34"/>
      <c r="U206" s="36">
        <f t="shared" si="41"/>
        <v>0</v>
      </c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  <c r="IV206" s="34"/>
    </row>
    <row r="207" spans="1:256" ht="15">
      <c r="A207" s="34"/>
      <c r="B207" s="34"/>
      <c r="C207" s="34"/>
      <c r="D207" s="77"/>
      <c r="E207" s="34"/>
      <c r="F207" s="36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96"/>
      <c r="T207" s="34"/>
      <c r="U207" s="36">
        <f aca="true" t="shared" si="51" ref="U207:U270">SUM(G207:R207)-F207</f>
        <v>0</v>
      </c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  <c r="IU207" s="34"/>
      <c r="IV207" s="34"/>
    </row>
    <row r="208" spans="1:256" ht="15">
      <c r="A208" s="34"/>
      <c r="B208" s="34"/>
      <c r="C208" s="34"/>
      <c r="D208" s="77"/>
      <c r="E208" s="34"/>
      <c r="F208" s="36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96"/>
      <c r="T208" s="34"/>
      <c r="U208" s="36">
        <f t="shared" si="51"/>
        <v>0</v>
      </c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  <c r="IV208" s="34"/>
    </row>
    <row r="209" spans="1:256" ht="15">
      <c r="A209" s="34"/>
      <c r="B209" s="34"/>
      <c r="C209" s="34"/>
      <c r="D209" s="77"/>
      <c r="E209" s="34"/>
      <c r="F209" s="36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96"/>
      <c r="T209" s="34"/>
      <c r="U209" s="36">
        <f t="shared" si="51"/>
        <v>0</v>
      </c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  <c r="IU209" s="34"/>
      <c r="IV209" s="34"/>
    </row>
    <row r="210" spans="1:256" ht="15">
      <c r="A210" s="34"/>
      <c r="B210" s="34"/>
      <c r="C210" s="34"/>
      <c r="D210" s="77"/>
      <c r="E210" s="34"/>
      <c r="F210" s="36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96"/>
      <c r="T210" s="34"/>
      <c r="U210" s="36">
        <f t="shared" si="51"/>
        <v>0</v>
      </c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  <c r="IV210" s="34"/>
    </row>
    <row r="211" spans="1:256" ht="15">
      <c r="A211" s="34"/>
      <c r="B211" s="34"/>
      <c r="C211" s="34"/>
      <c r="D211" s="77"/>
      <c r="E211" s="34"/>
      <c r="F211" s="36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96"/>
      <c r="T211" s="34"/>
      <c r="U211" s="36">
        <f t="shared" si="51"/>
        <v>0</v>
      </c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  <c r="IV211" s="34"/>
    </row>
    <row r="212" spans="1:256" ht="15">
      <c r="A212" s="34"/>
      <c r="B212" s="34"/>
      <c r="C212" s="34"/>
      <c r="D212" s="77"/>
      <c r="E212" s="34"/>
      <c r="F212" s="36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96"/>
      <c r="T212" s="34"/>
      <c r="U212" s="36">
        <f t="shared" si="51"/>
        <v>0</v>
      </c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  <c r="IV212" s="34"/>
    </row>
    <row r="213" spans="1:256" ht="15">
      <c r="A213" s="34"/>
      <c r="B213" s="34"/>
      <c r="C213" s="34"/>
      <c r="D213" s="77"/>
      <c r="E213" s="34"/>
      <c r="F213" s="36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96"/>
      <c r="T213" s="34"/>
      <c r="U213" s="36">
        <f t="shared" si="51"/>
        <v>0</v>
      </c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  <c r="IV213" s="34"/>
    </row>
    <row r="214" spans="1:256" ht="15">
      <c r="A214" s="34"/>
      <c r="B214" s="34"/>
      <c r="C214" s="34"/>
      <c r="D214" s="77"/>
      <c r="E214" s="34"/>
      <c r="F214" s="36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96"/>
      <c r="T214" s="34"/>
      <c r="U214" s="36">
        <f t="shared" si="51"/>
        <v>0</v>
      </c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  <c r="IV214" s="34"/>
    </row>
    <row r="215" spans="1:256" ht="15">
      <c r="A215" s="34"/>
      <c r="B215" s="34"/>
      <c r="C215" s="34"/>
      <c r="D215" s="77"/>
      <c r="E215" s="34"/>
      <c r="F215" s="36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96"/>
      <c r="T215" s="34"/>
      <c r="U215" s="36">
        <f t="shared" si="51"/>
        <v>0</v>
      </c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  <c r="IV215" s="34"/>
    </row>
    <row r="216" spans="1:256" ht="15">
      <c r="A216" s="34"/>
      <c r="B216" s="34"/>
      <c r="C216" s="34"/>
      <c r="D216" s="77"/>
      <c r="E216" s="34"/>
      <c r="F216" s="36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96"/>
      <c r="T216" s="34"/>
      <c r="U216" s="36">
        <f t="shared" si="51"/>
        <v>0</v>
      </c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  <c r="IU216" s="34"/>
      <c r="IV216" s="34"/>
    </row>
    <row r="217" spans="1:256" ht="15">
      <c r="A217" s="34"/>
      <c r="B217" s="34"/>
      <c r="C217" s="34"/>
      <c r="D217" s="77"/>
      <c r="E217" s="34"/>
      <c r="F217" s="36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96"/>
      <c r="T217" s="34"/>
      <c r="U217" s="36">
        <f t="shared" si="51"/>
        <v>0</v>
      </c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  <c r="IV217" s="34"/>
    </row>
    <row r="218" spans="1:256" ht="15">
      <c r="A218" s="34"/>
      <c r="B218" s="34"/>
      <c r="C218" s="34"/>
      <c r="D218" s="77"/>
      <c r="E218" s="34"/>
      <c r="F218" s="36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96"/>
      <c r="T218" s="34"/>
      <c r="U218" s="36">
        <f t="shared" si="51"/>
        <v>0</v>
      </c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  <c r="IV218" s="34"/>
    </row>
    <row r="219" spans="1:256" ht="15">
      <c r="A219" s="34"/>
      <c r="B219" s="34"/>
      <c r="C219" s="34"/>
      <c r="D219" s="77"/>
      <c r="E219" s="34"/>
      <c r="F219" s="36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96"/>
      <c r="T219" s="34"/>
      <c r="U219" s="36">
        <f t="shared" si="51"/>
        <v>0</v>
      </c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  <c r="IV219" s="34"/>
    </row>
    <row r="220" spans="1:256" ht="15">
      <c r="A220" s="34"/>
      <c r="B220" s="34"/>
      <c r="C220" s="34"/>
      <c r="D220" s="77"/>
      <c r="E220" s="34"/>
      <c r="F220" s="36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96"/>
      <c r="T220" s="34"/>
      <c r="U220" s="36">
        <f t="shared" si="51"/>
        <v>0</v>
      </c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  <c r="IV220" s="34"/>
    </row>
    <row r="221" spans="1:256" ht="15">
      <c r="A221" s="34"/>
      <c r="B221" s="34"/>
      <c r="C221" s="34"/>
      <c r="D221" s="77"/>
      <c r="E221" s="34"/>
      <c r="F221" s="36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96"/>
      <c r="T221" s="34"/>
      <c r="U221" s="36">
        <f t="shared" si="51"/>
        <v>0</v>
      </c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  <c r="IV221" s="34"/>
    </row>
    <row r="222" spans="1:256" ht="15">
      <c r="A222" s="34"/>
      <c r="B222" s="34"/>
      <c r="C222" s="34"/>
      <c r="D222" s="77"/>
      <c r="E222" s="34"/>
      <c r="F222" s="36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96"/>
      <c r="T222" s="34"/>
      <c r="U222" s="36">
        <f t="shared" si="51"/>
        <v>0</v>
      </c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  <c r="IU222" s="34"/>
      <c r="IV222" s="34"/>
    </row>
    <row r="223" spans="1:256" ht="15">
      <c r="A223" s="34"/>
      <c r="B223" s="34"/>
      <c r="C223" s="34"/>
      <c r="D223" s="77"/>
      <c r="E223" s="34"/>
      <c r="F223" s="36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96"/>
      <c r="T223" s="34"/>
      <c r="U223" s="36">
        <f t="shared" si="51"/>
        <v>0</v>
      </c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  <c r="IV223" s="34"/>
    </row>
    <row r="224" spans="1:256" ht="15">
      <c r="A224" s="34"/>
      <c r="B224" s="34"/>
      <c r="C224" s="34"/>
      <c r="D224" s="77"/>
      <c r="E224" s="34"/>
      <c r="F224" s="36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96"/>
      <c r="T224" s="34"/>
      <c r="U224" s="36">
        <f t="shared" si="51"/>
        <v>0</v>
      </c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  <c r="IS224" s="34"/>
      <c r="IT224" s="34"/>
      <c r="IU224" s="34"/>
      <c r="IV224" s="34"/>
    </row>
    <row r="225" spans="1:256" ht="15">
      <c r="A225" s="34"/>
      <c r="B225" s="34"/>
      <c r="C225" s="34"/>
      <c r="D225" s="77"/>
      <c r="E225" s="34"/>
      <c r="F225" s="36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96"/>
      <c r="T225" s="34"/>
      <c r="U225" s="36">
        <f t="shared" si="51"/>
        <v>0</v>
      </c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  <c r="IV225" s="34"/>
    </row>
    <row r="226" spans="1:256" ht="15">
      <c r="A226" s="34"/>
      <c r="B226" s="34"/>
      <c r="C226" s="34"/>
      <c r="D226" s="77"/>
      <c r="E226" s="34"/>
      <c r="F226" s="36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96"/>
      <c r="T226" s="34"/>
      <c r="U226" s="36">
        <f t="shared" si="51"/>
        <v>0</v>
      </c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  <c r="IO226" s="34"/>
      <c r="IP226" s="34"/>
      <c r="IQ226" s="34"/>
      <c r="IR226" s="34"/>
      <c r="IS226" s="34"/>
      <c r="IT226" s="34"/>
      <c r="IU226" s="34"/>
      <c r="IV226" s="34"/>
    </row>
    <row r="227" spans="1:256" ht="15">
      <c r="A227" s="34"/>
      <c r="B227" s="34"/>
      <c r="C227" s="34"/>
      <c r="D227" s="77"/>
      <c r="E227" s="34"/>
      <c r="F227" s="36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96"/>
      <c r="T227" s="34"/>
      <c r="U227" s="36">
        <f t="shared" si="51"/>
        <v>0</v>
      </c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  <c r="IU227" s="34"/>
      <c r="IV227" s="34"/>
    </row>
    <row r="228" spans="1:256" ht="15">
      <c r="A228" s="34"/>
      <c r="B228" s="34"/>
      <c r="C228" s="34"/>
      <c r="D228" s="77"/>
      <c r="E228" s="34"/>
      <c r="F228" s="36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96"/>
      <c r="T228" s="34"/>
      <c r="U228" s="36">
        <f t="shared" si="51"/>
        <v>0</v>
      </c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  <c r="IU228" s="34"/>
      <c r="IV228" s="34"/>
    </row>
    <row r="229" spans="1:256" ht="15">
      <c r="A229" s="34"/>
      <c r="B229" s="34"/>
      <c r="C229" s="34"/>
      <c r="D229" s="77"/>
      <c r="E229" s="34"/>
      <c r="F229" s="36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96"/>
      <c r="T229" s="34"/>
      <c r="U229" s="36">
        <f t="shared" si="51"/>
        <v>0</v>
      </c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  <c r="IV229" s="34"/>
    </row>
    <row r="230" spans="1:256" ht="15">
      <c r="A230" s="34"/>
      <c r="B230" s="34"/>
      <c r="C230" s="34"/>
      <c r="D230" s="77"/>
      <c r="E230" s="34"/>
      <c r="F230" s="36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96"/>
      <c r="T230" s="34"/>
      <c r="U230" s="36">
        <f t="shared" si="51"/>
        <v>0</v>
      </c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  <c r="HX230" s="34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  <c r="IU230" s="34"/>
      <c r="IV230" s="34"/>
    </row>
    <row r="231" spans="1:256" ht="15">
      <c r="A231" s="34"/>
      <c r="B231" s="34"/>
      <c r="C231" s="34"/>
      <c r="D231" s="77"/>
      <c r="E231" s="34"/>
      <c r="F231" s="36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96"/>
      <c r="T231" s="34"/>
      <c r="U231" s="36">
        <f t="shared" si="51"/>
        <v>0</v>
      </c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  <c r="IU231" s="34"/>
      <c r="IV231" s="34"/>
    </row>
    <row r="232" spans="1:256" ht="15">
      <c r="A232" s="34"/>
      <c r="B232" s="34"/>
      <c r="C232" s="34"/>
      <c r="D232" s="77"/>
      <c r="E232" s="34"/>
      <c r="F232" s="36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96"/>
      <c r="T232" s="34"/>
      <c r="U232" s="36">
        <f t="shared" si="51"/>
        <v>0</v>
      </c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  <c r="IV232" s="34"/>
    </row>
    <row r="233" spans="1:256" ht="15">
      <c r="A233" s="34"/>
      <c r="B233" s="34"/>
      <c r="C233" s="34"/>
      <c r="D233" s="77"/>
      <c r="E233" s="34"/>
      <c r="F233" s="36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96"/>
      <c r="T233" s="34"/>
      <c r="U233" s="36">
        <f t="shared" si="51"/>
        <v>0</v>
      </c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  <c r="HX233" s="34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  <c r="IV233" s="34"/>
    </row>
    <row r="234" spans="1:256" ht="15">
      <c r="A234" s="34"/>
      <c r="B234" s="34"/>
      <c r="C234" s="34"/>
      <c r="D234" s="77"/>
      <c r="E234" s="34"/>
      <c r="F234" s="36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96"/>
      <c r="T234" s="34"/>
      <c r="U234" s="36">
        <f t="shared" si="51"/>
        <v>0</v>
      </c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  <c r="IU234" s="34"/>
      <c r="IV234" s="34"/>
    </row>
    <row r="235" spans="1:256" ht="15">
      <c r="A235" s="34"/>
      <c r="B235" s="34"/>
      <c r="C235" s="34"/>
      <c r="D235" s="77"/>
      <c r="E235" s="34"/>
      <c r="F235" s="36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96"/>
      <c r="T235" s="34"/>
      <c r="U235" s="36">
        <f t="shared" si="51"/>
        <v>0</v>
      </c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  <c r="IV235" s="34"/>
    </row>
    <row r="236" spans="1:256" ht="15">
      <c r="A236" s="34"/>
      <c r="B236" s="34"/>
      <c r="C236" s="34"/>
      <c r="D236" s="77"/>
      <c r="E236" s="34"/>
      <c r="F236" s="36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96"/>
      <c r="T236" s="34"/>
      <c r="U236" s="36">
        <f t="shared" si="51"/>
        <v>0</v>
      </c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  <c r="IV236" s="34"/>
    </row>
    <row r="237" spans="1:256" ht="15">
      <c r="A237" s="34"/>
      <c r="B237" s="34"/>
      <c r="C237" s="34"/>
      <c r="D237" s="77"/>
      <c r="E237" s="34"/>
      <c r="F237" s="36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96"/>
      <c r="T237" s="34"/>
      <c r="U237" s="36">
        <f t="shared" si="51"/>
        <v>0</v>
      </c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  <c r="IV237" s="34"/>
    </row>
    <row r="238" spans="1:256" ht="15">
      <c r="A238" s="34"/>
      <c r="B238" s="34"/>
      <c r="C238" s="34"/>
      <c r="D238" s="77"/>
      <c r="E238" s="34"/>
      <c r="F238" s="36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96"/>
      <c r="T238" s="34"/>
      <c r="U238" s="36">
        <f t="shared" si="51"/>
        <v>0</v>
      </c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  <c r="IV238" s="34"/>
    </row>
    <row r="239" spans="1:256" ht="15">
      <c r="A239" s="34"/>
      <c r="B239" s="34"/>
      <c r="C239" s="34"/>
      <c r="D239" s="77"/>
      <c r="E239" s="34"/>
      <c r="F239" s="36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96"/>
      <c r="T239" s="34"/>
      <c r="U239" s="36">
        <f t="shared" si="51"/>
        <v>0</v>
      </c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  <c r="IV239" s="34"/>
    </row>
    <row r="240" spans="1:256" ht="15">
      <c r="A240" s="34"/>
      <c r="B240" s="34"/>
      <c r="C240" s="34"/>
      <c r="D240" s="77"/>
      <c r="E240" s="34"/>
      <c r="F240" s="36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96"/>
      <c r="T240" s="34"/>
      <c r="U240" s="36">
        <f t="shared" si="51"/>
        <v>0</v>
      </c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  <c r="IV240" s="34"/>
    </row>
    <row r="241" spans="1:256" ht="15">
      <c r="A241" s="34"/>
      <c r="B241" s="34"/>
      <c r="C241" s="34"/>
      <c r="D241" s="77"/>
      <c r="E241" s="34"/>
      <c r="F241" s="36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96"/>
      <c r="T241" s="34"/>
      <c r="U241" s="36">
        <f t="shared" si="51"/>
        <v>0</v>
      </c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  <c r="IU241" s="34"/>
      <c r="IV241" s="34"/>
    </row>
    <row r="242" spans="1:256" ht="15">
      <c r="A242" s="34"/>
      <c r="B242" s="34"/>
      <c r="C242" s="34"/>
      <c r="D242" s="77"/>
      <c r="E242" s="34"/>
      <c r="F242" s="36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96"/>
      <c r="T242" s="34"/>
      <c r="U242" s="36">
        <f t="shared" si="51"/>
        <v>0</v>
      </c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  <c r="IV242" s="34"/>
    </row>
    <row r="243" spans="1:256" ht="15">
      <c r="A243" s="34"/>
      <c r="B243" s="34"/>
      <c r="C243" s="34"/>
      <c r="D243" s="77"/>
      <c r="E243" s="34"/>
      <c r="F243" s="36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96"/>
      <c r="T243" s="34"/>
      <c r="U243" s="36">
        <f t="shared" si="51"/>
        <v>0</v>
      </c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  <c r="IU243" s="34"/>
      <c r="IV243" s="34"/>
    </row>
    <row r="244" spans="1:256" ht="15">
      <c r="A244" s="34"/>
      <c r="B244" s="34"/>
      <c r="C244" s="34"/>
      <c r="D244" s="77"/>
      <c r="E244" s="34"/>
      <c r="F244" s="36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96"/>
      <c r="T244" s="34"/>
      <c r="U244" s="36">
        <f t="shared" si="51"/>
        <v>0</v>
      </c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  <c r="IV244" s="34"/>
    </row>
    <row r="245" spans="1:256" ht="15">
      <c r="A245" s="34"/>
      <c r="B245" s="34"/>
      <c r="C245" s="34"/>
      <c r="D245" s="77"/>
      <c r="E245" s="34"/>
      <c r="F245" s="36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96"/>
      <c r="T245" s="34"/>
      <c r="U245" s="36">
        <f t="shared" si="51"/>
        <v>0</v>
      </c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  <c r="IV245" s="34"/>
    </row>
    <row r="246" spans="1:256" ht="15">
      <c r="A246" s="34"/>
      <c r="B246" s="34"/>
      <c r="C246" s="34"/>
      <c r="D246" s="77"/>
      <c r="E246" s="34"/>
      <c r="F246" s="36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96"/>
      <c r="T246" s="34"/>
      <c r="U246" s="36">
        <f t="shared" si="51"/>
        <v>0</v>
      </c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  <c r="IU246" s="34"/>
      <c r="IV246" s="34"/>
    </row>
    <row r="247" spans="1:256" ht="15">
      <c r="A247" s="34"/>
      <c r="B247" s="34"/>
      <c r="C247" s="34"/>
      <c r="D247" s="77"/>
      <c r="E247" s="34"/>
      <c r="F247" s="36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96"/>
      <c r="T247" s="34"/>
      <c r="U247" s="36">
        <f t="shared" si="51"/>
        <v>0</v>
      </c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  <c r="IV247" s="34"/>
    </row>
    <row r="248" spans="1:256" ht="15">
      <c r="A248" s="34"/>
      <c r="B248" s="34"/>
      <c r="C248" s="34"/>
      <c r="D248" s="77"/>
      <c r="E248" s="34"/>
      <c r="F248" s="36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96"/>
      <c r="T248" s="34"/>
      <c r="U248" s="36">
        <f t="shared" si="51"/>
        <v>0</v>
      </c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  <c r="IU248" s="34"/>
      <c r="IV248" s="34"/>
    </row>
    <row r="249" spans="1:256" ht="15">
      <c r="A249" s="34"/>
      <c r="B249" s="34"/>
      <c r="C249" s="34"/>
      <c r="D249" s="77"/>
      <c r="E249" s="34"/>
      <c r="F249" s="36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96"/>
      <c r="T249" s="34"/>
      <c r="U249" s="36">
        <f t="shared" si="51"/>
        <v>0</v>
      </c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  <c r="IV249" s="34"/>
    </row>
    <row r="250" spans="1:256" ht="15">
      <c r="A250" s="34"/>
      <c r="B250" s="34"/>
      <c r="C250" s="34"/>
      <c r="D250" s="77"/>
      <c r="E250" s="34"/>
      <c r="F250" s="36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96"/>
      <c r="T250" s="34"/>
      <c r="U250" s="36">
        <f t="shared" si="51"/>
        <v>0</v>
      </c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  <c r="IV250" s="34"/>
    </row>
    <row r="251" spans="1:256" ht="15">
      <c r="A251" s="34"/>
      <c r="B251" s="34"/>
      <c r="C251" s="34"/>
      <c r="D251" s="77"/>
      <c r="E251" s="34"/>
      <c r="F251" s="36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96"/>
      <c r="T251" s="34"/>
      <c r="U251" s="36">
        <f t="shared" si="51"/>
        <v>0</v>
      </c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  <c r="IV251" s="34"/>
    </row>
    <row r="252" spans="1:256" ht="15">
      <c r="A252" s="34"/>
      <c r="B252" s="34"/>
      <c r="C252" s="34"/>
      <c r="D252" s="77"/>
      <c r="E252" s="34"/>
      <c r="F252" s="36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96"/>
      <c r="T252" s="34"/>
      <c r="U252" s="36">
        <f t="shared" si="51"/>
        <v>0</v>
      </c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  <c r="IV252" s="34"/>
    </row>
    <row r="253" spans="1:256" ht="15">
      <c r="A253" s="34"/>
      <c r="B253" s="34"/>
      <c r="C253" s="34"/>
      <c r="D253" s="77"/>
      <c r="E253" s="34"/>
      <c r="F253" s="36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96"/>
      <c r="T253" s="34"/>
      <c r="U253" s="36">
        <f t="shared" si="51"/>
        <v>0</v>
      </c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  <c r="IV253" s="34"/>
    </row>
    <row r="254" spans="1:256" ht="15">
      <c r="A254" s="34"/>
      <c r="B254" s="34"/>
      <c r="C254" s="34"/>
      <c r="D254" s="77"/>
      <c r="E254" s="34"/>
      <c r="F254" s="36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96"/>
      <c r="T254" s="34"/>
      <c r="U254" s="36">
        <f t="shared" si="51"/>
        <v>0</v>
      </c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  <c r="IV254" s="34"/>
    </row>
    <row r="255" spans="1:256" ht="15">
      <c r="A255" s="34"/>
      <c r="B255" s="34"/>
      <c r="C255" s="34"/>
      <c r="D255" s="77"/>
      <c r="E255" s="34"/>
      <c r="F255" s="36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96"/>
      <c r="T255" s="34"/>
      <c r="U255" s="36">
        <f t="shared" si="51"/>
        <v>0</v>
      </c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  <c r="IU255" s="34"/>
      <c r="IV255" s="34"/>
    </row>
    <row r="256" spans="1:256" ht="15">
      <c r="A256" s="34"/>
      <c r="B256" s="34"/>
      <c r="C256" s="34"/>
      <c r="D256" s="77"/>
      <c r="E256" s="34"/>
      <c r="F256" s="36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96"/>
      <c r="T256" s="34"/>
      <c r="U256" s="36">
        <f t="shared" si="51"/>
        <v>0</v>
      </c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  <c r="IV256" s="34"/>
    </row>
    <row r="257" spans="1:256" ht="15">
      <c r="A257" s="34"/>
      <c r="B257" s="34"/>
      <c r="C257" s="34"/>
      <c r="D257" s="77"/>
      <c r="E257" s="34"/>
      <c r="F257" s="36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96"/>
      <c r="T257" s="34"/>
      <c r="U257" s="36">
        <f t="shared" si="51"/>
        <v>0</v>
      </c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  <c r="IU257" s="34"/>
      <c r="IV257" s="34"/>
    </row>
    <row r="258" spans="1:256" ht="15">
      <c r="A258" s="34"/>
      <c r="B258" s="34"/>
      <c r="C258" s="34"/>
      <c r="D258" s="77"/>
      <c r="E258" s="34"/>
      <c r="F258" s="36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96"/>
      <c r="T258" s="34"/>
      <c r="U258" s="36">
        <f t="shared" si="51"/>
        <v>0</v>
      </c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  <c r="IV258" s="34"/>
    </row>
    <row r="259" spans="1:256" ht="15">
      <c r="A259" s="34"/>
      <c r="B259" s="34"/>
      <c r="C259" s="34"/>
      <c r="D259" s="77"/>
      <c r="E259" s="34"/>
      <c r="F259" s="36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96"/>
      <c r="T259" s="34"/>
      <c r="U259" s="36">
        <f t="shared" si="51"/>
        <v>0</v>
      </c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  <c r="IV259" s="34"/>
    </row>
    <row r="260" spans="1:256" ht="15">
      <c r="A260" s="34"/>
      <c r="B260" s="34"/>
      <c r="C260" s="34"/>
      <c r="D260" s="77"/>
      <c r="E260" s="34"/>
      <c r="F260" s="36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96"/>
      <c r="T260" s="34"/>
      <c r="U260" s="36">
        <f t="shared" si="51"/>
        <v>0</v>
      </c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  <c r="IU260" s="34"/>
      <c r="IV260" s="34"/>
    </row>
    <row r="261" spans="1:256" ht="15">
      <c r="A261" s="34"/>
      <c r="B261" s="34"/>
      <c r="C261" s="34"/>
      <c r="D261" s="77"/>
      <c r="E261" s="34"/>
      <c r="F261" s="36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96"/>
      <c r="T261" s="34"/>
      <c r="U261" s="36">
        <f t="shared" si="51"/>
        <v>0</v>
      </c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  <c r="IV261" s="34"/>
    </row>
    <row r="262" spans="1:256" ht="15">
      <c r="A262" s="34"/>
      <c r="B262" s="34"/>
      <c r="C262" s="34"/>
      <c r="D262" s="77"/>
      <c r="E262" s="34"/>
      <c r="F262" s="36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96"/>
      <c r="T262" s="34"/>
      <c r="U262" s="36">
        <f t="shared" si="51"/>
        <v>0</v>
      </c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  <c r="IV262" s="34"/>
    </row>
    <row r="263" spans="1:256" ht="15">
      <c r="A263" s="34"/>
      <c r="B263" s="34"/>
      <c r="C263" s="34"/>
      <c r="D263" s="77"/>
      <c r="E263" s="34"/>
      <c r="F263" s="36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96"/>
      <c r="T263" s="34"/>
      <c r="U263" s="36">
        <f t="shared" si="51"/>
        <v>0</v>
      </c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  <c r="IU263" s="34"/>
      <c r="IV263" s="34"/>
    </row>
    <row r="264" spans="1:256" ht="15">
      <c r="A264" s="34"/>
      <c r="B264" s="34"/>
      <c r="C264" s="34"/>
      <c r="D264" s="77"/>
      <c r="E264" s="34"/>
      <c r="F264" s="36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96"/>
      <c r="T264" s="34"/>
      <c r="U264" s="36">
        <f t="shared" si="51"/>
        <v>0</v>
      </c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  <c r="IU264" s="34"/>
      <c r="IV264" s="34"/>
    </row>
    <row r="265" spans="1:256" ht="15">
      <c r="A265" s="34"/>
      <c r="B265" s="34"/>
      <c r="C265" s="34"/>
      <c r="D265" s="77"/>
      <c r="E265" s="34"/>
      <c r="F265" s="36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96"/>
      <c r="T265" s="34"/>
      <c r="U265" s="36">
        <f t="shared" si="51"/>
        <v>0</v>
      </c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  <c r="IU265" s="34"/>
      <c r="IV265" s="34"/>
    </row>
    <row r="266" spans="1:256" ht="15">
      <c r="A266" s="34"/>
      <c r="B266" s="34"/>
      <c r="C266" s="34"/>
      <c r="D266" s="77"/>
      <c r="E266" s="34"/>
      <c r="F266" s="36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96"/>
      <c r="T266" s="34"/>
      <c r="U266" s="36">
        <f t="shared" si="51"/>
        <v>0</v>
      </c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  <c r="IU266" s="34"/>
      <c r="IV266" s="34"/>
    </row>
    <row r="267" spans="1:256" ht="15">
      <c r="A267" s="34"/>
      <c r="B267" s="34"/>
      <c r="C267" s="34"/>
      <c r="D267" s="77"/>
      <c r="E267" s="34"/>
      <c r="F267" s="36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96"/>
      <c r="T267" s="34"/>
      <c r="U267" s="36">
        <f t="shared" si="51"/>
        <v>0</v>
      </c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  <c r="IU267" s="34"/>
      <c r="IV267" s="34"/>
    </row>
    <row r="268" spans="1:256" ht="15">
      <c r="A268" s="34"/>
      <c r="B268" s="34"/>
      <c r="C268" s="34"/>
      <c r="D268" s="77"/>
      <c r="E268" s="34"/>
      <c r="F268" s="36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96"/>
      <c r="T268" s="34"/>
      <c r="U268" s="36">
        <f t="shared" si="51"/>
        <v>0</v>
      </c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  <c r="IV268" s="34"/>
    </row>
    <row r="269" spans="1:256" ht="15">
      <c r="A269" s="34"/>
      <c r="B269" s="34"/>
      <c r="C269" s="34"/>
      <c r="D269" s="77"/>
      <c r="E269" s="34"/>
      <c r="F269" s="36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96"/>
      <c r="T269" s="34"/>
      <c r="U269" s="36">
        <f t="shared" si="51"/>
        <v>0</v>
      </c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  <c r="IV269" s="34"/>
    </row>
    <row r="270" spans="1:256" ht="15">
      <c r="A270" s="34"/>
      <c r="B270" s="34"/>
      <c r="C270" s="34"/>
      <c r="D270" s="77"/>
      <c r="E270" s="34"/>
      <c r="F270" s="36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96"/>
      <c r="T270" s="34"/>
      <c r="U270" s="36">
        <f t="shared" si="51"/>
        <v>0</v>
      </c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  <c r="IU270" s="34"/>
      <c r="IV270" s="34"/>
    </row>
    <row r="271" spans="1:256" ht="15">
      <c r="A271" s="34"/>
      <c r="B271" s="34"/>
      <c r="C271" s="34"/>
      <c r="D271" s="77"/>
      <c r="E271" s="34"/>
      <c r="F271" s="36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96"/>
      <c r="T271" s="34"/>
      <c r="U271" s="36">
        <f aca="true" t="shared" si="52" ref="U271:U314">SUM(G271:R271)-F271</f>
        <v>0</v>
      </c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  <c r="IU271" s="34"/>
      <c r="IV271" s="34"/>
    </row>
    <row r="272" spans="1:256" ht="15">
      <c r="A272" s="34"/>
      <c r="B272" s="34"/>
      <c r="C272" s="34"/>
      <c r="D272" s="77"/>
      <c r="E272" s="34"/>
      <c r="F272" s="36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96"/>
      <c r="T272" s="34"/>
      <c r="U272" s="36">
        <f t="shared" si="52"/>
        <v>0</v>
      </c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  <c r="IU272" s="34"/>
      <c r="IV272" s="34"/>
    </row>
    <row r="273" spans="1:256" ht="15">
      <c r="A273" s="34"/>
      <c r="B273" s="34"/>
      <c r="C273" s="34"/>
      <c r="D273" s="77"/>
      <c r="E273" s="34"/>
      <c r="F273" s="36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96"/>
      <c r="T273" s="34"/>
      <c r="U273" s="36">
        <f t="shared" si="52"/>
        <v>0</v>
      </c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  <c r="IU273" s="34"/>
      <c r="IV273" s="34"/>
    </row>
    <row r="274" spans="1:256" ht="15">
      <c r="A274" s="34"/>
      <c r="B274" s="34"/>
      <c r="C274" s="34"/>
      <c r="D274" s="77"/>
      <c r="E274" s="34"/>
      <c r="F274" s="36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96"/>
      <c r="T274" s="34"/>
      <c r="U274" s="36">
        <f t="shared" si="52"/>
        <v>0</v>
      </c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  <c r="IV274" s="34"/>
    </row>
    <row r="275" spans="1:256" ht="15">
      <c r="A275" s="34"/>
      <c r="B275" s="34"/>
      <c r="C275" s="34"/>
      <c r="D275" s="77"/>
      <c r="E275" s="34"/>
      <c r="F275" s="36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96"/>
      <c r="T275" s="34"/>
      <c r="U275" s="36">
        <f t="shared" si="52"/>
        <v>0</v>
      </c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  <c r="IU275" s="34"/>
      <c r="IV275" s="34"/>
    </row>
    <row r="276" spans="1:256" ht="15">
      <c r="A276" s="34"/>
      <c r="B276" s="34"/>
      <c r="C276" s="34"/>
      <c r="D276" s="77"/>
      <c r="E276" s="34"/>
      <c r="F276" s="36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96"/>
      <c r="T276" s="34"/>
      <c r="U276" s="36">
        <f t="shared" si="52"/>
        <v>0</v>
      </c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  <c r="IV276" s="34"/>
    </row>
    <row r="277" spans="1:256" ht="15">
      <c r="A277" s="34"/>
      <c r="B277" s="34"/>
      <c r="C277" s="34"/>
      <c r="D277" s="77"/>
      <c r="E277" s="34"/>
      <c r="F277" s="36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96"/>
      <c r="T277" s="34"/>
      <c r="U277" s="36">
        <f t="shared" si="52"/>
        <v>0</v>
      </c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  <c r="IV277" s="34"/>
    </row>
    <row r="278" spans="1:256" ht="15">
      <c r="A278" s="34"/>
      <c r="B278" s="34"/>
      <c r="C278" s="34"/>
      <c r="D278" s="77"/>
      <c r="E278" s="34"/>
      <c r="F278" s="36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96"/>
      <c r="T278" s="34"/>
      <c r="U278" s="36">
        <f t="shared" si="52"/>
        <v>0</v>
      </c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  <c r="IU278" s="34"/>
      <c r="IV278" s="34"/>
    </row>
    <row r="279" spans="1:256" ht="15">
      <c r="A279" s="34"/>
      <c r="B279" s="34"/>
      <c r="C279" s="34"/>
      <c r="D279" s="77"/>
      <c r="E279" s="34"/>
      <c r="F279" s="36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96"/>
      <c r="T279" s="34"/>
      <c r="U279" s="36">
        <f t="shared" si="52"/>
        <v>0</v>
      </c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  <c r="IU279" s="34"/>
      <c r="IV279" s="34"/>
    </row>
    <row r="280" spans="1:256" ht="15">
      <c r="A280" s="34"/>
      <c r="B280" s="34"/>
      <c r="C280" s="34"/>
      <c r="D280" s="77"/>
      <c r="E280" s="34"/>
      <c r="F280" s="36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96"/>
      <c r="T280" s="34"/>
      <c r="U280" s="36">
        <f t="shared" si="52"/>
        <v>0</v>
      </c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  <c r="IU280" s="34"/>
      <c r="IV280" s="34"/>
    </row>
    <row r="281" spans="1:256" ht="15">
      <c r="A281" s="34"/>
      <c r="B281" s="34"/>
      <c r="C281" s="34"/>
      <c r="D281" s="77"/>
      <c r="E281" s="34"/>
      <c r="F281" s="36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96"/>
      <c r="T281" s="34"/>
      <c r="U281" s="36">
        <f t="shared" si="52"/>
        <v>0</v>
      </c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  <c r="IU281" s="34"/>
      <c r="IV281" s="34"/>
    </row>
    <row r="282" spans="1:256" ht="15">
      <c r="A282" s="34"/>
      <c r="B282" s="34"/>
      <c r="C282" s="34"/>
      <c r="D282" s="77"/>
      <c r="E282" s="34"/>
      <c r="F282" s="36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96"/>
      <c r="T282" s="34"/>
      <c r="U282" s="36">
        <f t="shared" si="52"/>
        <v>0</v>
      </c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  <c r="IU282" s="34"/>
      <c r="IV282" s="34"/>
    </row>
    <row r="283" spans="1:256" ht="15">
      <c r="A283" s="34"/>
      <c r="B283" s="34"/>
      <c r="C283" s="34"/>
      <c r="D283" s="77"/>
      <c r="E283" s="34"/>
      <c r="F283" s="36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96"/>
      <c r="T283" s="34"/>
      <c r="U283" s="36">
        <f t="shared" si="52"/>
        <v>0</v>
      </c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  <c r="IU283" s="34"/>
      <c r="IV283" s="34"/>
    </row>
    <row r="284" spans="1:256" ht="15">
      <c r="A284" s="34"/>
      <c r="B284" s="34"/>
      <c r="C284" s="34"/>
      <c r="D284" s="77"/>
      <c r="E284" s="34"/>
      <c r="F284" s="36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96"/>
      <c r="T284" s="34"/>
      <c r="U284" s="36">
        <f t="shared" si="52"/>
        <v>0</v>
      </c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  <c r="IU284" s="34"/>
      <c r="IV284" s="34"/>
    </row>
    <row r="285" spans="1:256" ht="15">
      <c r="A285" s="34"/>
      <c r="B285" s="34"/>
      <c r="C285" s="34"/>
      <c r="D285" s="77"/>
      <c r="E285" s="34"/>
      <c r="F285" s="36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96"/>
      <c r="T285" s="34"/>
      <c r="U285" s="36">
        <f t="shared" si="52"/>
        <v>0</v>
      </c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  <c r="IU285" s="34"/>
      <c r="IV285" s="34"/>
    </row>
    <row r="286" spans="1:256" ht="15">
      <c r="A286" s="34"/>
      <c r="B286" s="34"/>
      <c r="C286" s="34"/>
      <c r="D286" s="77"/>
      <c r="E286" s="34"/>
      <c r="F286" s="36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96"/>
      <c r="T286" s="34"/>
      <c r="U286" s="36">
        <f t="shared" si="52"/>
        <v>0</v>
      </c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  <c r="IU286" s="34"/>
      <c r="IV286" s="34"/>
    </row>
    <row r="287" spans="1:256" ht="15">
      <c r="A287" s="34"/>
      <c r="B287" s="34"/>
      <c r="C287" s="34"/>
      <c r="D287" s="77"/>
      <c r="E287" s="34"/>
      <c r="F287" s="36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96"/>
      <c r="T287" s="34"/>
      <c r="U287" s="36">
        <f t="shared" si="52"/>
        <v>0</v>
      </c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  <c r="IU287" s="34"/>
      <c r="IV287" s="34"/>
    </row>
    <row r="288" spans="1:256" ht="15">
      <c r="A288" s="34"/>
      <c r="B288" s="34"/>
      <c r="C288" s="34"/>
      <c r="D288" s="77"/>
      <c r="E288" s="34"/>
      <c r="F288" s="36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96"/>
      <c r="T288" s="34"/>
      <c r="U288" s="36">
        <f t="shared" si="52"/>
        <v>0</v>
      </c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  <c r="IU288" s="34"/>
      <c r="IV288" s="34"/>
    </row>
    <row r="289" spans="1:256" ht="15">
      <c r="A289" s="34"/>
      <c r="B289" s="34"/>
      <c r="C289" s="34"/>
      <c r="D289" s="77"/>
      <c r="E289" s="34"/>
      <c r="F289" s="36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96"/>
      <c r="T289" s="34"/>
      <c r="U289" s="36">
        <f t="shared" si="52"/>
        <v>0</v>
      </c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  <c r="IU289" s="34"/>
      <c r="IV289" s="34"/>
    </row>
    <row r="290" spans="1:256" ht="15">
      <c r="A290" s="34"/>
      <c r="B290" s="34"/>
      <c r="C290" s="34"/>
      <c r="D290" s="77"/>
      <c r="E290" s="34"/>
      <c r="F290" s="36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96"/>
      <c r="T290" s="34"/>
      <c r="U290" s="36">
        <f t="shared" si="52"/>
        <v>0</v>
      </c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  <c r="IU290" s="34"/>
      <c r="IV290" s="34"/>
    </row>
    <row r="291" spans="1:256" ht="15">
      <c r="A291" s="34"/>
      <c r="B291" s="34"/>
      <c r="C291" s="34"/>
      <c r="D291" s="77"/>
      <c r="E291" s="34"/>
      <c r="F291" s="36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96"/>
      <c r="T291" s="34"/>
      <c r="U291" s="36">
        <f t="shared" si="52"/>
        <v>0</v>
      </c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  <c r="IU291" s="34"/>
      <c r="IV291" s="34"/>
    </row>
    <row r="292" spans="1:256" ht="15">
      <c r="A292" s="34"/>
      <c r="B292" s="34"/>
      <c r="C292" s="34"/>
      <c r="D292" s="77"/>
      <c r="E292" s="34"/>
      <c r="F292" s="36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96"/>
      <c r="T292" s="34"/>
      <c r="U292" s="36">
        <f t="shared" si="52"/>
        <v>0</v>
      </c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  <c r="IU292" s="34"/>
      <c r="IV292" s="34"/>
    </row>
    <row r="293" spans="1:256" ht="15">
      <c r="A293" s="34"/>
      <c r="B293" s="34"/>
      <c r="C293" s="34"/>
      <c r="D293" s="77"/>
      <c r="E293" s="34"/>
      <c r="F293" s="36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96"/>
      <c r="T293" s="34"/>
      <c r="U293" s="36">
        <f t="shared" si="52"/>
        <v>0</v>
      </c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  <c r="IU293" s="34"/>
      <c r="IV293" s="34"/>
    </row>
    <row r="294" spans="1:256" ht="15">
      <c r="A294" s="34"/>
      <c r="B294" s="34"/>
      <c r="C294" s="34"/>
      <c r="D294" s="77"/>
      <c r="E294" s="34"/>
      <c r="F294" s="36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96"/>
      <c r="T294" s="34"/>
      <c r="U294" s="36">
        <f t="shared" si="52"/>
        <v>0</v>
      </c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  <c r="IU294" s="34"/>
      <c r="IV294" s="34"/>
    </row>
    <row r="295" spans="1:256" ht="15">
      <c r="A295" s="34"/>
      <c r="B295" s="34"/>
      <c r="C295" s="34"/>
      <c r="D295" s="77"/>
      <c r="E295" s="34"/>
      <c r="F295" s="36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96"/>
      <c r="T295" s="34"/>
      <c r="U295" s="36">
        <f t="shared" si="52"/>
        <v>0</v>
      </c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  <c r="IU295" s="34"/>
      <c r="IV295" s="34"/>
    </row>
    <row r="296" spans="1:256" ht="15">
      <c r="A296" s="34"/>
      <c r="B296" s="34"/>
      <c r="C296" s="34"/>
      <c r="D296" s="77"/>
      <c r="E296" s="34"/>
      <c r="F296" s="36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96"/>
      <c r="T296" s="34"/>
      <c r="U296" s="36">
        <f t="shared" si="52"/>
        <v>0</v>
      </c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  <c r="IU296" s="34"/>
      <c r="IV296" s="34"/>
    </row>
    <row r="297" spans="1:256" ht="15">
      <c r="A297" s="34"/>
      <c r="B297" s="34"/>
      <c r="C297" s="34"/>
      <c r="D297" s="77"/>
      <c r="E297" s="34"/>
      <c r="F297" s="36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96"/>
      <c r="T297" s="34"/>
      <c r="U297" s="36">
        <f t="shared" si="52"/>
        <v>0</v>
      </c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  <c r="IV297" s="34"/>
    </row>
    <row r="298" spans="1:256" ht="15">
      <c r="A298" s="34"/>
      <c r="B298" s="34"/>
      <c r="C298" s="34"/>
      <c r="D298" s="77"/>
      <c r="E298" s="34"/>
      <c r="F298" s="36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96"/>
      <c r="T298" s="34"/>
      <c r="U298" s="36">
        <f t="shared" si="52"/>
        <v>0</v>
      </c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  <c r="IU298" s="34"/>
      <c r="IV298" s="34"/>
    </row>
    <row r="299" spans="1:256" ht="15">
      <c r="A299" s="34"/>
      <c r="B299" s="34"/>
      <c r="C299" s="34"/>
      <c r="D299" s="77"/>
      <c r="E299" s="34"/>
      <c r="F299" s="36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96"/>
      <c r="T299" s="34"/>
      <c r="U299" s="36">
        <f t="shared" si="52"/>
        <v>0</v>
      </c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  <c r="IU299" s="34"/>
      <c r="IV299" s="34"/>
    </row>
    <row r="300" spans="1:256" ht="15">
      <c r="A300" s="34"/>
      <c r="B300" s="34"/>
      <c r="C300" s="34"/>
      <c r="D300" s="77"/>
      <c r="E300" s="34"/>
      <c r="F300" s="36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96"/>
      <c r="T300" s="34"/>
      <c r="U300" s="36">
        <f t="shared" si="52"/>
        <v>0</v>
      </c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  <c r="IU300" s="34"/>
      <c r="IV300" s="34"/>
    </row>
    <row r="301" spans="1:256" ht="15">
      <c r="A301" s="34"/>
      <c r="B301" s="34"/>
      <c r="C301" s="34"/>
      <c r="D301" s="34"/>
      <c r="E301" s="34"/>
      <c r="F301" s="36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96"/>
      <c r="T301" s="34"/>
      <c r="U301" s="36">
        <f t="shared" si="52"/>
        <v>0</v>
      </c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  <c r="IU301" s="34"/>
      <c r="IV301" s="34"/>
    </row>
    <row r="302" spans="1:256" ht="15">
      <c r="A302" s="34"/>
      <c r="B302" s="34"/>
      <c r="C302" s="34"/>
      <c r="D302" s="34"/>
      <c r="E302" s="34"/>
      <c r="F302" s="36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96"/>
      <c r="T302" s="34"/>
      <c r="U302" s="36">
        <f t="shared" si="52"/>
        <v>0</v>
      </c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  <c r="IU302" s="34"/>
      <c r="IV302" s="34"/>
    </row>
    <row r="303" spans="1:256" ht="15">
      <c r="A303" s="34"/>
      <c r="B303" s="34"/>
      <c r="C303" s="34"/>
      <c r="D303" s="34"/>
      <c r="E303" s="34"/>
      <c r="F303" s="36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96"/>
      <c r="T303" s="34"/>
      <c r="U303" s="36">
        <f t="shared" si="52"/>
        <v>0</v>
      </c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  <c r="IU303" s="34"/>
      <c r="IV303" s="34"/>
    </row>
    <row r="304" spans="1:256" ht="15">
      <c r="A304" s="34"/>
      <c r="B304" s="34"/>
      <c r="C304" s="34"/>
      <c r="D304" s="34"/>
      <c r="E304" s="34"/>
      <c r="F304" s="36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96"/>
      <c r="T304" s="34"/>
      <c r="U304" s="36">
        <f t="shared" si="52"/>
        <v>0</v>
      </c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34"/>
      <c r="IR304" s="34"/>
      <c r="IS304" s="34"/>
      <c r="IT304" s="34"/>
      <c r="IU304" s="34"/>
      <c r="IV304" s="34"/>
    </row>
    <row r="305" spans="1:256" ht="15">
      <c r="A305" s="34"/>
      <c r="B305" s="34"/>
      <c r="C305" s="34"/>
      <c r="D305" s="34"/>
      <c r="E305" s="34"/>
      <c r="F305" s="36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96"/>
      <c r="T305" s="34"/>
      <c r="U305" s="36">
        <f t="shared" si="52"/>
        <v>0</v>
      </c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  <c r="IV305" s="34"/>
    </row>
    <row r="306" spans="1:256" ht="15">
      <c r="A306" s="34"/>
      <c r="B306" s="34"/>
      <c r="C306" s="34"/>
      <c r="D306" s="34"/>
      <c r="E306" s="34"/>
      <c r="F306" s="36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96"/>
      <c r="T306" s="34"/>
      <c r="U306" s="36">
        <f t="shared" si="52"/>
        <v>0</v>
      </c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  <c r="IU306" s="34"/>
      <c r="IV306" s="34"/>
    </row>
    <row r="307" spans="1:256" ht="15">
      <c r="A307" s="34"/>
      <c r="B307" s="34"/>
      <c r="C307" s="34"/>
      <c r="D307" s="34"/>
      <c r="E307" s="34"/>
      <c r="F307" s="36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96"/>
      <c r="T307" s="34"/>
      <c r="U307" s="36">
        <f t="shared" si="52"/>
        <v>0</v>
      </c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  <c r="IU307" s="34"/>
      <c r="IV307" s="34"/>
    </row>
    <row r="308" spans="1:256" ht="15">
      <c r="A308" s="34"/>
      <c r="B308" s="34"/>
      <c r="C308" s="34"/>
      <c r="D308" s="34"/>
      <c r="E308" s="34"/>
      <c r="F308" s="36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96"/>
      <c r="T308" s="34"/>
      <c r="U308" s="36">
        <f t="shared" si="52"/>
        <v>0</v>
      </c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  <c r="IV308" s="34"/>
    </row>
    <row r="309" spans="1:256" ht="15">
      <c r="A309" s="34"/>
      <c r="B309" s="34"/>
      <c r="C309" s="34"/>
      <c r="D309" s="34"/>
      <c r="E309" s="34"/>
      <c r="F309" s="36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96"/>
      <c r="T309" s="34"/>
      <c r="U309" s="36">
        <f t="shared" si="52"/>
        <v>0</v>
      </c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  <c r="IU309" s="34"/>
      <c r="IV309" s="34"/>
    </row>
    <row r="310" spans="1:256" ht="15">
      <c r="A310" s="34"/>
      <c r="B310" s="34"/>
      <c r="C310" s="34"/>
      <c r="D310" s="34"/>
      <c r="E310" s="34"/>
      <c r="F310" s="36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96"/>
      <c r="T310" s="34"/>
      <c r="U310" s="36">
        <f t="shared" si="52"/>
        <v>0</v>
      </c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  <c r="IU310" s="34"/>
      <c r="IV310" s="34"/>
    </row>
    <row r="311" spans="1:256" ht="15">
      <c r="A311" s="34"/>
      <c r="B311" s="34"/>
      <c r="C311" s="34"/>
      <c r="D311" s="34"/>
      <c r="E311" s="34"/>
      <c r="F311" s="36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96"/>
      <c r="T311" s="34"/>
      <c r="U311" s="36">
        <f t="shared" si="52"/>
        <v>0</v>
      </c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  <c r="IU311" s="34"/>
      <c r="IV311" s="34"/>
    </row>
    <row r="312" spans="1:256" ht="15">
      <c r="A312" s="34"/>
      <c r="B312" s="34"/>
      <c r="C312" s="34"/>
      <c r="D312" s="34"/>
      <c r="E312" s="34"/>
      <c r="F312" s="36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96"/>
      <c r="T312" s="34"/>
      <c r="U312" s="36">
        <f t="shared" si="52"/>
        <v>0</v>
      </c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  <c r="IV312" s="34"/>
    </row>
    <row r="313" spans="1:256" ht="15">
      <c r="A313" s="34"/>
      <c r="B313" s="34"/>
      <c r="C313" s="34"/>
      <c r="D313" s="34"/>
      <c r="E313" s="34"/>
      <c r="F313" s="36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96"/>
      <c r="T313" s="34"/>
      <c r="U313" s="36">
        <f t="shared" si="52"/>
        <v>0</v>
      </c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  <c r="IU313" s="34"/>
      <c r="IV313" s="34"/>
    </row>
    <row r="314" spans="1:256" ht="15">
      <c r="A314" s="34"/>
      <c r="B314" s="34"/>
      <c r="C314" s="34"/>
      <c r="D314" s="34"/>
      <c r="E314" s="34"/>
      <c r="F314" s="36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96"/>
      <c r="T314" s="34"/>
      <c r="U314" s="36">
        <f t="shared" si="52"/>
        <v>0</v>
      </c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  <c r="IU314" s="34"/>
      <c r="IV314" s="34"/>
    </row>
    <row r="315" spans="1:256" ht="15">
      <c r="A315" s="34"/>
      <c r="B315" s="34"/>
      <c r="C315" s="34"/>
      <c r="D315" s="34"/>
      <c r="E315" s="34"/>
      <c r="F315" s="36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96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  <c r="IV315" s="34"/>
    </row>
    <row r="316" spans="1:256" ht="15">
      <c r="A316" s="34"/>
      <c r="B316" s="34"/>
      <c r="C316" s="34"/>
      <c r="D316" s="34"/>
      <c r="E316" s="34"/>
      <c r="F316" s="36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96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  <c r="IU316" s="34"/>
      <c r="IV316" s="34"/>
    </row>
    <row r="317" spans="1:256" ht="15">
      <c r="A317" s="34"/>
      <c r="B317" s="34"/>
      <c r="C317" s="34"/>
      <c r="D317" s="34"/>
      <c r="E317" s="34"/>
      <c r="F317" s="36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96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  <c r="IU317" s="34"/>
      <c r="IV317" s="34"/>
    </row>
    <row r="318" spans="1:256" ht="15">
      <c r="A318" s="34"/>
      <c r="B318" s="34"/>
      <c r="C318" s="34"/>
      <c r="D318" s="34"/>
      <c r="E318" s="34"/>
      <c r="F318" s="36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96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  <c r="IU318" s="34"/>
      <c r="IV318" s="34"/>
    </row>
    <row r="319" spans="1:256" ht="15">
      <c r="A319" s="34"/>
      <c r="B319" s="34"/>
      <c r="C319" s="34"/>
      <c r="D319" s="34"/>
      <c r="E319" s="34"/>
      <c r="F319" s="36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96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  <c r="IU319" s="34"/>
      <c r="IV319" s="34"/>
    </row>
    <row r="320" spans="1:256" ht="15">
      <c r="A320" s="34"/>
      <c r="B320" s="34"/>
      <c r="C320" s="34"/>
      <c r="D320" s="34"/>
      <c r="E320" s="34"/>
      <c r="F320" s="36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96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  <c r="IU320" s="34"/>
      <c r="IV320" s="34"/>
    </row>
    <row r="321" spans="1:256" ht="15">
      <c r="A321" s="34"/>
      <c r="B321" s="34"/>
      <c r="C321" s="34"/>
      <c r="D321" s="34"/>
      <c r="E321" s="34"/>
      <c r="F321" s="36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96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  <c r="IU321" s="34"/>
      <c r="IV321" s="34"/>
    </row>
    <row r="322" spans="1:256" ht="15">
      <c r="A322" s="34"/>
      <c r="B322" s="34"/>
      <c r="C322" s="34"/>
      <c r="D322" s="34"/>
      <c r="E322" s="34"/>
      <c r="F322" s="36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96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  <c r="IU322" s="34"/>
      <c r="IV322" s="34"/>
    </row>
    <row r="323" spans="1:256" ht="15">
      <c r="A323" s="34"/>
      <c r="B323" s="34"/>
      <c r="C323" s="34"/>
      <c r="D323" s="34"/>
      <c r="E323" s="34"/>
      <c r="F323" s="36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96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  <c r="IR323" s="34"/>
      <c r="IS323" s="34"/>
      <c r="IT323" s="34"/>
      <c r="IU323" s="34"/>
      <c r="IV323" s="34"/>
    </row>
    <row r="324" spans="1:256" ht="15">
      <c r="A324" s="34"/>
      <c r="B324" s="34"/>
      <c r="C324" s="34"/>
      <c r="D324" s="34"/>
      <c r="E324" s="34"/>
      <c r="F324" s="36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96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  <c r="IU324" s="34"/>
      <c r="IV324" s="34"/>
    </row>
    <row r="325" spans="1:256" ht="15">
      <c r="A325" s="34"/>
      <c r="B325" s="34"/>
      <c r="C325" s="34"/>
      <c r="D325" s="34"/>
      <c r="E325" s="34"/>
      <c r="F325" s="36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  <c r="IU325" s="34"/>
      <c r="IV325" s="34"/>
    </row>
    <row r="326" spans="1:256" ht="15">
      <c r="A326" s="34"/>
      <c r="B326" s="34"/>
      <c r="C326" s="34"/>
      <c r="D326" s="34"/>
      <c r="E326" s="34"/>
      <c r="F326" s="36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  <c r="IU326" s="34"/>
      <c r="IV326" s="34"/>
    </row>
    <row r="327" spans="1:256" ht="15">
      <c r="A327" s="34"/>
      <c r="B327" s="34"/>
      <c r="C327" s="34"/>
      <c r="D327" s="34"/>
      <c r="E327" s="34"/>
      <c r="F327" s="36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34"/>
      <c r="IR327" s="34"/>
      <c r="IS327" s="34"/>
      <c r="IT327" s="34"/>
      <c r="IU327" s="34"/>
      <c r="IV327" s="34"/>
    </row>
    <row r="328" spans="1:256" ht="15">
      <c r="A328" s="34"/>
      <c r="B328" s="34"/>
      <c r="C328" s="34"/>
      <c r="D328" s="34"/>
      <c r="E328" s="34"/>
      <c r="F328" s="36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34"/>
      <c r="IR328" s="34"/>
      <c r="IS328" s="34"/>
      <c r="IT328" s="34"/>
      <c r="IU328" s="34"/>
      <c r="IV328" s="34"/>
    </row>
    <row r="329" spans="1:256" ht="15">
      <c r="A329" s="34"/>
      <c r="B329" s="34"/>
      <c r="C329" s="34"/>
      <c r="D329" s="34"/>
      <c r="E329" s="34"/>
      <c r="F329" s="36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  <c r="IU329" s="34"/>
      <c r="IV329" s="34"/>
    </row>
    <row r="330" spans="1:256" ht="15">
      <c r="A330" s="34"/>
      <c r="B330" s="34"/>
      <c r="C330" s="34"/>
      <c r="D330" s="34"/>
      <c r="E330" s="34"/>
      <c r="F330" s="36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34"/>
      <c r="IR330" s="34"/>
      <c r="IS330" s="34"/>
      <c r="IT330" s="34"/>
      <c r="IU330" s="34"/>
      <c r="IV330" s="34"/>
    </row>
    <row r="331" spans="1:256" ht="15">
      <c r="A331" s="34"/>
      <c r="B331" s="34"/>
      <c r="C331" s="34"/>
      <c r="D331" s="34"/>
      <c r="E331" s="34"/>
      <c r="F331" s="36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  <c r="IU331" s="34"/>
      <c r="IV331" s="34"/>
    </row>
    <row r="332" spans="1:256" ht="15">
      <c r="A332" s="34"/>
      <c r="B332" s="34"/>
      <c r="C332" s="34"/>
      <c r="D332" s="34"/>
      <c r="E332" s="34"/>
      <c r="F332" s="36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34"/>
      <c r="IR332" s="34"/>
      <c r="IS332" s="34"/>
      <c r="IT332" s="34"/>
      <c r="IU332" s="34"/>
      <c r="IV332" s="34"/>
    </row>
    <row r="333" spans="1:256" ht="15">
      <c r="A333" s="34"/>
      <c r="B333" s="34"/>
      <c r="C333" s="34"/>
      <c r="D333" s="34"/>
      <c r="E333" s="34"/>
      <c r="F333" s="36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  <c r="IU333" s="34"/>
      <c r="IV333" s="34"/>
    </row>
    <row r="334" spans="1:256" ht="15">
      <c r="A334" s="34"/>
      <c r="B334" s="34"/>
      <c r="C334" s="34"/>
      <c r="D334" s="34"/>
      <c r="E334" s="34"/>
      <c r="F334" s="36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  <c r="IU334" s="34"/>
      <c r="IV334" s="34"/>
    </row>
    <row r="335" spans="1:256" ht="15">
      <c r="A335" s="34"/>
      <c r="B335" s="34"/>
      <c r="C335" s="34"/>
      <c r="D335" s="34"/>
      <c r="E335" s="34"/>
      <c r="F335" s="36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34"/>
      <c r="IR335" s="34"/>
      <c r="IS335" s="34"/>
      <c r="IT335" s="34"/>
      <c r="IU335" s="34"/>
      <c r="IV335" s="34"/>
    </row>
    <row r="336" spans="1:256" ht="15">
      <c r="A336" s="34"/>
      <c r="B336" s="34"/>
      <c r="C336" s="34"/>
      <c r="D336" s="34"/>
      <c r="E336" s="34"/>
      <c r="F336" s="36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34"/>
      <c r="IR336" s="34"/>
      <c r="IS336" s="34"/>
      <c r="IT336" s="34"/>
      <c r="IU336" s="34"/>
      <c r="IV336" s="34"/>
    </row>
    <row r="337" spans="1:256" ht="15">
      <c r="A337" s="34"/>
      <c r="B337" s="34"/>
      <c r="C337" s="34"/>
      <c r="D337" s="34"/>
      <c r="E337" s="34"/>
      <c r="F337" s="36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  <c r="IU337" s="34"/>
      <c r="IV337" s="34"/>
    </row>
    <row r="338" spans="1:256" ht="15">
      <c r="A338" s="34"/>
      <c r="B338" s="34"/>
      <c r="C338" s="34"/>
      <c r="D338" s="34"/>
      <c r="E338" s="34"/>
      <c r="F338" s="36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34"/>
      <c r="IR338" s="34"/>
      <c r="IS338" s="34"/>
      <c r="IT338" s="34"/>
      <c r="IU338" s="34"/>
      <c r="IV338" s="34"/>
    </row>
    <row r="339" spans="1:256" ht="15">
      <c r="A339" s="34"/>
      <c r="B339" s="34"/>
      <c r="C339" s="34"/>
      <c r="D339" s="34"/>
      <c r="E339" s="34"/>
      <c r="F339" s="36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34"/>
      <c r="IR339" s="34"/>
      <c r="IS339" s="34"/>
      <c r="IT339" s="34"/>
      <c r="IU339" s="34"/>
      <c r="IV339" s="34"/>
    </row>
    <row r="340" spans="1:256" ht="15">
      <c r="A340" s="34"/>
      <c r="B340" s="34"/>
      <c r="C340" s="34"/>
      <c r="D340" s="34"/>
      <c r="E340" s="34"/>
      <c r="F340" s="36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  <c r="IU340" s="34"/>
      <c r="IV340" s="34"/>
    </row>
    <row r="341" spans="1:256" ht="15">
      <c r="A341" s="34"/>
      <c r="B341" s="34"/>
      <c r="C341" s="34"/>
      <c r="D341" s="34"/>
      <c r="E341" s="34"/>
      <c r="F341" s="36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  <c r="IL341" s="34"/>
      <c r="IM341" s="34"/>
      <c r="IN341" s="34"/>
      <c r="IO341" s="34"/>
      <c r="IP341" s="34"/>
      <c r="IQ341" s="34"/>
      <c r="IR341" s="34"/>
      <c r="IS341" s="34"/>
      <c r="IT341" s="34"/>
      <c r="IU341" s="34"/>
      <c r="IV341" s="34"/>
    </row>
    <row r="342" spans="1:256" ht="15">
      <c r="A342" s="34"/>
      <c r="B342" s="34"/>
      <c r="C342" s="34"/>
      <c r="D342" s="34"/>
      <c r="E342" s="34"/>
      <c r="F342" s="36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34"/>
      <c r="IR342" s="34"/>
      <c r="IS342" s="34"/>
      <c r="IT342" s="34"/>
      <c r="IU342" s="34"/>
      <c r="IV342" s="34"/>
    </row>
    <row r="343" spans="1:256" ht="15">
      <c r="A343" s="34"/>
      <c r="B343" s="34"/>
      <c r="C343" s="34"/>
      <c r="D343" s="34"/>
      <c r="E343" s="34"/>
      <c r="F343" s="36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34"/>
      <c r="IR343" s="34"/>
      <c r="IS343" s="34"/>
      <c r="IT343" s="34"/>
      <c r="IU343" s="34"/>
      <c r="IV343" s="34"/>
    </row>
    <row r="344" spans="1:256" ht="15">
      <c r="A344" s="34"/>
      <c r="B344" s="34"/>
      <c r="C344" s="34"/>
      <c r="D344" s="34"/>
      <c r="E344" s="34"/>
      <c r="F344" s="36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34"/>
      <c r="IR344" s="34"/>
      <c r="IS344" s="34"/>
      <c r="IT344" s="34"/>
      <c r="IU344" s="34"/>
      <c r="IV344" s="34"/>
    </row>
    <row r="345" spans="1:256" ht="15">
      <c r="A345" s="34"/>
      <c r="B345" s="34"/>
      <c r="C345" s="34"/>
      <c r="D345" s="34"/>
      <c r="E345" s="34"/>
      <c r="F345" s="36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34"/>
      <c r="IR345" s="34"/>
      <c r="IS345" s="34"/>
      <c r="IT345" s="34"/>
      <c r="IU345" s="34"/>
      <c r="IV345" s="34"/>
    </row>
    <row r="346" spans="1:256" ht="15">
      <c r="A346" s="34"/>
      <c r="B346" s="34"/>
      <c r="C346" s="34"/>
      <c r="D346" s="34"/>
      <c r="E346" s="34"/>
      <c r="F346" s="36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34"/>
      <c r="IR346" s="34"/>
      <c r="IS346" s="34"/>
      <c r="IT346" s="34"/>
      <c r="IU346" s="34"/>
      <c r="IV346" s="34"/>
    </row>
    <row r="347" spans="1:256" ht="15">
      <c r="A347" s="34"/>
      <c r="B347" s="34"/>
      <c r="C347" s="34"/>
      <c r="D347" s="34"/>
      <c r="E347" s="34"/>
      <c r="F347" s="36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34"/>
      <c r="IR347" s="34"/>
      <c r="IS347" s="34"/>
      <c r="IT347" s="34"/>
      <c r="IU347" s="34"/>
      <c r="IV347" s="34"/>
    </row>
    <row r="348" spans="1:256" ht="15">
      <c r="A348" s="34"/>
      <c r="B348" s="34"/>
      <c r="C348" s="34"/>
      <c r="D348" s="34"/>
      <c r="E348" s="34"/>
      <c r="F348" s="36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34"/>
      <c r="IR348" s="34"/>
      <c r="IS348" s="34"/>
      <c r="IT348" s="34"/>
      <c r="IU348" s="34"/>
      <c r="IV348" s="34"/>
    </row>
    <row r="349" spans="1:256" ht="15">
      <c r="A349" s="34"/>
      <c r="B349" s="34"/>
      <c r="C349" s="34"/>
      <c r="D349" s="34"/>
      <c r="E349" s="34"/>
      <c r="F349" s="36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  <c r="IU349" s="34"/>
      <c r="IV349" s="34"/>
    </row>
    <row r="350" spans="1:256" ht="15">
      <c r="A350" s="34"/>
      <c r="B350" s="34"/>
      <c r="C350" s="34"/>
      <c r="D350" s="34"/>
      <c r="E350" s="34"/>
      <c r="F350" s="36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  <c r="IO350" s="34"/>
      <c r="IP350" s="34"/>
      <c r="IQ350" s="34"/>
      <c r="IR350" s="34"/>
      <c r="IS350" s="34"/>
      <c r="IT350" s="34"/>
      <c r="IU350" s="34"/>
      <c r="IV350" s="34"/>
    </row>
    <row r="351" spans="1:256" ht="15">
      <c r="A351" s="34"/>
      <c r="B351" s="34"/>
      <c r="C351" s="34"/>
      <c r="D351" s="34"/>
      <c r="E351" s="34"/>
      <c r="F351" s="36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  <c r="IU351" s="34"/>
      <c r="IV351" s="34"/>
    </row>
    <row r="352" spans="1:256" ht="15">
      <c r="A352" s="34"/>
      <c r="B352" s="34"/>
      <c r="C352" s="34"/>
      <c r="D352" s="34"/>
      <c r="E352" s="34"/>
      <c r="F352" s="36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  <c r="IU352" s="34"/>
      <c r="IV352" s="34"/>
    </row>
    <row r="353" spans="1:256" ht="15">
      <c r="A353" s="34"/>
      <c r="B353" s="34"/>
      <c r="C353" s="34"/>
      <c r="D353" s="34"/>
      <c r="E353" s="34"/>
      <c r="F353" s="36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  <c r="IO353" s="34"/>
      <c r="IP353" s="34"/>
      <c r="IQ353" s="34"/>
      <c r="IR353" s="34"/>
      <c r="IS353" s="34"/>
      <c r="IT353" s="34"/>
      <c r="IU353" s="34"/>
      <c r="IV353" s="34"/>
    </row>
    <row r="354" spans="1:256" ht="15">
      <c r="A354" s="34"/>
      <c r="B354" s="34"/>
      <c r="C354" s="34"/>
      <c r="D354" s="34"/>
      <c r="E354" s="34"/>
      <c r="F354" s="36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  <c r="IO354" s="34"/>
      <c r="IP354" s="34"/>
      <c r="IQ354" s="34"/>
      <c r="IR354" s="34"/>
      <c r="IS354" s="34"/>
      <c r="IT354" s="34"/>
      <c r="IU354" s="34"/>
      <c r="IV354" s="34"/>
    </row>
    <row r="355" spans="1:256" ht="15">
      <c r="A355" s="34"/>
      <c r="B355" s="34"/>
      <c r="C355" s="34"/>
      <c r="D355" s="34"/>
      <c r="E355" s="34"/>
      <c r="F355" s="36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  <c r="IO355" s="34"/>
      <c r="IP355" s="34"/>
      <c r="IQ355" s="34"/>
      <c r="IR355" s="34"/>
      <c r="IS355" s="34"/>
      <c r="IT355" s="34"/>
      <c r="IU355" s="34"/>
      <c r="IV355" s="34"/>
    </row>
    <row r="356" spans="1:256" ht="15">
      <c r="A356" s="34"/>
      <c r="B356" s="34"/>
      <c r="C356" s="34"/>
      <c r="D356" s="34"/>
      <c r="E356" s="34"/>
      <c r="F356" s="36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  <c r="IO356" s="34"/>
      <c r="IP356" s="34"/>
      <c r="IQ356" s="34"/>
      <c r="IR356" s="34"/>
      <c r="IS356" s="34"/>
      <c r="IT356" s="34"/>
      <c r="IU356" s="34"/>
      <c r="IV356" s="34"/>
    </row>
    <row r="357" spans="1:256" ht="15">
      <c r="A357" s="34"/>
      <c r="B357" s="34"/>
      <c r="C357" s="34"/>
      <c r="D357" s="34"/>
      <c r="E357" s="34"/>
      <c r="F357" s="36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  <c r="IO357" s="34"/>
      <c r="IP357" s="34"/>
      <c r="IQ357" s="34"/>
      <c r="IR357" s="34"/>
      <c r="IS357" s="34"/>
      <c r="IT357" s="34"/>
      <c r="IU357" s="34"/>
      <c r="IV357" s="34"/>
    </row>
    <row r="358" spans="1:256" ht="15">
      <c r="A358" s="34"/>
      <c r="B358" s="34"/>
      <c r="C358" s="34"/>
      <c r="D358" s="34"/>
      <c r="E358" s="34"/>
      <c r="F358" s="36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  <c r="IO358" s="34"/>
      <c r="IP358" s="34"/>
      <c r="IQ358" s="34"/>
      <c r="IR358" s="34"/>
      <c r="IS358" s="34"/>
      <c r="IT358" s="34"/>
      <c r="IU358" s="34"/>
      <c r="IV358" s="34"/>
    </row>
    <row r="359" spans="1:256" ht="15">
      <c r="A359" s="34"/>
      <c r="B359" s="34"/>
      <c r="C359" s="34"/>
      <c r="D359" s="34"/>
      <c r="E359" s="34"/>
      <c r="F359" s="36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34"/>
      <c r="IR359" s="34"/>
      <c r="IS359" s="34"/>
      <c r="IT359" s="34"/>
      <c r="IU359" s="34"/>
      <c r="IV359" s="34"/>
    </row>
    <row r="360" spans="1:256" ht="15">
      <c r="A360" s="34"/>
      <c r="B360" s="34"/>
      <c r="C360" s="34"/>
      <c r="D360" s="34"/>
      <c r="E360" s="34"/>
      <c r="F360" s="36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  <c r="IU360" s="34"/>
      <c r="IV360" s="34"/>
    </row>
    <row r="361" spans="1:256" ht="15">
      <c r="A361" s="34"/>
      <c r="B361" s="34"/>
      <c r="C361" s="34"/>
      <c r="D361" s="34"/>
      <c r="E361" s="34"/>
      <c r="F361" s="36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34"/>
      <c r="IR361" s="34"/>
      <c r="IS361" s="34"/>
      <c r="IT361" s="34"/>
      <c r="IU361" s="34"/>
      <c r="IV361" s="34"/>
    </row>
    <row r="362" spans="1:256" ht="15">
      <c r="A362" s="34"/>
      <c r="B362" s="34"/>
      <c r="C362" s="34"/>
      <c r="D362" s="34"/>
      <c r="E362" s="34"/>
      <c r="F362" s="36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34"/>
      <c r="IR362" s="34"/>
      <c r="IS362" s="34"/>
      <c r="IT362" s="34"/>
      <c r="IU362" s="34"/>
      <c r="IV362" s="34"/>
    </row>
    <row r="363" spans="1:256" ht="15">
      <c r="A363" s="34"/>
      <c r="B363" s="34"/>
      <c r="C363" s="34"/>
      <c r="D363" s="34"/>
      <c r="E363" s="34"/>
      <c r="F363" s="36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  <c r="HW363" s="34"/>
      <c r="HX363" s="34"/>
      <c r="HY363" s="34"/>
      <c r="HZ363" s="34"/>
      <c r="IA363" s="34"/>
      <c r="IB363" s="34"/>
      <c r="IC363" s="34"/>
      <c r="ID363" s="34"/>
      <c r="IE363" s="34"/>
      <c r="IF363" s="34"/>
      <c r="IG363" s="34"/>
      <c r="IH363" s="34"/>
      <c r="II363" s="34"/>
      <c r="IJ363" s="34"/>
      <c r="IK363" s="34"/>
      <c r="IL363" s="34"/>
      <c r="IM363" s="34"/>
      <c r="IN363" s="34"/>
      <c r="IO363" s="34"/>
      <c r="IP363" s="34"/>
      <c r="IQ363" s="34"/>
      <c r="IR363" s="34"/>
      <c r="IS363" s="34"/>
      <c r="IT363" s="34"/>
      <c r="IU363" s="34"/>
      <c r="IV363" s="34"/>
    </row>
    <row r="364" spans="1:256" ht="15">
      <c r="A364" s="34"/>
      <c r="B364" s="34"/>
      <c r="C364" s="34"/>
      <c r="D364" s="34"/>
      <c r="E364" s="34"/>
      <c r="F364" s="36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  <c r="IU364" s="34"/>
      <c r="IV364" s="34"/>
    </row>
  </sheetData>
  <sheetProtection/>
  <printOptions horizontalCentered="1"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106"/>
  <sheetViews>
    <sheetView zoomScale="87" zoomScaleNormal="87" zoomScalePageLayoutView="0" workbookViewId="0" topLeftCell="A1">
      <selection activeCell="B2" sqref="B2"/>
    </sheetView>
  </sheetViews>
  <sheetFormatPr defaultColWidth="8.88671875" defaultRowHeight="15"/>
  <cols>
    <col min="1" max="1" width="2.6640625" style="34" customWidth="1"/>
    <col min="2" max="2" width="8.6640625" style="34" customWidth="1"/>
    <col min="3" max="3" width="25.6640625" style="34" customWidth="1"/>
    <col min="4" max="4" width="9.6640625" style="34" customWidth="1"/>
    <col min="5" max="5" width="2.6640625" style="34" customWidth="1"/>
    <col min="6" max="8" width="11.6640625" style="34" customWidth="1"/>
    <col min="9" max="9" width="13.6640625" style="34" customWidth="1"/>
    <col min="10" max="10" width="11.6640625" style="34" customWidth="1"/>
    <col min="11" max="12" width="9.6640625" style="34" customWidth="1"/>
    <col min="13" max="14" width="10.6640625" style="34" customWidth="1"/>
    <col min="15" max="15" width="9.6640625" style="34" customWidth="1"/>
    <col min="16" max="16" width="10.6640625" style="34" customWidth="1"/>
    <col min="17" max="17" width="12.6640625" style="34" customWidth="1"/>
    <col min="18" max="18" width="7.6640625" style="34" customWidth="1"/>
    <col min="19" max="19" width="11.6640625" style="34" customWidth="1"/>
    <col min="20" max="16384" width="9.6640625" style="34" customWidth="1"/>
  </cols>
  <sheetData>
    <row r="1" spans="1:244" ht="15">
      <c r="A1" s="33"/>
      <c r="B1" s="33"/>
      <c r="C1" s="33"/>
      <c r="D1" s="33"/>
      <c r="E1" s="33"/>
      <c r="F1" s="33"/>
      <c r="G1" s="33">
        <v>6</v>
      </c>
      <c r="H1" s="33">
        <v>7</v>
      </c>
      <c r="I1" s="33">
        <v>8</v>
      </c>
      <c r="J1" s="33">
        <v>9</v>
      </c>
      <c r="K1" s="33">
        <v>10</v>
      </c>
      <c r="L1" s="33">
        <v>11</v>
      </c>
      <c r="M1" s="33">
        <v>12</v>
      </c>
      <c r="N1" s="33">
        <v>13</v>
      </c>
      <c r="O1" s="33">
        <v>14</v>
      </c>
      <c r="P1" s="33">
        <v>15</v>
      </c>
      <c r="Q1" s="33">
        <v>16</v>
      </c>
      <c r="R1" s="33">
        <v>17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</row>
    <row r="2" spans="1:244" ht="15">
      <c r="A2" s="33"/>
      <c r="B2" s="33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</row>
    <row r="3" spans="1:244" ht="15">
      <c r="A3" s="33"/>
      <c r="B3" s="84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</row>
    <row r="4" spans="2:16" ht="15">
      <c r="B4" s="84" t="s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33"/>
    </row>
    <row r="5" spans="2:16" ht="15" hidden="1">
      <c r="B5" s="84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33"/>
    </row>
    <row r="6" spans="2:16" ht="15">
      <c r="B6" s="84" t="s">
        <v>334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33"/>
    </row>
    <row r="7" spans="2:16" ht="15">
      <c r="B7" s="84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33"/>
    </row>
    <row r="8" spans="1:18" ht="15">
      <c r="A8" s="111"/>
      <c r="B8" s="112"/>
      <c r="C8" s="113"/>
      <c r="D8" s="113"/>
      <c r="E8" s="113"/>
      <c r="F8" s="113" t="s">
        <v>287</v>
      </c>
      <c r="G8" s="113" t="s">
        <v>94</v>
      </c>
      <c r="H8" s="113" t="s">
        <v>96</v>
      </c>
      <c r="I8" s="113" t="s">
        <v>98</v>
      </c>
      <c r="J8" s="113"/>
      <c r="K8" s="113"/>
      <c r="L8" s="113" t="s">
        <v>102</v>
      </c>
      <c r="M8" s="113" t="s">
        <v>104</v>
      </c>
      <c r="N8" s="112" t="s">
        <v>106</v>
      </c>
      <c r="O8" s="112" t="s">
        <v>108</v>
      </c>
      <c r="P8" s="114" t="s">
        <v>110</v>
      </c>
      <c r="Q8" s="113" t="s">
        <v>112</v>
      </c>
      <c r="R8" s="113" t="s">
        <v>114</v>
      </c>
    </row>
    <row r="9" spans="1:18" ht="15">
      <c r="A9" s="111"/>
      <c r="B9" s="115" t="s">
        <v>3</v>
      </c>
      <c r="C9" s="116" t="s">
        <v>22</v>
      </c>
      <c r="D9" s="116" t="s">
        <v>92</v>
      </c>
      <c r="E9" s="116"/>
      <c r="F9" s="116" t="s">
        <v>288</v>
      </c>
      <c r="G9" s="111" t="s">
        <v>95</v>
      </c>
      <c r="H9" s="111" t="s">
        <v>97</v>
      </c>
      <c r="I9" s="111" t="s">
        <v>99</v>
      </c>
      <c r="J9" s="111" t="s">
        <v>100</v>
      </c>
      <c r="K9" s="111" t="s">
        <v>101</v>
      </c>
      <c r="L9" s="111" t="s">
        <v>103</v>
      </c>
      <c r="M9" s="111" t="s">
        <v>105</v>
      </c>
      <c r="N9" s="111" t="s">
        <v>107</v>
      </c>
      <c r="O9" s="111" t="s">
        <v>109</v>
      </c>
      <c r="P9" s="111" t="s">
        <v>111</v>
      </c>
      <c r="Q9" s="111" t="s">
        <v>113</v>
      </c>
      <c r="R9" s="111" t="s">
        <v>115</v>
      </c>
    </row>
    <row r="10" spans="1:244" ht="15">
      <c r="A10" s="33"/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39"/>
      <c r="Q10" s="39"/>
      <c r="R10" s="39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</row>
    <row r="11" spans="1:244" ht="15">
      <c r="A11" s="33">
        <v>1</v>
      </c>
      <c r="B11" s="30" t="s">
        <v>335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</row>
    <row r="12" spans="1:244" ht="15">
      <c r="A12" s="33"/>
      <c r="B12" s="117"/>
      <c r="C12" s="34" t="s">
        <v>338</v>
      </c>
      <c r="D12" s="77">
        <v>74</v>
      </c>
      <c r="F12" s="43">
        <v>1291701071</v>
      </c>
      <c r="G12" s="37">
        <f aca="true" t="shared" si="0" ref="G12:R12">INDEX(ALLOC,($D12)+1,(G$1)+1)*$F12</f>
        <v>474158148.36708045</v>
      </c>
      <c r="H12" s="37">
        <f t="shared" si="0"/>
        <v>181472282.14049092</v>
      </c>
      <c r="I12" s="37">
        <f t="shared" si="0"/>
        <v>11111098.008601911</v>
      </c>
      <c r="J12" s="37">
        <f t="shared" si="0"/>
        <v>222187654.17201167</v>
      </c>
      <c r="K12" s="37">
        <f t="shared" si="0"/>
        <v>51446772.0398287</v>
      </c>
      <c r="L12" s="37">
        <f t="shared" si="0"/>
        <v>25199769.019508976</v>
      </c>
      <c r="M12" s="37">
        <f t="shared" si="0"/>
        <v>202384448.15668055</v>
      </c>
      <c r="N12" s="37">
        <f t="shared" si="0"/>
        <v>85720555.06636253</v>
      </c>
      <c r="O12" s="37">
        <f t="shared" si="0"/>
        <v>14733900.011406586</v>
      </c>
      <c r="P12" s="37">
        <f t="shared" si="0"/>
        <v>23177212.01794317</v>
      </c>
      <c r="Q12" s="37">
        <f t="shared" si="0"/>
        <v>2251.0000017426632</v>
      </c>
      <c r="R12" s="37">
        <f t="shared" si="0"/>
        <v>106981.0000828218</v>
      </c>
      <c r="S12" s="97"/>
      <c r="T12" s="33"/>
      <c r="U12" s="97">
        <f aca="true" t="shared" si="1" ref="U12:U56">SUM(G12:R12)-F12</f>
        <v>0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</row>
    <row r="13" spans="1:244" ht="15">
      <c r="A13" s="33"/>
      <c r="B13" s="117"/>
      <c r="C13" s="34" t="s">
        <v>339</v>
      </c>
      <c r="D13" s="77"/>
      <c r="F13" s="43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43"/>
      <c r="R13" s="43"/>
      <c r="S13" s="97"/>
      <c r="T13" s="33"/>
      <c r="U13" s="97">
        <f t="shared" si="1"/>
        <v>0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</row>
    <row r="14" spans="1:244" ht="15">
      <c r="A14" s="33"/>
      <c r="B14" s="117"/>
      <c r="C14" s="49" t="s">
        <v>340</v>
      </c>
      <c r="D14" s="77"/>
      <c r="F14" s="43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97"/>
      <c r="T14" s="33"/>
      <c r="U14" s="97">
        <f t="shared" si="1"/>
        <v>0</v>
      </c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</row>
    <row r="15" spans="1:244" ht="15">
      <c r="A15" s="33"/>
      <c r="B15" s="117"/>
      <c r="C15" s="34" t="s">
        <v>341</v>
      </c>
      <c r="D15" s="77">
        <v>2</v>
      </c>
      <c r="F15" s="43">
        <v>22834450</v>
      </c>
      <c r="G15" s="37">
        <f aca="true" t="shared" si="2" ref="G15:R27">INDEX(ALLOC,($D15)+1,(G$1)+1)*$F15</f>
        <v>7635845.57012317</v>
      </c>
      <c r="H15" s="37">
        <f t="shared" si="2"/>
        <v>2444156.2211707914</v>
      </c>
      <c r="I15" s="37">
        <f t="shared" si="2"/>
        <v>201984.5858945833</v>
      </c>
      <c r="J15" s="37">
        <f t="shared" si="2"/>
        <v>3934465.6643610033</v>
      </c>
      <c r="K15" s="37">
        <f t="shared" si="2"/>
        <v>899632.6177610138</v>
      </c>
      <c r="L15" s="37">
        <f t="shared" si="2"/>
        <v>582438.1326748497</v>
      </c>
      <c r="M15" s="37">
        <f t="shared" si="2"/>
        <v>4492594.355953115</v>
      </c>
      <c r="N15" s="37">
        <f t="shared" si="2"/>
        <v>1874627.6943543085</v>
      </c>
      <c r="O15" s="37">
        <f t="shared" si="2"/>
        <v>608856.5137728616</v>
      </c>
      <c r="P15" s="37">
        <f t="shared" si="2"/>
        <v>158359.0679360295</v>
      </c>
      <c r="Q15" s="37">
        <f t="shared" si="2"/>
        <v>51.4475069451878</v>
      </c>
      <c r="R15" s="37">
        <f t="shared" si="2"/>
        <v>1438.1284913290556</v>
      </c>
      <c r="S15" s="97"/>
      <c r="T15" s="33"/>
      <c r="U15" s="97">
        <f t="shared" si="1"/>
        <v>0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</row>
    <row r="16" spans="1:244" ht="15">
      <c r="A16" s="33"/>
      <c r="B16" s="117"/>
      <c r="C16" s="34" t="s">
        <v>342</v>
      </c>
      <c r="D16" s="77">
        <v>82</v>
      </c>
      <c r="F16" s="43">
        <v>5895029</v>
      </c>
      <c r="G16" s="37">
        <f t="shared" si="2"/>
        <v>2160092.3664260795</v>
      </c>
      <c r="H16" s="37">
        <f t="shared" si="2"/>
        <v>662785.1124311878</v>
      </c>
      <c r="I16" s="37">
        <f t="shared" si="2"/>
        <v>49718.008433887</v>
      </c>
      <c r="J16" s="37">
        <f t="shared" si="2"/>
        <v>953024.1616657291</v>
      </c>
      <c r="K16" s="37">
        <f t="shared" si="2"/>
        <v>218226.03701865367</v>
      </c>
      <c r="L16" s="37">
        <f t="shared" si="2"/>
        <v>145031.02460225802</v>
      </c>
      <c r="M16" s="37">
        <f t="shared" si="2"/>
        <v>1082539.1836359387</v>
      </c>
      <c r="N16" s="37">
        <f t="shared" si="2"/>
        <v>455186.0772152397</v>
      </c>
      <c r="O16" s="37">
        <f t="shared" si="2"/>
        <v>141370.0239812262</v>
      </c>
      <c r="P16" s="37">
        <f t="shared" si="2"/>
        <v>26723.004533142164</v>
      </c>
      <c r="Q16" s="37">
        <f t="shared" si="2"/>
        <v>9.000001526710307</v>
      </c>
      <c r="R16" s="37">
        <f t="shared" si="2"/>
        <v>325.00005513120544</v>
      </c>
      <c r="S16" s="97"/>
      <c r="T16" s="33"/>
      <c r="U16" s="97">
        <f t="shared" si="1"/>
        <v>0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</row>
    <row r="17" spans="1:244" ht="15">
      <c r="A17" s="33"/>
      <c r="B17" s="117"/>
      <c r="C17" s="34" t="s">
        <v>343</v>
      </c>
      <c r="D17" s="77">
        <v>2</v>
      </c>
      <c r="F17" s="43">
        <v>-294880</v>
      </c>
      <c r="G17" s="37">
        <f t="shared" si="2"/>
        <v>-98607.9428984679</v>
      </c>
      <c r="H17" s="37">
        <f t="shared" si="2"/>
        <v>-31563.395943359395</v>
      </c>
      <c r="I17" s="37">
        <f t="shared" si="2"/>
        <v>-2608.3927875904487</v>
      </c>
      <c r="J17" s="37">
        <f t="shared" si="2"/>
        <v>-50808.985331670905</v>
      </c>
      <c r="K17" s="37">
        <f t="shared" si="2"/>
        <v>-11617.694594149092</v>
      </c>
      <c r="L17" s="37">
        <f t="shared" si="2"/>
        <v>-7521.50179063475</v>
      </c>
      <c r="M17" s="37">
        <f t="shared" si="2"/>
        <v>-58016.559351482276</v>
      </c>
      <c r="N17" s="37">
        <f t="shared" si="2"/>
        <v>-24208.60649199777</v>
      </c>
      <c r="O17" s="37">
        <f t="shared" si="2"/>
        <v>-7862.664035321253</v>
      </c>
      <c r="P17" s="37">
        <f t="shared" si="2"/>
        <v>-2045.020657514255</v>
      </c>
      <c r="Q17" s="37">
        <f t="shared" si="2"/>
        <v>-0.6643838957363535</v>
      </c>
      <c r="R17" s="37">
        <f t="shared" si="2"/>
        <v>-18.57173391621484</v>
      </c>
      <c r="S17" s="97"/>
      <c r="T17" s="33"/>
      <c r="U17" s="97">
        <f t="shared" si="1"/>
        <v>0</v>
      </c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</row>
    <row r="18" spans="1:244" ht="15">
      <c r="A18" s="33"/>
      <c r="B18" s="117"/>
      <c r="C18" s="34" t="s">
        <v>344</v>
      </c>
      <c r="D18" s="77">
        <v>76</v>
      </c>
      <c r="F18" s="43">
        <v>6910624</v>
      </c>
      <c r="G18" s="37">
        <f t="shared" si="2"/>
        <v>5226739</v>
      </c>
      <c r="H18" s="37">
        <f t="shared" si="2"/>
        <v>1128697</v>
      </c>
      <c r="I18" s="37">
        <f t="shared" si="2"/>
        <v>5854</v>
      </c>
      <c r="J18" s="37">
        <f t="shared" si="2"/>
        <v>225327</v>
      </c>
      <c r="K18" s="37">
        <f t="shared" si="2"/>
        <v>29220.999999999996</v>
      </c>
      <c r="L18" s="37">
        <f t="shared" si="2"/>
        <v>75334</v>
      </c>
      <c r="M18" s="37">
        <f t="shared" si="2"/>
        <v>179921</v>
      </c>
      <c r="N18" s="37">
        <f t="shared" si="2"/>
        <v>39402</v>
      </c>
      <c r="O18" s="37">
        <f t="shared" si="2"/>
        <v>0</v>
      </c>
      <c r="P18" s="37">
        <f t="shared" si="2"/>
        <v>125.00000000000001</v>
      </c>
      <c r="Q18" s="37">
        <f t="shared" si="2"/>
        <v>0</v>
      </c>
      <c r="R18" s="37">
        <f t="shared" si="2"/>
        <v>4</v>
      </c>
      <c r="S18" s="97"/>
      <c r="T18" s="33"/>
      <c r="U18" s="97">
        <f t="shared" si="1"/>
        <v>0</v>
      </c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</row>
    <row r="19" spans="1:244" ht="15">
      <c r="A19" s="33"/>
      <c r="B19" s="117"/>
      <c r="C19" s="34" t="s">
        <v>345</v>
      </c>
      <c r="D19" s="77">
        <v>83</v>
      </c>
      <c r="F19" s="43">
        <v>1659612</v>
      </c>
      <c r="G19" s="37">
        <f t="shared" si="2"/>
        <v>1505487.1527839997</v>
      </c>
      <c r="H19" s="37">
        <f t="shared" si="2"/>
        <v>53534.104283999994</v>
      </c>
      <c r="I19" s="37">
        <f t="shared" si="2"/>
        <v>662.1851879999998</v>
      </c>
      <c r="J19" s="37">
        <f t="shared" si="2"/>
        <v>3314.2451639999995</v>
      </c>
      <c r="K19" s="37">
        <f t="shared" si="2"/>
        <v>63194.70573599999</v>
      </c>
      <c r="L19" s="37">
        <f t="shared" si="2"/>
        <v>2610.569675999999</v>
      </c>
      <c r="M19" s="37">
        <f t="shared" si="2"/>
        <v>97.91710799999997</v>
      </c>
      <c r="N19" s="37">
        <f t="shared" si="2"/>
        <v>0</v>
      </c>
      <c r="O19" s="37">
        <f t="shared" si="2"/>
        <v>126.13051199999998</v>
      </c>
      <c r="P19" s="37">
        <f t="shared" si="2"/>
        <v>30584.989547999994</v>
      </c>
      <c r="Q19" s="37">
        <f t="shared" si="2"/>
        <v>0</v>
      </c>
      <c r="R19" s="37">
        <f t="shared" si="2"/>
        <v>0</v>
      </c>
      <c r="S19" s="97"/>
      <c r="T19" s="33"/>
      <c r="U19" s="97">
        <f t="shared" si="1"/>
        <v>0</v>
      </c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</row>
    <row r="20" spans="1:244" ht="15">
      <c r="A20" s="33"/>
      <c r="B20" s="117"/>
      <c r="C20" s="34" t="s">
        <v>346</v>
      </c>
      <c r="D20" s="77">
        <v>83</v>
      </c>
      <c r="F20" s="43">
        <v>547025</v>
      </c>
      <c r="G20" s="37">
        <f t="shared" si="2"/>
        <v>496223.8822999999</v>
      </c>
      <c r="H20" s="37">
        <f t="shared" si="2"/>
        <v>17645.385424999997</v>
      </c>
      <c r="I20" s="37">
        <f t="shared" si="2"/>
        <v>218.26297499999993</v>
      </c>
      <c r="J20" s="37">
        <f t="shared" si="2"/>
        <v>1092.4089249999997</v>
      </c>
      <c r="K20" s="37">
        <f t="shared" si="2"/>
        <v>20829.617949999996</v>
      </c>
      <c r="L20" s="37">
        <f t="shared" si="2"/>
        <v>860.4703249999998</v>
      </c>
      <c r="M20" s="37">
        <f t="shared" si="2"/>
        <v>32.27447499999999</v>
      </c>
      <c r="N20" s="37">
        <f t="shared" si="2"/>
        <v>0</v>
      </c>
      <c r="O20" s="37">
        <f t="shared" si="2"/>
        <v>41.573899999999995</v>
      </c>
      <c r="P20" s="37">
        <f t="shared" si="2"/>
        <v>10081.123725</v>
      </c>
      <c r="Q20" s="37">
        <f t="shared" si="2"/>
        <v>0</v>
      </c>
      <c r="R20" s="37">
        <f t="shared" si="2"/>
        <v>0</v>
      </c>
      <c r="S20" s="97"/>
      <c r="T20" s="33"/>
      <c r="U20" s="97">
        <f t="shared" si="1"/>
        <v>0</v>
      </c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</row>
    <row r="21" spans="1:244" ht="15">
      <c r="A21" s="33"/>
      <c r="B21" s="117"/>
      <c r="C21" s="34" t="s">
        <v>347</v>
      </c>
      <c r="D21" s="77">
        <v>22</v>
      </c>
      <c r="F21" s="43">
        <v>2153991</v>
      </c>
      <c r="G21" s="37">
        <f t="shared" si="2"/>
        <v>830148.6327815824</v>
      </c>
      <c r="H21" s="37">
        <f t="shared" si="2"/>
        <v>255069.3541884177</v>
      </c>
      <c r="I21" s="37">
        <f t="shared" si="2"/>
        <v>18323.570084280218</v>
      </c>
      <c r="J21" s="37">
        <f t="shared" si="2"/>
        <v>333405.3052372117</v>
      </c>
      <c r="K21" s="37">
        <f t="shared" si="2"/>
        <v>72877.5574955097</v>
      </c>
      <c r="L21" s="37">
        <f t="shared" si="2"/>
        <v>52535.9271879578</v>
      </c>
      <c r="M21" s="37">
        <f t="shared" si="2"/>
        <v>363471.79209062</v>
      </c>
      <c r="N21" s="37">
        <f t="shared" si="2"/>
        <v>131567.49246757716</v>
      </c>
      <c r="O21" s="37">
        <f t="shared" si="2"/>
        <v>42149.35164147858</v>
      </c>
      <c r="P21" s="37">
        <f t="shared" si="2"/>
        <v>54268.59767197484</v>
      </c>
      <c r="Q21" s="37">
        <f t="shared" si="2"/>
        <v>4.515035679620903</v>
      </c>
      <c r="R21" s="37">
        <f t="shared" si="2"/>
        <v>168.90411771094037</v>
      </c>
      <c r="S21" s="97"/>
      <c r="T21" s="33"/>
      <c r="U21" s="97">
        <f t="shared" si="1"/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</row>
    <row r="22" spans="1:244" ht="15">
      <c r="A22" s="33"/>
      <c r="B22" s="117"/>
      <c r="C22" s="34" t="s">
        <v>348</v>
      </c>
      <c r="D22" s="77">
        <v>52</v>
      </c>
      <c r="F22" s="43">
        <v>10488823</v>
      </c>
      <c r="G22" s="37">
        <f t="shared" si="2"/>
        <v>3675603.403814073</v>
      </c>
      <c r="H22" s="37">
        <f t="shared" si="2"/>
        <v>1147129.0863931195</v>
      </c>
      <c r="I22" s="37">
        <f t="shared" si="2"/>
        <v>87077.97973385922</v>
      </c>
      <c r="J22" s="37">
        <f t="shared" si="2"/>
        <v>1760513.813105526</v>
      </c>
      <c r="K22" s="37">
        <f t="shared" si="2"/>
        <v>392178.64391824446</v>
      </c>
      <c r="L22" s="37">
        <f t="shared" si="2"/>
        <v>282398.78521513555</v>
      </c>
      <c r="M22" s="37">
        <f t="shared" si="2"/>
        <v>1998886.342580299</v>
      </c>
      <c r="N22" s="37">
        <f t="shared" si="2"/>
        <v>824884.6690533202</v>
      </c>
      <c r="O22" s="37">
        <f t="shared" si="2"/>
        <v>265313.66893028293</v>
      </c>
      <c r="P22" s="37">
        <f t="shared" si="2"/>
        <v>54199.30256529552</v>
      </c>
      <c r="Q22" s="37">
        <f t="shared" si="2"/>
        <v>17.624645444851524</v>
      </c>
      <c r="R22" s="37">
        <f t="shared" si="2"/>
        <v>619.6800453997475</v>
      </c>
      <c r="S22" s="97"/>
      <c r="T22" s="33"/>
      <c r="U22" s="97">
        <f t="shared" si="1"/>
        <v>0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</row>
    <row r="23" spans="1:244" ht="15">
      <c r="A23" s="33"/>
      <c r="B23" s="117"/>
      <c r="C23" s="34" t="s">
        <v>349</v>
      </c>
      <c r="D23" s="77">
        <v>85</v>
      </c>
      <c r="F23" s="43">
        <v>17113</v>
      </c>
      <c r="G23" s="37">
        <f t="shared" si="2"/>
        <v>6281.846917286964</v>
      </c>
      <c r="H23" s="37">
        <f t="shared" si="2"/>
        <v>2404.221250616483</v>
      </c>
      <c r="I23" s="37">
        <f t="shared" si="2"/>
        <v>147.20450180307887</v>
      </c>
      <c r="J23" s="37">
        <f t="shared" si="2"/>
        <v>2943.6356546852485</v>
      </c>
      <c r="K23" s="37">
        <f t="shared" si="2"/>
        <v>681.5885101634144</v>
      </c>
      <c r="L23" s="37">
        <f t="shared" si="2"/>
        <v>333.8571579527648</v>
      </c>
      <c r="M23" s="37">
        <f t="shared" si="2"/>
        <v>2681.274439882252</v>
      </c>
      <c r="N23" s="37">
        <f t="shared" si="2"/>
        <v>1135.6620283313441</v>
      </c>
      <c r="O23" s="37">
        <f t="shared" si="2"/>
        <v>195.2009108645968</v>
      </c>
      <c r="P23" s="37">
        <f t="shared" si="2"/>
        <v>307.0614758701939</v>
      </c>
      <c r="Q23" s="37">
        <f t="shared" si="2"/>
        <v>0.0298227215278003</v>
      </c>
      <c r="R23" s="37">
        <f t="shared" si="2"/>
        <v>1.4173298221323498</v>
      </c>
      <c r="S23" s="97"/>
      <c r="T23" s="33"/>
      <c r="U23" s="97">
        <f t="shared" si="1"/>
        <v>0</v>
      </c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</row>
    <row r="24" spans="1:244" ht="15">
      <c r="A24" s="33"/>
      <c r="B24" s="117"/>
      <c r="C24" s="34" t="s">
        <v>350</v>
      </c>
      <c r="D24" s="77">
        <v>83</v>
      </c>
      <c r="F24" s="43">
        <v>130862</v>
      </c>
      <c r="G24" s="37">
        <f t="shared" si="2"/>
        <v>118709.10778399998</v>
      </c>
      <c r="H24" s="37">
        <f t="shared" si="2"/>
        <v>4221.215533999999</v>
      </c>
      <c r="I24" s="37">
        <f t="shared" si="2"/>
        <v>52.213937999999985</v>
      </c>
      <c r="J24" s="37">
        <f t="shared" si="2"/>
        <v>261.33141399999994</v>
      </c>
      <c r="K24" s="37">
        <f t="shared" si="2"/>
        <v>4982.963236</v>
      </c>
      <c r="L24" s="37">
        <f t="shared" si="2"/>
        <v>205.84592599999993</v>
      </c>
      <c r="M24" s="37">
        <f t="shared" si="2"/>
        <v>7.720857999999998</v>
      </c>
      <c r="N24" s="37">
        <f t="shared" si="2"/>
        <v>0</v>
      </c>
      <c r="O24" s="37">
        <f t="shared" si="2"/>
        <v>9.945511999999999</v>
      </c>
      <c r="P24" s="37">
        <f t="shared" si="2"/>
        <v>2411.655798</v>
      </c>
      <c r="Q24" s="37">
        <f t="shared" si="2"/>
        <v>0</v>
      </c>
      <c r="R24" s="37">
        <f t="shared" si="2"/>
        <v>0</v>
      </c>
      <c r="S24" s="97"/>
      <c r="T24" s="33"/>
      <c r="U24" s="97">
        <f t="shared" si="1"/>
        <v>0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</row>
    <row r="25" spans="1:244" ht="15">
      <c r="A25" s="33"/>
      <c r="B25" s="117"/>
      <c r="C25" s="34" t="s">
        <v>351</v>
      </c>
      <c r="D25" s="77">
        <v>83</v>
      </c>
      <c r="F25" s="43">
        <v>22525</v>
      </c>
      <c r="G25" s="37">
        <f t="shared" si="2"/>
        <v>20433.148299999997</v>
      </c>
      <c r="H25" s="37">
        <f t="shared" si="2"/>
        <v>726.5889249999999</v>
      </c>
      <c r="I25" s="37">
        <f t="shared" si="2"/>
        <v>8.987474999999998</v>
      </c>
      <c r="J25" s="37">
        <f t="shared" si="2"/>
        <v>44.98242499999999</v>
      </c>
      <c r="K25" s="37">
        <f t="shared" si="2"/>
        <v>857.7069499999999</v>
      </c>
      <c r="L25" s="37">
        <f t="shared" si="2"/>
        <v>35.43182499999999</v>
      </c>
      <c r="M25" s="37">
        <f t="shared" si="2"/>
        <v>1.3289749999999996</v>
      </c>
      <c r="N25" s="37">
        <f t="shared" si="2"/>
        <v>0</v>
      </c>
      <c r="O25" s="37">
        <f t="shared" si="2"/>
        <v>1.7118999999999998</v>
      </c>
      <c r="P25" s="37">
        <f t="shared" si="2"/>
        <v>415.11322499999994</v>
      </c>
      <c r="Q25" s="37">
        <f t="shared" si="2"/>
        <v>0</v>
      </c>
      <c r="R25" s="37">
        <f t="shared" si="2"/>
        <v>0</v>
      </c>
      <c r="S25" s="97"/>
      <c r="T25" s="33"/>
      <c r="U25" s="97">
        <f t="shared" si="1"/>
        <v>0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</row>
    <row r="26" spans="1:244" ht="15">
      <c r="A26" s="33"/>
      <c r="B26" s="117"/>
      <c r="C26" s="34" t="s">
        <v>352</v>
      </c>
      <c r="D26" s="77">
        <v>83</v>
      </c>
      <c r="F26" s="43">
        <v>14277</v>
      </c>
      <c r="G26" s="37">
        <f t="shared" si="2"/>
        <v>12951.123563999998</v>
      </c>
      <c r="H26" s="37">
        <f t="shared" si="2"/>
        <v>460.53318899999994</v>
      </c>
      <c r="I26" s="37">
        <f t="shared" si="2"/>
        <v>5.696522999999998</v>
      </c>
      <c r="J26" s="37">
        <f t="shared" si="2"/>
        <v>28.511168999999995</v>
      </c>
      <c r="K26" s="37">
        <f t="shared" si="2"/>
        <v>543.639606</v>
      </c>
      <c r="L26" s="37">
        <f t="shared" si="2"/>
        <v>22.457720999999992</v>
      </c>
      <c r="M26" s="37">
        <f t="shared" si="2"/>
        <v>0.8423429999999997</v>
      </c>
      <c r="N26" s="37">
        <f t="shared" si="2"/>
        <v>0</v>
      </c>
      <c r="O26" s="37">
        <f t="shared" si="2"/>
        <v>1.085052</v>
      </c>
      <c r="P26" s="37">
        <f t="shared" si="2"/>
        <v>263.11083299999996</v>
      </c>
      <c r="Q26" s="37">
        <f t="shared" si="2"/>
        <v>0</v>
      </c>
      <c r="R26" s="37">
        <f t="shared" si="2"/>
        <v>0</v>
      </c>
      <c r="S26" s="97"/>
      <c r="T26" s="33"/>
      <c r="U26" s="97">
        <f t="shared" si="1"/>
        <v>0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</row>
    <row r="27" spans="1:244" ht="15">
      <c r="A27" s="33"/>
      <c r="B27" s="117"/>
      <c r="C27" s="34" t="s">
        <v>353</v>
      </c>
      <c r="D27" s="77">
        <v>85</v>
      </c>
      <c r="F27" s="43">
        <v>-3602</v>
      </c>
      <c r="G27" s="37">
        <f t="shared" si="2"/>
        <v>-1322.2236075537687</v>
      </c>
      <c r="H27" s="37">
        <f t="shared" si="2"/>
        <v>-506.0483226039018</v>
      </c>
      <c r="I27" s="37">
        <f t="shared" si="2"/>
        <v>-30.984083182065685</v>
      </c>
      <c r="J27" s="37">
        <f t="shared" si="2"/>
        <v>-619.5860239686942</v>
      </c>
      <c r="K27" s="37">
        <f t="shared" si="2"/>
        <v>-143.46297046740014</v>
      </c>
      <c r="L27" s="37">
        <f t="shared" si="2"/>
        <v>-70.27134242656804</v>
      </c>
      <c r="M27" s="37">
        <f t="shared" si="2"/>
        <v>-564.363380614496</v>
      </c>
      <c r="N27" s="37">
        <f t="shared" si="2"/>
        <v>-239.03784409802498</v>
      </c>
      <c r="O27" s="37">
        <f t="shared" si="2"/>
        <v>-41.086523750030835</v>
      </c>
      <c r="P27" s="37">
        <f t="shared" si="2"/>
        <v>-64.63129995234257</v>
      </c>
      <c r="Q27" s="37">
        <f t="shared" si="2"/>
        <v>-0.006277183599785934</v>
      </c>
      <c r="R27" s="37">
        <f t="shared" si="2"/>
        <v>-0.29832419910715385</v>
      </c>
      <c r="S27" s="97"/>
      <c r="T27" s="33"/>
      <c r="U27" s="97">
        <f t="shared" si="1"/>
        <v>0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</row>
    <row r="28" spans="1:244" ht="15">
      <c r="A28" s="33"/>
      <c r="B28" s="117"/>
      <c r="C28" s="34" t="s">
        <v>354</v>
      </c>
      <c r="D28" s="77"/>
      <c r="F28" s="43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97"/>
      <c r="T28" s="33"/>
      <c r="U28" s="97">
        <f t="shared" si="1"/>
        <v>0</v>
      </c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</row>
    <row r="29" spans="1:244" ht="15">
      <c r="A29" s="30"/>
      <c r="B29" s="61"/>
      <c r="C29" s="61" t="s">
        <v>355</v>
      </c>
      <c r="D29" s="62"/>
      <c r="E29" s="61"/>
      <c r="F29" s="64">
        <f aca="true" t="shared" si="3" ref="F29:R29">SUM(F12:F28)</f>
        <v>1342076920</v>
      </c>
      <c r="G29" s="64">
        <f t="shared" si="3"/>
        <v>495746733.4353686</v>
      </c>
      <c r="H29" s="64">
        <f t="shared" si="3"/>
        <v>187157041.51901606</v>
      </c>
      <c r="I29" s="64">
        <f t="shared" si="3"/>
        <v>11472511.326478552</v>
      </c>
      <c r="J29" s="64">
        <f t="shared" si="3"/>
        <v>229350646.6597772</v>
      </c>
      <c r="K29" s="64">
        <f t="shared" si="3"/>
        <v>53138236.96044567</v>
      </c>
      <c r="L29" s="64">
        <f t="shared" si="3"/>
        <v>26333983.74868707</v>
      </c>
      <c r="M29" s="64">
        <f t="shared" si="3"/>
        <v>210446101.26640734</v>
      </c>
      <c r="N29" s="64">
        <f t="shared" si="3"/>
        <v>89022911.01714522</v>
      </c>
      <c r="O29" s="64">
        <f t="shared" si="3"/>
        <v>15784061.466960225</v>
      </c>
      <c r="P29" s="64">
        <f t="shared" si="3"/>
        <v>23512840.393297017</v>
      </c>
      <c r="Q29" s="64">
        <f t="shared" si="3"/>
        <v>2332.946352981225</v>
      </c>
      <c r="R29" s="64">
        <f t="shared" si="3"/>
        <v>109519.26006409957</v>
      </c>
      <c r="S29" s="97"/>
      <c r="T29" s="30"/>
      <c r="U29" s="97">
        <f t="shared" si="1"/>
        <v>0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</row>
    <row r="30" spans="1:244" ht="15">
      <c r="A30" s="33"/>
      <c r="B30" s="33"/>
      <c r="C30" s="33"/>
      <c r="D30" s="31"/>
      <c r="E30" s="3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97"/>
      <c r="T30" s="33"/>
      <c r="U30" s="97">
        <f t="shared" si="1"/>
        <v>0</v>
      </c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</row>
    <row r="31" spans="1:244" ht="15">
      <c r="A31" s="33"/>
      <c r="B31" s="33"/>
      <c r="C31" s="33"/>
      <c r="D31" s="31"/>
      <c r="E31" s="3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97"/>
      <c r="T31" s="33"/>
      <c r="U31" s="97">
        <f t="shared" si="1"/>
        <v>0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</row>
    <row r="32" spans="1:244" ht="15">
      <c r="A32" s="33"/>
      <c r="B32" s="30" t="s">
        <v>336</v>
      </c>
      <c r="C32" s="33"/>
      <c r="D32" s="31"/>
      <c r="E32" s="3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97"/>
      <c r="T32" s="33"/>
      <c r="U32" s="97">
        <f t="shared" si="1"/>
        <v>0</v>
      </c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</row>
    <row r="33" spans="1:244" ht="15">
      <c r="A33" s="33"/>
      <c r="B33" s="33"/>
      <c r="C33" s="33" t="s">
        <v>356</v>
      </c>
      <c r="D33" s="31">
        <v>85</v>
      </c>
      <c r="E33" s="33"/>
      <c r="F33" s="43">
        <v>5107000</v>
      </c>
      <c r="G33" s="37">
        <f aca="true" t="shared" si="4" ref="G33:R38">INDEX(ALLOC,($D33)+1,(G$1)+1)*$F33</f>
        <v>1874679.6123756515</v>
      </c>
      <c r="H33" s="37">
        <f t="shared" si="4"/>
        <v>717487.1692221339</v>
      </c>
      <c r="I33" s="37">
        <f t="shared" si="4"/>
        <v>43929.95913681551</v>
      </c>
      <c r="J33" s="37">
        <f t="shared" si="4"/>
        <v>878463.5825674963</v>
      </c>
      <c r="K33" s="37">
        <f t="shared" si="4"/>
        <v>203405.1610707975</v>
      </c>
      <c r="L33" s="37">
        <f t="shared" si="4"/>
        <v>99632.35585021737</v>
      </c>
      <c r="M33" s="37">
        <f t="shared" si="4"/>
        <v>800167.6248745783</v>
      </c>
      <c r="N33" s="37">
        <f t="shared" si="4"/>
        <v>338913.45635997044</v>
      </c>
      <c r="O33" s="37">
        <f t="shared" si="4"/>
        <v>58253.43608867504</v>
      </c>
      <c r="P33" s="37">
        <f t="shared" si="4"/>
        <v>91635.77147601706</v>
      </c>
      <c r="Q33" s="37">
        <f t="shared" si="4"/>
        <v>8.899937991145686</v>
      </c>
      <c r="R33" s="37">
        <f t="shared" si="4"/>
        <v>422.971039655812</v>
      </c>
      <c r="S33" s="97"/>
      <c r="T33" s="33"/>
      <c r="U33" s="97">
        <f t="shared" si="1"/>
        <v>0</v>
      </c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</row>
    <row r="34" spans="1:244" ht="15">
      <c r="A34" s="33"/>
      <c r="B34" s="33"/>
      <c r="C34" s="33" t="s">
        <v>357</v>
      </c>
      <c r="D34" s="31">
        <v>85</v>
      </c>
      <c r="E34" s="33"/>
      <c r="F34" s="43">
        <v>-8438658</v>
      </c>
      <c r="G34" s="37">
        <f t="shared" si="4"/>
        <v>-3097665.9699257277</v>
      </c>
      <c r="H34" s="37">
        <f t="shared" si="4"/>
        <v>-1185554.89337257</v>
      </c>
      <c r="I34" s="37">
        <f t="shared" si="4"/>
        <v>-72588.58451332706</v>
      </c>
      <c r="J34" s="37">
        <f t="shared" si="4"/>
        <v>-1451547.6284985046</v>
      </c>
      <c r="K34" s="37">
        <f t="shared" si="4"/>
        <v>-336100.7616431122</v>
      </c>
      <c r="L34" s="37">
        <f t="shared" si="4"/>
        <v>-164629.60187082115</v>
      </c>
      <c r="M34" s="37">
        <f t="shared" si="4"/>
        <v>-1322173.669275281</v>
      </c>
      <c r="N34" s="37">
        <f t="shared" si="4"/>
        <v>-560010.7205442953</v>
      </c>
      <c r="O34" s="37">
        <f t="shared" si="4"/>
        <v>-96256.28049288943</v>
      </c>
      <c r="P34" s="37">
        <f t="shared" si="4"/>
        <v>-151416.278843208</v>
      </c>
      <c r="Q34" s="37">
        <f t="shared" si="4"/>
        <v>-14.705998223709708</v>
      </c>
      <c r="R34" s="37">
        <f t="shared" si="4"/>
        <v>-698.9050220403045</v>
      </c>
      <c r="S34" s="33"/>
      <c r="T34" s="33"/>
      <c r="U34" s="97">
        <f t="shared" si="1"/>
        <v>0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</row>
    <row r="35" spans="1:244" ht="15">
      <c r="A35" s="33"/>
      <c r="B35" s="33"/>
      <c r="C35" s="33" t="s">
        <v>358</v>
      </c>
      <c r="D35" s="31">
        <v>2</v>
      </c>
      <c r="E35" s="33"/>
      <c r="F35" s="43">
        <v>-9156061</v>
      </c>
      <c r="G35" s="37">
        <f t="shared" si="4"/>
        <v>-3061788.999806324</v>
      </c>
      <c r="H35" s="37">
        <f t="shared" si="4"/>
        <v>-980047.4044511367</v>
      </c>
      <c r="I35" s="37">
        <f t="shared" si="4"/>
        <v>-80990.92334216695</v>
      </c>
      <c r="J35" s="37">
        <f t="shared" si="4"/>
        <v>-1577625.3697940994</v>
      </c>
      <c r="K35" s="37">
        <f t="shared" si="4"/>
        <v>-360730.87487587944</v>
      </c>
      <c r="L35" s="37">
        <f t="shared" si="4"/>
        <v>-233543.5743579117</v>
      </c>
      <c r="M35" s="37">
        <f t="shared" si="4"/>
        <v>-1801421.4474779305</v>
      </c>
      <c r="N35" s="37">
        <f t="shared" si="4"/>
        <v>-751680.2691458478</v>
      </c>
      <c r="O35" s="37">
        <f t="shared" si="4"/>
        <v>-244136.70486268162</v>
      </c>
      <c r="P35" s="37">
        <f t="shared" si="4"/>
        <v>-63498.148014313025</v>
      </c>
      <c r="Q35" s="37">
        <f t="shared" si="4"/>
        <v>-20.629203326029884</v>
      </c>
      <c r="R35" s="37">
        <f t="shared" si="4"/>
        <v>-576.6546683825012</v>
      </c>
      <c r="S35" s="33"/>
      <c r="T35" s="33"/>
      <c r="U35" s="97">
        <f t="shared" si="1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</row>
    <row r="36" spans="1:244" ht="15">
      <c r="A36" s="33"/>
      <c r="B36" s="33"/>
      <c r="C36" s="33" t="s">
        <v>359</v>
      </c>
      <c r="D36" s="31">
        <v>43</v>
      </c>
      <c r="E36" s="33"/>
      <c r="F36" s="43">
        <v>2885839</v>
      </c>
      <c r="G36" s="37">
        <f t="shared" si="4"/>
        <v>882160.0530307011</v>
      </c>
      <c r="H36" s="37">
        <f t="shared" si="4"/>
        <v>313854.48101722624</v>
      </c>
      <c r="I36" s="37">
        <f t="shared" si="4"/>
        <v>27665.933061705768</v>
      </c>
      <c r="J36" s="37">
        <f t="shared" si="4"/>
        <v>517039.6436121526</v>
      </c>
      <c r="K36" s="37">
        <f t="shared" si="4"/>
        <v>153768.25827644623</v>
      </c>
      <c r="L36" s="37">
        <f t="shared" si="4"/>
        <v>67295.85794471916</v>
      </c>
      <c r="M36" s="37">
        <f t="shared" si="4"/>
        <v>541690.6379664878</v>
      </c>
      <c r="N36" s="37">
        <f t="shared" si="4"/>
        <v>272139.31663120614</v>
      </c>
      <c r="O36" s="37">
        <f t="shared" si="4"/>
        <v>89537.61461838946</v>
      </c>
      <c r="P36" s="37">
        <f t="shared" si="4"/>
        <v>20524.406727068497</v>
      </c>
      <c r="Q36" s="37">
        <f t="shared" si="4"/>
        <v>6.3842005449880626</v>
      </c>
      <c r="R36" s="37">
        <f t="shared" si="4"/>
        <v>156.4129133522075</v>
      </c>
      <c r="S36" s="33"/>
      <c r="T36" s="33"/>
      <c r="U36" s="97">
        <f t="shared" si="1"/>
        <v>0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</row>
    <row r="37" spans="1:244" ht="15">
      <c r="A37" s="33"/>
      <c r="B37" s="33"/>
      <c r="C37" s="33" t="s">
        <v>360</v>
      </c>
      <c r="D37" s="31">
        <v>43</v>
      </c>
      <c r="E37" s="33"/>
      <c r="F37" s="43">
        <v>-2638801</v>
      </c>
      <c r="G37" s="37">
        <f t="shared" si="4"/>
        <v>-806644.0401205567</v>
      </c>
      <c r="H37" s="37">
        <f t="shared" si="4"/>
        <v>-286987.43012438936</v>
      </c>
      <c r="I37" s="37">
        <f t="shared" si="4"/>
        <v>-25297.63158276059</v>
      </c>
      <c r="J37" s="37">
        <f t="shared" si="4"/>
        <v>-472779.225938589</v>
      </c>
      <c r="K37" s="37">
        <f t="shared" si="4"/>
        <v>-140605.15285438465</v>
      </c>
      <c r="L37" s="37">
        <f t="shared" si="4"/>
        <v>-61535.095076469224</v>
      </c>
      <c r="M37" s="37">
        <f t="shared" si="4"/>
        <v>-495320.0082044098</v>
      </c>
      <c r="N37" s="37">
        <f t="shared" si="4"/>
        <v>-248843.23098611645</v>
      </c>
      <c r="O37" s="37">
        <f t="shared" si="4"/>
        <v>-81872.87890718113</v>
      </c>
      <c r="P37" s="37">
        <f t="shared" si="4"/>
        <v>-18767.445098564083</v>
      </c>
      <c r="Q37" s="37">
        <f t="shared" si="4"/>
        <v>-5.837690454081134</v>
      </c>
      <c r="R37" s="37">
        <f t="shared" si="4"/>
        <v>-143.02341612498776</v>
      </c>
      <c r="S37" s="33"/>
      <c r="T37" s="33"/>
      <c r="U37" s="97">
        <f t="shared" si="1"/>
        <v>0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</row>
    <row r="38" spans="1:244" ht="15">
      <c r="A38" s="33"/>
      <c r="B38" s="33"/>
      <c r="C38" s="33" t="s">
        <v>361</v>
      </c>
      <c r="D38" s="31">
        <v>49</v>
      </c>
      <c r="E38" s="33"/>
      <c r="F38" s="43">
        <v>-14710734</v>
      </c>
      <c r="G38" s="37">
        <f t="shared" si="4"/>
        <v>-5574887.621032667</v>
      </c>
      <c r="H38" s="37">
        <f t="shared" si="4"/>
        <v>-2594230.823650484</v>
      </c>
      <c r="I38" s="37">
        <f t="shared" si="4"/>
        <v>-124250.9915537191</v>
      </c>
      <c r="J38" s="37">
        <f t="shared" si="4"/>
        <v>-2755267.81270358</v>
      </c>
      <c r="K38" s="37">
        <f t="shared" si="4"/>
        <v>-685529.9533993372</v>
      </c>
      <c r="L38" s="37">
        <f t="shared" si="4"/>
        <v>-219123.9851044832</v>
      </c>
      <c r="M38" s="37">
        <f t="shared" si="4"/>
        <v>-1637605.8886795253</v>
      </c>
      <c r="N38" s="37">
        <f t="shared" si="4"/>
        <v>-689253.9531461889</v>
      </c>
      <c r="O38" s="37">
        <f t="shared" si="4"/>
        <v>-170283.98842450767</v>
      </c>
      <c r="P38" s="37">
        <f t="shared" si="4"/>
        <v>-259238.98237756308</v>
      </c>
      <c r="Q38" s="37">
        <f t="shared" si="4"/>
        <v>-10.999999252246743</v>
      </c>
      <c r="R38" s="37">
        <f t="shared" si="4"/>
        <v>-1048.9999286915304</v>
      </c>
      <c r="S38" s="33"/>
      <c r="T38" s="33"/>
      <c r="U38" s="97">
        <f t="shared" si="1"/>
        <v>0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</row>
    <row r="39" spans="1:244" ht="15">
      <c r="A39" s="33"/>
      <c r="B39" s="33"/>
      <c r="C39" s="33" t="s">
        <v>362</v>
      </c>
      <c r="D39" s="31"/>
      <c r="E39" s="33"/>
      <c r="F39" s="43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3"/>
      <c r="T39" s="33"/>
      <c r="U39" s="97">
        <f t="shared" si="1"/>
        <v>0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</row>
    <row r="40" spans="1:244" ht="15">
      <c r="A40" s="33"/>
      <c r="B40" s="33"/>
      <c r="C40" s="33" t="s">
        <v>363</v>
      </c>
      <c r="D40" s="31">
        <v>82</v>
      </c>
      <c r="E40" s="33"/>
      <c r="F40" s="36">
        <v>-296088</v>
      </c>
      <c r="G40" s="37">
        <f aca="true" t="shared" si="5" ref="G40:R46">INDEX(ALLOC,($D40)+1,(G$1)+1)*$F40</f>
        <v>-108494.36509818104</v>
      </c>
      <c r="H40" s="37">
        <f t="shared" si="5"/>
        <v>-33289.5255255785</v>
      </c>
      <c r="I40" s="37">
        <f t="shared" si="5"/>
        <v>-2497.172733361063</v>
      </c>
      <c r="J40" s="37">
        <f t="shared" si="5"/>
        <v>-47867.2824135865</v>
      </c>
      <c r="K40" s="37">
        <f t="shared" si="5"/>
        <v>-10960.779132516418</v>
      </c>
      <c r="L40" s="37">
        <f t="shared" si="5"/>
        <v>-7284.433378094218</v>
      </c>
      <c r="M40" s="37">
        <f t="shared" si="5"/>
        <v>-54372.39779556603</v>
      </c>
      <c r="N40" s="37">
        <f t="shared" si="5"/>
        <v>-22862.505889369822</v>
      </c>
      <c r="O40" s="37">
        <f t="shared" si="5"/>
        <v>-7100.553306956303</v>
      </c>
      <c r="P40" s="37">
        <f t="shared" si="5"/>
        <v>-1342.2089978198576</v>
      </c>
      <c r="Q40" s="37">
        <f t="shared" si="5"/>
        <v>-0.45204060099460086</v>
      </c>
      <c r="R40" s="37">
        <f t="shared" si="5"/>
        <v>-16.323688369249474</v>
      </c>
      <c r="S40" s="33"/>
      <c r="T40" s="33"/>
      <c r="U40" s="97">
        <f t="shared" si="1"/>
        <v>0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</row>
    <row r="41" spans="1:244" ht="15">
      <c r="A41" s="33"/>
      <c r="B41" s="33"/>
      <c r="C41" s="33" t="s">
        <v>364</v>
      </c>
      <c r="D41" s="31">
        <v>82</v>
      </c>
      <c r="E41" s="33"/>
      <c r="F41" s="43">
        <v>-292995</v>
      </c>
      <c r="G41" s="37">
        <f t="shared" si="5"/>
        <v>-107361.00923354393</v>
      </c>
      <c r="H41" s="37">
        <f t="shared" si="5"/>
        <v>-32941.77586179404</v>
      </c>
      <c r="I41" s="37">
        <f t="shared" si="5"/>
        <v>-2471.0867208773225</v>
      </c>
      <c r="J41" s="37">
        <f t="shared" si="5"/>
        <v>-47367.250313314886</v>
      </c>
      <c r="K41" s="37">
        <f t="shared" si="5"/>
        <v>-10846.280436666288</v>
      </c>
      <c r="L41" s="37">
        <f t="shared" si="5"/>
        <v>-7208.338593981233</v>
      </c>
      <c r="M41" s="37">
        <f t="shared" si="5"/>
        <v>-53804.411837399246</v>
      </c>
      <c r="N41" s="37">
        <f t="shared" si="5"/>
        <v>-22623.679153008266</v>
      </c>
      <c r="O41" s="37">
        <f t="shared" si="5"/>
        <v>-7026.379374279477</v>
      </c>
      <c r="P41" s="37">
        <f t="shared" si="5"/>
        <v>-1328.18798909861</v>
      </c>
      <c r="Q41" s="37">
        <f t="shared" si="5"/>
        <v>-0.44731848601906554</v>
      </c>
      <c r="R41" s="37">
        <f t="shared" si="5"/>
        <v>-16.153167550688476</v>
      </c>
      <c r="S41" s="33"/>
      <c r="T41" s="33"/>
      <c r="U41" s="97">
        <f t="shared" si="1"/>
        <v>0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</row>
    <row r="42" spans="1:244" ht="15">
      <c r="A42" s="33"/>
      <c r="B42" s="33"/>
      <c r="C42" s="33" t="s">
        <v>365</v>
      </c>
      <c r="D42" s="31">
        <v>2</v>
      </c>
      <c r="E42" s="33"/>
      <c r="F42" s="43">
        <v>294881</v>
      </c>
      <c r="G42" s="37">
        <f t="shared" si="5"/>
        <v>98608.27729870833</v>
      </c>
      <c r="H42" s="37">
        <f t="shared" si="5"/>
        <v>31563.50298146284</v>
      </c>
      <c r="I42" s="37">
        <f t="shared" si="5"/>
        <v>2608.4016331981115</v>
      </c>
      <c r="J42" s="37">
        <f t="shared" si="5"/>
        <v>50809.15763560923</v>
      </c>
      <c r="K42" s="37">
        <f t="shared" si="5"/>
        <v>11617.733992190988</v>
      </c>
      <c r="L42" s="37">
        <f t="shared" si="5"/>
        <v>7521.527297626715</v>
      </c>
      <c r="M42" s="37">
        <f t="shared" si="5"/>
        <v>58016.75609781757</v>
      </c>
      <c r="N42" s="37">
        <f t="shared" si="5"/>
        <v>24208.688588465797</v>
      </c>
      <c r="O42" s="37">
        <f t="shared" si="5"/>
        <v>7862.690699266029</v>
      </c>
      <c r="P42" s="37">
        <f t="shared" si="5"/>
        <v>2045.0275926087254</v>
      </c>
      <c r="Q42" s="37">
        <f t="shared" si="5"/>
        <v>0.6643861488016538</v>
      </c>
      <c r="R42" s="37">
        <f t="shared" si="5"/>
        <v>18.57179689686431</v>
      </c>
      <c r="S42" s="33"/>
      <c r="T42" s="33"/>
      <c r="U42" s="97">
        <f t="shared" si="1"/>
        <v>0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</row>
    <row r="43" spans="1:244" ht="15">
      <c r="A43" s="33"/>
      <c r="B43" s="33"/>
      <c r="C43" s="33" t="s">
        <v>366</v>
      </c>
      <c r="D43" s="31">
        <v>48</v>
      </c>
      <c r="E43" s="33"/>
      <c r="F43" s="43">
        <v>-15401724</v>
      </c>
      <c r="G43" s="37">
        <f t="shared" si="5"/>
        <v>-11425657.7159778</v>
      </c>
      <c r="H43" s="37">
        <f t="shared" si="5"/>
        <v>-3105609.4593060235</v>
      </c>
      <c r="I43" s="37">
        <f t="shared" si="5"/>
        <v>-38693.7034431317</v>
      </c>
      <c r="J43" s="37">
        <f t="shared" si="5"/>
        <v>-527103.5826287457</v>
      </c>
      <c r="K43" s="37">
        <f t="shared" si="5"/>
        <v>-97297.76885232319</v>
      </c>
      <c r="L43" s="37">
        <f t="shared" si="5"/>
        <v>-70050.27349877064</v>
      </c>
      <c r="M43" s="37">
        <f t="shared" si="5"/>
        <v>-137311.49629320472</v>
      </c>
      <c r="N43" s="37">
        <f t="shared" si="5"/>
        <v>0</v>
      </c>
      <c r="O43" s="37">
        <f t="shared" si="5"/>
        <v>0</v>
      </c>
      <c r="P43" s="37">
        <f t="shared" si="5"/>
        <v>0</v>
      </c>
      <c r="Q43" s="37">
        <f t="shared" si="5"/>
        <v>0</v>
      </c>
      <c r="R43" s="37">
        <f t="shared" si="5"/>
        <v>0</v>
      </c>
      <c r="S43" s="33"/>
      <c r="T43" s="33"/>
      <c r="U43" s="97">
        <f t="shared" si="1"/>
        <v>0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</row>
    <row r="44" spans="1:244" ht="15">
      <c r="A44" s="33"/>
      <c r="B44" s="33"/>
      <c r="C44" s="33" t="s">
        <v>367</v>
      </c>
      <c r="D44" s="31">
        <v>86</v>
      </c>
      <c r="E44" s="33"/>
      <c r="F44" s="43">
        <v>-3407542</v>
      </c>
      <c r="G44" s="37">
        <f t="shared" si="5"/>
        <v>-709927</v>
      </c>
      <c r="H44" s="37">
        <f t="shared" si="5"/>
        <v>42703</v>
      </c>
      <c r="I44" s="37">
        <f t="shared" si="5"/>
        <v>73498</v>
      </c>
      <c r="J44" s="37">
        <f t="shared" si="5"/>
        <v>-1561902</v>
      </c>
      <c r="K44" s="37">
        <f t="shared" si="5"/>
        <v>171608</v>
      </c>
      <c r="L44" s="37">
        <f t="shared" si="5"/>
        <v>116329</v>
      </c>
      <c r="M44" s="37">
        <f t="shared" si="5"/>
        <v>-1815381.9999999998</v>
      </c>
      <c r="N44" s="37">
        <f t="shared" si="5"/>
        <v>166915</v>
      </c>
      <c r="O44" s="37">
        <f t="shared" si="5"/>
        <v>0</v>
      </c>
      <c r="P44" s="37">
        <f t="shared" si="5"/>
        <v>97552</v>
      </c>
      <c r="Q44" s="37">
        <f t="shared" si="5"/>
        <v>0</v>
      </c>
      <c r="R44" s="37">
        <f t="shared" si="5"/>
        <v>11064</v>
      </c>
      <c r="S44" s="33"/>
      <c r="T44" s="33"/>
      <c r="U44" s="97">
        <f t="shared" si="1"/>
        <v>0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</row>
    <row r="45" spans="1:244" ht="15">
      <c r="A45" s="33"/>
      <c r="B45" s="33"/>
      <c r="C45" s="33" t="s">
        <v>368</v>
      </c>
      <c r="D45" s="31">
        <v>84</v>
      </c>
      <c r="E45" s="33"/>
      <c r="F45" s="43">
        <v>-8348788</v>
      </c>
      <c r="G45" s="37">
        <f t="shared" si="5"/>
        <v>-30891</v>
      </c>
      <c r="H45" s="37">
        <f t="shared" si="5"/>
        <v>-3346954</v>
      </c>
      <c r="I45" s="37">
        <f t="shared" si="5"/>
        <v>-20438</v>
      </c>
      <c r="J45" s="37">
        <f t="shared" si="5"/>
        <v>-1353663</v>
      </c>
      <c r="K45" s="37">
        <f t="shared" si="5"/>
        <v>-5386209</v>
      </c>
      <c r="L45" s="37">
        <f t="shared" si="5"/>
        <v>2518028</v>
      </c>
      <c r="M45" s="37">
        <f t="shared" si="5"/>
        <v>3315076</v>
      </c>
      <c r="N45" s="37">
        <f t="shared" si="5"/>
        <v>-2949246</v>
      </c>
      <c r="O45" s="37">
        <f t="shared" si="5"/>
        <v>-1094561</v>
      </c>
      <c r="P45" s="37">
        <f t="shared" si="5"/>
        <v>0</v>
      </c>
      <c r="Q45" s="37">
        <f t="shared" si="5"/>
        <v>0</v>
      </c>
      <c r="R45" s="37">
        <f t="shared" si="5"/>
        <v>70</v>
      </c>
      <c r="S45" s="33"/>
      <c r="T45" s="33"/>
      <c r="U45" s="97">
        <f t="shared" si="1"/>
        <v>0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</row>
    <row r="46" spans="1:244" ht="15">
      <c r="A46" s="33"/>
      <c r="B46" s="33"/>
      <c r="C46" s="33" t="s">
        <v>259</v>
      </c>
      <c r="D46" s="118">
        <v>69</v>
      </c>
      <c r="E46" s="117"/>
      <c r="F46" s="43">
        <v>23287</v>
      </c>
      <c r="G46" s="37">
        <f t="shared" si="5"/>
        <v>8995.056253816867</v>
      </c>
      <c r="H46" s="37">
        <f t="shared" si="5"/>
        <v>2766.3687137374786</v>
      </c>
      <c r="I46" s="37">
        <f t="shared" si="5"/>
        <v>198.47916431401308</v>
      </c>
      <c r="J46" s="37">
        <f t="shared" si="5"/>
        <v>3595.996376838822</v>
      </c>
      <c r="K46" s="37">
        <f t="shared" si="5"/>
        <v>784.9116051460771</v>
      </c>
      <c r="L46" s="37">
        <f t="shared" si="5"/>
        <v>566.396784711576</v>
      </c>
      <c r="M46" s="37">
        <f t="shared" si="5"/>
        <v>3917.533550598237</v>
      </c>
      <c r="N46" s="37">
        <f t="shared" si="5"/>
        <v>1414.0102262639111</v>
      </c>
      <c r="O46" s="37">
        <f t="shared" si="5"/>
        <v>453.00102389061186</v>
      </c>
      <c r="P46" s="37">
        <f t="shared" si="5"/>
        <v>593.3501793554428</v>
      </c>
      <c r="Q46" s="37">
        <f t="shared" si="5"/>
        <v>0.04932971830639487</v>
      </c>
      <c r="R46" s="37">
        <f t="shared" si="5"/>
        <v>1.8467916086600975</v>
      </c>
      <c r="S46" s="33"/>
      <c r="T46" s="33"/>
      <c r="U46" s="97">
        <f t="shared" si="1"/>
        <v>0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</row>
    <row r="47" spans="1:244" ht="15">
      <c r="A47" s="33"/>
      <c r="B47" s="33"/>
      <c r="C47" s="39" t="s">
        <v>369</v>
      </c>
      <c r="D47" s="40"/>
      <c r="E47" s="39"/>
      <c r="F47" s="42">
        <f aca="true" t="shared" si="6" ref="F47:R47">SUM(F33:F46)</f>
        <v>-54380384</v>
      </c>
      <c r="G47" s="42">
        <f t="shared" si="6"/>
        <v>-22058874.72223592</v>
      </c>
      <c r="H47" s="42">
        <f t="shared" si="6"/>
        <v>-10457240.790357415</v>
      </c>
      <c r="I47" s="42">
        <f t="shared" si="6"/>
        <v>-219327.3208933104</v>
      </c>
      <c r="J47" s="42">
        <f t="shared" si="6"/>
        <v>-8345214.772098322</v>
      </c>
      <c r="K47" s="42">
        <f t="shared" si="6"/>
        <v>-6487096.506249638</v>
      </c>
      <c r="L47" s="42">
        <f t="shared" si="6"/>
        <v>2045997.8359967433</v>
      </c>
      <c r="M47" s="42">
        <f t="shared" si="6"/>
        <v>-2598522.767073835</v>
      </c>
      <c r="N47" s="42">
        <f t="shared" si="6"/>
        <v>-4440929.88705892</v>
      </c>
      <c r="O47" s="42">
        <f t="shared" si="6"/>
        <v>-1545131.0429382746</v>
      </c>
      <c r="P47" s="42">
        <f t="shared" si="6"/>
        <v>-283240.695345517</v>
      </c>
      <c r="Q47" s="42">
        <f t="shared" si="6"/>
        <v>-37.074395939839334</v>
      </c>
      <c r="R47" s="42">
        <f t="shared" si="6"/>
        <v>9233.742650354281</v>
      </c>
      <c r="S47" s="33"/>
      <c r="T47" s="33"/>
      <c r="U47" s="97">
        <f t="shared" si="1"/>
        <v>0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</row>
    <row r="48" spans="1:244" ht="15">
      <c r="A48" s="33"/>
      <c r="B48" s="33"/>
      <c r="C48" s="33"/>
      <c r="D48" s="31"/>
      <c r="E48" s="3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33"/>
      <c r="T48" s="33"/>
      <c r="U48" s="97">
        <f t="shared" si="1"/>
        <v>0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</row>
    <row r="49" spans="1:244" ht="15">
      <c r="A49" s="33"/>
      <c r="B49" s="54" t="s">
        <v>337</v>
      </c>
      <c r="C49" s="54"/>
      <c r="D49" s="55"/>
      <c r="E49" s="54"/>
      <c r="F49" s="57">
        <f aca="true" t="shared" si="7" ref="F49:R49">F47+F29</f>
        <v>1287696536</v>
      </c>
      <c r="G49" s="57">
        <f t="shared" si="7"/>
        <v>473687858.7131327</v>
      </c>
      <c r="H49" s="57">
        <f t="shared" si="7"/>
        <v>176699800.72865865</v>
      </c>
      <c r="I49" s="57">
        <f t="shared" si="7"/>
        <v>11253184.005585242</v>
      </c>
      <c r="J49" s="57">
        <f t="shared" si="7"/>
        <v>221005431.88767886</v>
      </c>
      <c r="K49" s="57">
        <f t="shared" si="7"/>
        <v>46651140.454196036</v>
      </c>
      <c r="L49" s="57">
        <f t="shared" si="7"/>
        <v>28379981.584683813</v>
      </c>
      <c r="M49" s="57">
        <f t="shared" si="7"/>
        <v>207847578.4993335</v>
      </c>
      <c r="N49" s="57">
        <f t="shared" si="7"/>
        <v>84581981.1300863</v>
      </c>
      <c r="O49" s="57">
        <f t="shared" si="7"/>
        <v>14238930.42402195</v>
      </c>
      <c r="P49" s="57">
        <f t="shared" si="7"/>
        <v>23229599.6979515</v>
      </c>
      <c r="Q49" s="57">
        <f t="shared" si="7"/>
        <v>2295.871957041386</v>
      </c>
      <c r="R49" s="57">
        <f t="shared" si="7"/>
        <v>118753.00271445385</v>
      </c>
      <c r="S49" s="33"/>
      <c r="T49" s="33"/>
      <c r="U49" s="97">
        <f t="shared" si="1"/>
        <v>0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</row>
    <row r="50" spans="1:244" ht="15">
      <c r="A50" s="33"/>
      <c r="B50" s="33"/>
      <c r="C50" s="33"/>
      <c r="D50" s="31"/>
      <c r="E50" s="33"/>
      <c r="F50" s="76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97">
        <f t="shared" si="1"/>
        <v>0</v>
      </c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</row>
    <row r="51" spans="1:244" ht="15">
      <c r="A51" s="33"/>
      <c r="B51" s="33"/>
      <c r="C51" s="33"/>
      <c r="D51" s="31"/>
      <c r="E51" s="33"/>
      <c r="F51" s="76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97">
        <f t="shared" si="1"/>
        <v>0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</row>
    <row r="52" spans="1:244" ht="15">
      <c r="A52" s="33"/>
      <c r="B52" s="33"/>
      <c r="C52" s="33"/>
      <c r="D52" s="31"/>
      <c r="E52" s="33"/>
      <c r="F52" s="76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97">
        <f t="shared" si="1"/>
        <v>0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</row>
    <row r="53" spans="1:244" ht="15">
      <c r="A53" s="33"/>
      <c r="B53" s="33"/>
      <c r="C53" s="33"/>
      <c r="D53" s="31"/>
      <c r="E53" s="33"/>
      <c r="F53" s="76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97">
        <f t="shared" si="1"/>
        <v>0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</row>
    <row r="54" spans="1:244" ht="15">
      <c r="A54" s="33"/>
      <c r="B54" s="33"/>
      <c r="C54" s="33"/>
      <c r="D54" s="31"/>
      <c r="E54" s="33"/>
      <c r="F54" s="76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97">
        <f t="shared" si="1"/>
        <v>0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</row>
    <row r="55" spans="1:244" ht="15">
      <c r="A55" s="33"/>
      <c r="B55" s="33"/>
      <c r="C55" s="33"/>
      <c r="D55" s="31"/>
      <c r="E55" s="33"/>
      <c r="F55" s="76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97">
        <f t="shared" si="1"/>
        <v>0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</row>
    <row r="56" spans="1:244" ht="15">
      <c r="A56" s="33"/>
      <c r="B56" s="33"/>
      <c r="C56" s="33"/>
      <c r="D56" s="31"/>
      <c r="E56" s="33"/>
      <c r="F56" s="7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97">
        <f t="shared" si="1"/>
        <v>0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</row>
    <row r="57" spans="1:244" ht="15">
      <c r="A57" s="33"/>
      <c r="B57" s="33"/>
      <c r="C57" s="33"/>
      <c r="D57" s="31"/>
      <c r="E57" s="33"/>
      <c r="F57" s="76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</row>
    <row r="58" spans="1:244" ht="15">
      <c r="A58" s="33"/>
      <c r="B58" s="33"/>
      <c r="C58" s="33"/>
      <c r="D58" s="31"/>
      <c r="E58" s="33"/>
      <c r="F58" s="7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</row>
    <row r="59" spans="4:6" ht="15">
      <c r="D59" s="77"/>
      <c r="F59" s="96"/>
    </row>
    <row r="60" ht="15">
      <c r="F60" s="96"/>
    </row>
    <row r="61" ht="15">
      <c r="F61" s="96"/>
    </row>
    <row r="62" ht="15">
      <c r="F62" s="96"/>
    </row>
    <row r="63" ht="15">
      <c r="F63" s="96"/>
    </row>
    <row r="64" ht="15">
      <c r="F64" s="96"/>
    </row>
    <row r="65" ht="15">
      <c r="F65" s="96"/>
    </row>
    <row r="66" ht="15">
      <c r="F66" s="96"/>
    </row>
    <row r="67" ht="15">
      <c r="F67" s="96"/>
    </row>
    <row r="68" ht="15">
      <c r="F68" s="96"/>
    </row>
    <row r="69" ht="15">
      <c r="F69" s="96"/>
    </row>
    <row r="70" ht="15">
      <c r="F70" s="96"/>
    </row>
    <row r="71" ht="15">
      <c r="F71" s="96"/>
    </row>
    <row r="72" ht="15">
      <c r="F72" s="96"/>
    </row>
    <row r="73" ht="15">
      <c r="F73" s="96"/>
    </row>
    <row r="74" ht="15">
      <c r="F74" s="96"/>
    </row>
    <row r="75" ht="15">
      <c r="F75" s="96"/>
    </row>
    <row r="76" ht="15">
      <c r="F76" s="96"/>
    </row>
    <row r="77" ht="15">
      <c r="F77" s="96"/>
    </row>
    <row r="78" ht="15">
      <c r="F78" s="96"/>
    </row>
    <row r="79" ht="15">
      <c r="F79" s="96"/>
    </row>
    <row r="80" ht="15">
      <c r="F80" s="96"/>
    </row>
    <row r="81" ht="15">
      <c r="F81" s="96"/>
    </row>
    <row r="82" ht="15">
      <c r="F82" s="96"/>
    </row>
    <row r="83" ht="15">
      <c r="F83" s="96"/>
    </row>
    <row r="84" ht="15">
      <c r="F84" s="96"/>
    </row>
    <row r="85" ht="15">
      <c r="F85" s="96"/>
    </row>
    <row r="86" ht="15">
      <c r="F86" s="96"/>
    </row>
    <row r="87" ht="15">
      <c r="F87" s="96"/>
    </row>
    <row r="88" ht="15">
      <c r="F88" s="96"/>
    </row>
    <row r="89" ht="15">
      <c r="F89" s="96"/>
    </row>
    <row r="90" ht="15">
      <c r="F90" s="96"/>
    </row>
    <row r="91" ht="15">
      <c r="F91" s="96"/>
    </row>
    <row r="92" ht="15">
      <c r="F92" s="96"/>
    </row>
    <row r="93" ht="15">
      <c r="F93" s="96"/>
    </row>
    <row r="94" ht="15">
      <c r="F94" s="96"/>
    </row>
    <row r="95" ht="15">
      <c r="F95" s="96"/>
    </row>
    <row r="96" ht="15">
      <c r="F96" s="96"/>
    </row>
    <row r="97" ht="15">
      <c r="F97" s="96"/>
    </row>
    <row r="98" ht="15">
      <c r="F98" s="96"/>
    </row>
    <row r="99" ht="15">
      <c r="F99" s="96"/>
    </row>
    <row r="100" ht="15">
      <c r="F100" s="96"/>
    </row>
    <row r="101" ht="15">
      <c r="F101" s="96"/>
    </row>
    <row r="102" ht="15">
      <c r="F102" s="96"/>
    </row>
    <row r="103" ht="15">
      <c r="F103" s="96"/>
    </row>
    <row r="104" ht="15">
      <c r="F104" s="96"/>
    </row>
    <row r="105" ht="15">
      <c r="F105" s="96"/>
    </row>
    <row r="106" ht="15">
      <c r="F106" s="96"/>
    </row>
  </sheetData>
  <sheetProtection/>
  <printOptions horizontalCentered="1"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8"/>
  <sheetViews>
    <sheetView zoomScale="87" zoomScaleNormal="87" zoomScalePageLayoutView="0" workbookViewId="0" topLeftCell="A1">
      <selection activeCell="A2" sqref="A2"/>
    </sheetView>
  </sheetViews>
  <sheetFormatPr defaultColWidth="8.88671875" defaultRowHeight="15"/>
  <cols>
    <col min="1" max="1" width="7.6640625" style="121" customWidth="1"/>
    <col min="2" max="2" width="42.6640625" style="121" customWidth="1"/>
    <col min="3" max="3" width="8.6640625" style="121" customWidth="1"/>
    <col min="4" max="5" width="2.6640625" style="121" customWidth="1"/>
    <col min="6" max="8" width="11.6640625" style="121" customWidth="1"/>
    <col min="9" max="9" width="13.6640625" style="121" customWidth="1"/>
    <col min="10" max="10" width="11.6640625" style="121" customWidth="1"/>
    <col min="11" max="12" width="10.6640625" style="121" customWidth="1"/>
    <col min="13" max="14" width="11.6640625" style="121" customWidth="1"/>
    <col min="15" max="16" width="10.6640625" style="121" customWidth="1"/>
    <col min="17" max="17" width="12.6640625" style="121" customWidth="1"/>
    <col min="18" max="18" width="8.6640625" style="121" customWidth="1"/>
    <col min="19" max="247" width="7.6640625" style="121" customWidth="1"/>
    <col min="248" max="16384" width="9.6640625" style="121" customWidth="1"/>
  </cols>
  <sheetData>
    <row r="1" spans="1:240" ht="1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</row>
    <row r="2" spans="1:240" ht="15">
      <c r="A2" s="119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</row>
    <row r="3" spans="1:240" ht="15">
      <c r="A3" s="120"/>
      <c r="C3" s="122"/>
      <c r="D3" s="122"/>
      <c r="E3" s="122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</row>
    <row r="4" spans="1:18" ht="15">
      <c r="A4" s="124"/>
      <c r="B4" s="125" t="s">
        <v>0</v>
      </c>
      <c r="C4" s="125"/>
      <c r="D4" s="125"/>
      <c r="E4" s="125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15">
      <c r="A5" s="124"/>
      <c r="B5" s="125" t="s">
        <v>1</v>
      </c>
      <c r="C5" s="125"/>
      <c r="D5" s="125"/>
      <c r="E5" s="125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5">
      <c r="A6" s="124"/>
      <c r="B6" s="125" t="s">
        <v>372</v>
      </c>
      <c r="C6" s="125"/>
      <c r="D6" s="125"/>
      <c r="E6" s="125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5" ht="15">
      <c r="B7" s="125"/>
      <c r="C7" s="125"/>
      <c r="D7" s="125"/>
      <c r="E7" s="125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8" ht="15">
      <c r="A8" s="17"/>
      <c r="B8" s="19"/>
      <c r="C8" s="17"/>
      <c r="D8" s="17"/>
      <c r="E8" s="17"/>
      <c r="F8" s="17"/>
      <c r="G8" s="17" t="s">
        <v>94</v>
      </c>
      <c r="H8" s="17" t="s">
        <v>96</v>
      </c>
      <c r="I8" s="17" t="s">
        <v>98</v>
      </c>
      <c r="J8" s="17"/>
      <c r="K8" s="17"/>
      <c r="L8" s="17" t="s">
        <v>102</v>
      </c>
      <c r="M8" s="17" t="s">
        <v>104</v>
      </c>
      <c r="N8" s="19" t="s">
        <v>106</v>
      </c>
      <c r="O8" s="19" t="s">
        <v>108</v>
      </c>
      <c r="P8" s="20" t="s">
        <v>110</v>
      </c>
      <c r="Q8" s="17" t="s">
        <v>112</v>
      </c>
      <c r="R8" s="17" t="s">
        <v>114</v>
      </c>
    </row>
    <row r="9" spans="1:18" ht="15">
      <c r="A9" s="24" t="s">
        <v>370</v>
      </c>
      <c r="B9" s="126" t="s">
        <v>22</v>
      </c>
      <c r="C9" s="24"/>
      <c r="D9" s="126"/>
      <c r="E9" s="126"/>
      <c r="F9" s="24" t="s">
        <v>287</v>
      </c>
      <c r="G9" s="24" t="s">
        <v>95</v>
      </c>
      <c r="H9" s="24" t="s">
        <v>97</v>
      </c>
      <c r="I9" s="24" t="s">
        <v>99</v>
      </c>
      <c r="J9" s="24" t="s">
        <v>100</v>
      </c>
      <c r="K9" s="24" t="s">
        <v>101</v>
      </c>
      <c r="L9" s="24" t="s">
        <v>103</v>
      </c>
      <c r="M9" s="24" t="s">
        <v>105</v>
      </c>
      <c r="N9" s="24" t="s">
        <v>107</v>
      </c>
      <c r="O9" s="24" t="s">
        <v>109</v>
      </c>
      <c r="P9" s="24" t="s">
        <v>111</v>
      </c>
      <c r="Q9" s="24" t="s">
        <v>113</v>
      </c>
      <c r="R9" s="24" t="s">
        <v>115</v>
      </c>
    </row>
    <row r="10" spans="1:240" ht="1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</row>
    <row r="11" spans="1:240" ht="15">
      <c r="A11" s="119">
        <v>1</v>
      </c>
      <c r="B11" s="121" t="s">
        <v>373</v>
      </c>
      <c r="C11" s="121" t="s">
        <v>452</v>
      </c>
      <c r="F11" s="129">
        <f aca="true" t="shared" si="0" ref="F11:F30">SUM(G11:R11)</f>
        <v>2199391.83044</v>
      </c>
      <c r="G11" s="129">
        <v>734854.642</v>
      </c>
      <c r="H11" s="129">
        <v>231912.239</v>
      </c>
      <c r="I11" s="129">
        <v>19313.929</v>
      </c>
      <c r="J11" s="129">
        <v>377518.248</v>
      </c>
      <c r="K11" s="129">
        <v>80507.854</v>
      </c>
      <c r="L11" s="129">
        <v>61020.559</v>
      </c>
      <c r="M11" s="129">
        <v>439778.118</v>
      </c>
      <c r="N11" s="129">
        <v>180437.895</v>
      </c>
      <c r="O11" s="129">
        <v>58644.46</v>
      </c>
      <c r="P11" s="129">
        <v>15252.99</v>
      </c>
      <c r="Q11" s="129">
        <v>4.96</v>
      </c>
      <c r="R11" s="129">
        <v>145.93644</v>
      </c>
      <c r="S11" s="129"/>
      <c r="T11" s="129">
        <f aca="true" t="shared" si="1" ref="T11:T42">SUM(G11:R11)-F11</f>
        <v>0</v>
      </c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</row>
    <row r="12" spans="1:240" ht="15">
      <c r="A12" s="119">
        <v>2</v>
      </c>
      <c r="B12" s="121" t="s">
        <v>374</v>
      </c>
      <c r="C12" s="122"/>
      <c r="D12" s="122"/>
      <c r="E12" s="122"/>
      <c r="F12" s="129">
        <f t="shared" si="0"/>
        <v>19319457805</v>
      </c>
      <c r="G12" s="129">
        <v>6460431335</v>
      </c>
      <c r="H12" s="129">
        <v>2067918123</v>
      </c>
      <c r="I12" s="129">
        <v>170892344</v>
      </c>
      <c r="J12" s="129">
        <v>3328818666</v>
      </c>
      <c r="K12" s="129">
        <v>761148808</v>
      </c>
      <c r="L12" s="129">
        <v>492781255</v>
      </c>
      <c r="M12" s="129">
        <v>3801032523</v>
      </c>
      <c r="N12" s="129">
        <v>1586059250</v>
      </c>
      <c r="O12" s="129">
        <v>515132956</v>
      </c>
      <c r="P12" s="129">
        <v>133982265</v>
      </c>
      <c r="Q12" s="129">
        <v>43528</v>
      </c>
      <c r="R12" s="129">
        <v>1216752</v>
      </c>
      <c r="S12" s="129"/>
      <c r="T12" s="129">
        <f t="shared" si="1"/>
        <v>0</v>
      </c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</row>
    <row r="13" spans="1:240" ht="15">
      <c r="A13" s="119">
        <v>3</v>
      </c>
      <c r="B13" s="121" t="s">
        <v>375</v>
      </c>
      <c r="D13" s="120"/>
      <c r="E13" s="122"/>
      <c r="F13" s="129">
        <f t="shared" si="0"/>
        <v>679690</v>
      </c>
      <c r="G13" s="130">
        <v>420348</v>
      </c>
      <c r="H13" s="130">
        <v>82102</v>
      </c>
      <c r="I13" s="130">
        <v>640</v>
      </c>
      <c r="J13" s="130">
        <v>5633</v>
      </c>
      <c r="K13" s="130">
        <v>297</v>
      </c>
      <c r="L13" s="130">
        <v>137</v>
      </c>
      <c r="M13" s="130">
        <v>166</v>
      </c>
      <c r="N13" s="130">
        <v>36</v>
      </c>
      <c r="O13" s="130">
        <v>1</v>
      </c>
      <c r="P13" s="130">
        <v>169645</v>
      </c>
      <c r="Q13" s="129">
        <v>11</v>
      </c>
      <c r="R13" s="129">
        <v>674</v>
      </c>
      <c r="S13" s="129"/>
      <c r="T13" s="129">
        <f t="shared" si="1"/>
        <v>0</v>
      </c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</row>
    <row r="14" spans="1:240" ht="15">
      <c r="A14" s="119">
        <v>4</v>
      </c>
      <c r="B14" s="121" t="s">
        <v>375</v>
      </c>
      <c r="D14" s="120"/>
      <c r="E14" s="122"/>
      <c r="F14" s="129">
        <f t="shared" si="0"/>
        <v>679690</v>
      </c>
      <c r="G14" s="130">
        <f aca="true" t="shared" si="2" ref="G14:R15">G13</f>
        <v>420348</v>
      </c>
      <c r="H14" s="130">
        <f t="shared" si="2"/>
        <v>82102</v>
      </c>
      <c r="I14" s="130">
        <f t="shared" si="2"/>
        <v>640</v>
      </c>
      <c r="J14" s="130">
        <f t="shared" si="2"/>
        <v>5633</v>
      </c>
      <c r="K14" s="130">
        <f t="shared" si="2"/>
        <v>297</v>
      </c>
      <c r="L14" s="130">
        <f t="shared" si="2"/>
        <v>137</v>
      </c>
      <c r="M14" s="130">
        <f t="shared" si="2"/>
        <v>166</v>
      </c>
      <c r="N14" s="130">
        <f t="shared" si="2"/>
        <v>36</v>
      </c>
      <c r="O14" s="130">
        <f t="shared" si="2"/>
        <v>1</v>
      </c>
      <c r="P14" s="130">
        <f t="shared" si="2"/>
        <v>169645</v>
      </c>
      <c r="Q14" s="130">
        <f t="shared" si="2"/>
        <v>11</v>
      </c>
      <c r="R14" s="130">
        <f t="shared" si="2"/>
        <v>674</v>
      </c>
      <c r="S14" s="129"/>
      <c r="T14" s="129">
        <f t="shared" si="1"/>
        <v>0</v>
      </c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</row>
    <row r="15" spans="1:240" ht="15">
      <c r="A15" s="119">
        <v>5</v>
      </c>
      <c r="B15" s="121" t="s">
        <v>376</v>
      </c>
      <c r="D15" s="120"/>
      <c r="E15" s="122"/>
      <c r="F15" s="129">
        <f t="shared" si="0"/>
        <v>679690</v>
      </c>
      <c r="G15" s="130">
        <f t="shared" si="2"/>
        <v>420348</v>
      </c>
      <c r="H15" s="130">
        <f t="shared" si="2"/>
        <v>82102</v>
      </c>
      <c r="I15" s="130">
        <f t="shared" si="2"/>
        <v>640</v>
      </c>
      <c r="J15" s="130">
        <f t="shared" si="2"/>
        <v>5633</v>
      </c>
      <c r="K15" s="130">
        <f t="shared" si="2"/>
        <v>297</v>
      </c>
      <c r="L15" s="130">
        <f t="shared" si="2"/>
        <v>137</v>
      </c>
      <c r="M15" s="130">
        <f t="shared" si="2"/>
        <v>166</v>
      </c>
      <c r="N15" s="130">
        <f t="shared" si="2"/>
        <v>36</v>
      </c>
      <c r="O15" s="130">
        <f t="shared" si="2"/>
        <v>1</v>
      </c>
      <c r="P15" s="130">
        <f t="shared" si="2"/>
        <v>169645</v>
      </c>
      <c r="Q15" s="130">
        <f t="shared" si="2"/>
        <v>11</v>
      </c>
      <c r="R15" s="130">
        <f t="shared" si="2"/>
        <v>674</v>
      </c>
      <c r="S15" s="129"/>
      <c r="T15" s="129">
        <f t="shared" si="1"/>
        <v>0</v>
      </c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</row>
    <row r="16" spans="1:240" ht="15">
      <c r="A16" s="119">
        <v>6</v>
      </c>
      <c r="B16" s="121" t="s">
        <v>377</v>
      </c>
      <c r="C16" s="121" t="s">
        <v>453</v>
      </c>
      <c r="D16" s="120"/>
      <c r="E16" s="122"/>
      <c r="F16" s="129">
        <f t="shared" si="0"/>
        <v>647876</v>
      </c>
      <c r="G16" s="130">
        <v>420348</v>
      </c>
      <c r="H16" s="130">
        <v>164208</v>
      </c>
      <c r="I16" s="130">
        <v>6400</v>
      </c>
      <c r="J16" s="130">
        <v>28165</v>
      </c>
      <c r="K16" s="130">
        <v>1485</v>
      </c>
      <c r="L16" s="130">
        <v>3425</v>
      </c>
      <c r="M16" s="130">
        <v>4150</v>
      </c>
      <c r="N16" s="130">
        <v>720</v>
      </c>
      <c r="O16" s="130">
        <v>50</v>
      </c>
      <c r="P16" s="130">
        <v>18849</v>
      </c>
      <c r="Q16" s="129">
        <v>1</v>
      </c>
      <c r="R16" s="129">
        <v>75</v>
      </c>
      <c r="S16" s="129"/>
      <c r="T16" s="129">
        <f t="shared" si="1"/>
        <v>0</v>
      </c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</row>
    <row r="17" spans="1:240" ht="15">
      <c r="A17" s="119">
        <v>7</v>
      </c>
      <c r="B17" s="121" t="s">
        <v>378</v>
      </c>
      <c r="C17" s="121" t="s">
        <v>454</v>
      </c>
      <c r="D17" s="120"/>
      <c r="E17" s="122"/>
      <c r="F17" s="129">
        <f t="shared" si="0"/>
        <v>80975590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80975590</v>
      </c>
      <c r="Q17" s="129">
        <v>0</v>
      </c>
      <c r="R17" s="129">
        <v>0</v>
      </c>
      <c r="S17" s="129"/>
      <c r="T17" s="129">
        <f t="shared" si="1"/>
        <v>0</v>
      </c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</row>
    <row r="18" spans="1:240" ht="15">
      <c r="A18" s="119">
        <v>8</v>
      </c>
      <c r="B18" s="121" t="s">
        <v>379</v>
      </c>
      <c r="C18" s="121" t="s">
        <v>455</v>
      </c>
      <c r="D18" s="120"/>
      <c r="E18" s="122"/>
      <c r="F18" s="129">
        <f t="shared" si="0"/>
        <v>679690</v>
      </c>
      <c r="G18" s="130">
        <f aca="true" t="shared" si="3" ref="G18:R18">G13</f>
        <v>420348</v>
      </c>
      <c r="H18" s="130">
        <f t="shared" si="3"/>
        <v>82102</v>
      </c>
      <c r="I18" s="130">
        <f t="shared" si="3"/>
        <v>640</v>
      </c>
      <c r="J18" s="130">
        <f t="shared" si="3"/>
        <v>5633</v>
      </c>
      <c r="K18" s="130">
        <f t="shared" si="3"/>
        <v>297</v>
      </c>
      <c r="L18" s="130">
        <f t="shared" si="3"/>
        <v>137</v>
      </c>
      <c r="M18" s="130">
        <f t="shared" si="3"/>
        <v>166</v>
      </c>
      <c r="N18" s="130">
        <f t="shared" si="3"/>
        <v>36</v>
      </c>
      <c r="O18" s="130">
        <f t="shared" si="3"/>
        <v>1</v>
      </c>
      <c r="P18" s="130">
        <f t="shared" si="3"/>
        <v>169645</v>
      </c>
      <c r="Q18" s="130">
        <f t="shared" si="3"/>
        <v>11</v>
      </c>
      <c r="R18" s="130">
        <f t="shared" si="3"/>
        <v>674</v>
      </c>
      <c r="S18" s="129"/>
      <c r="T18" s="129">
        <f t="shared" si="1"/>
        <v>0</v>
      </c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</row>
    <row r="19" spans="1:33" ht="15">
      <c r="A19" s="119">
        <v>9</v>
      </c>
      <c r="B19" s="121" t="s">
        <v>380</v>
      </c>
      <c r="C19" s="121" t="s">
        <v>456</v>
      </c>
      <c r="E19" s="122"/>
      <c r="F19" s="129">
        <f t="shared" si="0"/>
        <v>528285.5555555556</v>
      </c>
      <c r="G19" s="130">
        <f aca="true" t="shared" si="4" ref="G19:O19">G13</f>
        <v>420348</v>
      </c>
      <c r="H19" s="130">
        <f t="shared" si="4"/>
        <v>82102</v>
      </c>
      <c r="I19" s="130">
        <f t="shared" si="4"/>
        <v>640</v>
      </c>
      <c r="J19" s="130">
        <f t="shared" si="4"/>
        <v>5633</v>
      </c>
      <c r="K19" s="130">
        <f t="shared" si="4"/>
        <v>297</v>
      </c>
      <c r="L19" s="130">
        <f t="shared" si="4"/>
        <v>137</v>
      </c>
      <c r="M19" s="130">
        <f t="shared" si="4"/>
        <v>166</v>
      </c>
      <c r="N19" s="130">
        <f t="shared" si="4"/>
        <v>36</v>
      </c>
      <c r="O19" s="130">
        <f t="shared" si="4"/>
        <v>1</v>
      </c>
      <c r="P19" s="130">
        <f>P13/9</f>
        <v>18849.444444444445</v>
      </c>
      <c r="Q19" s="130">
        <f>Q13/9</f>
        <v>1.2222222222222223</v>
      </c>
      <c r="R19" s="130">
        <f>R13/9</f>
        <v>74.88888888888889</v>
      </c>
      <c r="S19" s="130"/>
      <c r="T19" s="129">
        <f t="shared" si="1"/>
        <v>0</v>
      </c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</row>
    <row r="20" spans="1:33" ht="15">
      <c r="A20" s="119">
        <v>10</v>
      </c>
      <c r="B20" s="121" t="s">
        <v>381</v>
      </c>
      <c r="C20" s="121" t="s">
        <v>457</v>
      </c>
      <c r="E20" s="122"/>
      <c r="F20" s="129">
        <f t="shared" si="0"/>
        <v>527785.5555555556</v>
      </c>
      <c r="G20" s="130">
        <f>G13</f>
        <v>420348</v>
      </c>
      <c r="H20" s="130">
        <f>H13</f>
        <v>82102</v>
      </c>
      <c r="I20" s="130">
        <f>I13</f>
        <v>640</v>
      </c>
      <c r="J20" s="130">
        <f>J13</f>
        <v>5633</v>
      </c>
      <c r="K20" s="130">
        <v>0</v>
      </c>
      <c r="L20" s="130">
        <f>L13</f>
        <v>137</v>
      </c>
      <c r="M20" s="130">
        <v>0</v>
      </c>
      <c r="N20" s="130">
        <v>0</v>
      </c>
      <c r="O20" s="130">
        <v>0</v>
      </c>
      <c r="P20" s="130">
        <f>P13/9</f>
        <v>18849.444444444445</v>
      </c>
      <c r="Q20" s="130">
        <f>Q13/9</f>
        <v>1.2222222222222223</v>
      </c>
      <c r="R20" s="130">
        <f>R13/9</f>
        <v>74.88888888888889</v>
      </c>
      <c r="S20" s="130"/>
      <c r="T20" s="129">
        <f t="shared" si="1"/>
        <v>0</v>
      </c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</row>
    <row r="21" spans="1:33" ht="15">
      <c r="A21" s="119">
        <v>11</v>
      </c>
      <c r="B21" s="121" t="s">
        <v>382</v>
      </c>
      <c r="C21" s="121" t="s">
        <v>458</v>
      </c>
      <c r="E21" s="122"/>
      <c r="F21" s="129">
        <f t="shared" si="0"/>
        <v>528248.5555555556</v>
      </c>
      <c r="G21" s="130">
        <f aca="true" t="shared" si="5" ref="G21:M21">G13</f>
        <v>420348</v>
      </c>
      <c r="H21" s="130">
        <f t="shared" si="5"/>
        <v>82102</v>
      </c>
      <c r="I21" s="130">
        <f t="shared" si="5"/>
        <v>640</v>
      </c>
      <c r="J21" s="130">
        <f t="shared" si="5"/>
        <v>5633</v>
      </c>
      <c r="K21" s="130">
        <f t="shared" si="5"/>
        <v>297</v>
      </c>
      <c r="L21" s="130">
        <f t="shared" si="5"/>
        <v>137</v>
      </c>
      <c r="M21" s="130">
        <f t="shared" si="5"/>
        <v>166</v>
      </c>
      <c r="N21" s="130">
        <v>0</v>
      </c>
      <c r="O21" s="130">
        <v>0</v>
      </c>
      <c r="P21" s="130">
        <f>P13/9</f>
        <v>18849.444444444445</v>
      </c>
      <c r="Q21" s="130">
        <f>Q13/9</f>
        <v>1.2222222222222223</v>
      </c>
      <c r="R21" s="130">
        <f>R13/9</f>
        <v>74.88888888888889</v>
      </c>
      <c r="S21" s="130"/>
      <c r="T21" s="129">
        <f t="shared" si="1"/>
        <v>0</v>
      </c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</row>
    <row r="22" spans="1:33" ht="15">
      <c r="A22" s="119">
        <v>12</v>
      </c>
      <c r="B22" s="121" t="s">
        <v>383</v>
      </c>
      <c r="E22" s="122"/>
      <c r="F22" s="129">
        <f t="shared" si="0"/>
        <v>679917</v>
      </c>
      <c r="G22" s="130">
        <v>419902</v>
      </c>
      <c r="H22" s="130">
        <v>82069</v>
      </c>
      <c r="I22" s="130">
        <v>643</v>
      </c>
      <c r="J22" s="130">
        <v>5627</v>
      </c>
      <c r="K22" s="130">
        <v>298</v>
      </c>
      <c r="L22" s="130">
        <v>137</v>
      </c>
      <c r="M22" s="130">
        <v>167</v>
      </c>
      <c r="N22" s="130">
        <v>35</v>
      </c>
      <c r="O22" s="130">
        <v>1</v>
      </c>
      <c r="P22" s="130">
        <v>170307</v>
      </c>
      <c r="Q22" s="130">
        <v>11</v>
      </c>
      <c r="R22" s="130">
        <v>720</v>
      </c>
      <c r="S22" s="130"/>
      <c r="T22" s="129">
        <f t="shared" si="1"/>
        <v>0</v>
      </c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</row>
    <row r="23" spans="1:33" ht="15">
      <c r="A23" s="119">
        <v>13</v>
      </c>
      <c r="B23" s="121" t="s">
        <v>384</v>
      </c>
      <c r="E23" s="122"/>
      <c r="F23" s="129">
        <f t="shared" si="0"/>
        <v>679917</v>
      </c>
      <c r="G23" s="130">
        <f aca="true" t="shared" si="6" ref="G23:R23">G22</f>
        <v>419902</v>
      </c>
      <c r="H23" s="130">
        <f t="shared" si="6"/>
        <v>82069</v>
      </c>
      <c r="I23" s="130">
        <f t="shared" si="6"/>
        <v>643</v>
      </c>
      <c r="J23" s="130">
        <f t="shared" si="6"/>
        <v>5627</v>
      </c>
      <c r="K23" s="130">
        <f t="shared" si="6"/>
        <v>298</v>
      </c>
      <c r="L23" s="130">
        <f t="shared" si="6"/>
        <v>137</v>
      </c>
      <c r="M23" s="130">
        <f t="shared" si="6"/>
        <v>167</v>
      </c>
      <c r="N23" s="130">
        <f t="shared" si="6"/>
        <v>35</v>
      </c>
      <c r="O23" s="130">
        <f t="shared" si="6"/>
        <v>1</v>
      </c>
      <c r="P23" s="130">
        <f t="shared" si="6"/>
        <v>170307</v>
      </c>
      <c r="Q23" s="130">
        <f t="shared" si="6"/>
        <v>11</v>
      </c>
      <c r="R23" s="130">
        <f t="shared" si="6"/>
        <v>720</v>
      </c>
      <c r="S23" s="130"/>
      <c r="T23" s="129">
        <f t="shared" si="1"/>
        <v>0</v>
      </c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</row>
    <row r="24" spans="1:33" ht="15">
      <c r="A24" s="119">
        <v>14</v>
      </c>
      <c r="B24" s="121" t="s">
        <v>385</v>
      </c>
      <c r="C24" s="121" t="s">
        <v>459</v>
      </c>
      <c r="E24" s="122"/>
      <c r="F24" s="129">
        <f t="shared" si="0"/>
        <v>647449</v>
      </c>
      <c r="G24" s="130">
        <f>G22</f>
        <v>419902</v>
      </c>
      <c r="H24" s="130">
        <v>164138</v>
      </c>
      <c r="I24" s="130">
        <v>6430</v>
      </c>
      <c r="J24" s="130">
        <v>28135</v>
      </c>
      <c r="K24" s="130">
        <v>1490</v>
      </c>
      <c r="L24" s="130">
        <v>3425</v>
      </c>
      <c r="M24" s="130">
        <v>4175</v>
      </c>
      <c r="N24" s="130">
        <v>700</v>
      </c>
      <c r="O24" s="130">
        <v>50</v>
      </c>
      <c r="P24" s="130">
        <v>18923</v>
      </c>
      <c r="Q24" s="130">
        <v>1</v>
      </c>
      <c r="R24" s="130">
        <v>80</v>
      </c>
      <c r="S24" s="130"/>
      <c r="T24" s="129">
        <f t="shared" si="1"/>
        <v>0</v>
      </c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</row>
    <row r="25" spans="1:33" ht="15">
      <c r="A25" s="119">
        <v>15</v>
      </c>
      <c r="B25" s="121" t="s">
        <v>378</v>
      </c>
      <c r="C25" s="121" t="s">
        <v>460</v>
      </c>
      <c r="E25" s="122"/>
      <c r="F25" s="129">
        <f t="shared" si="0"/>
        <v>80975590</v>
      </c>
      <c r="G25" s="130">
        <f aca="true" t="shared" si="7" ref="G25:R25">G17</f>
        <v>0</v>
      </c>
      <c r="H25" s="130">
        <f t="shared" si="7"/>
        <v>0</v>
      </c>
      <c r="I25" s="130">
        <f t="shared" si="7"/>
        <v>0</v>
      </c>
      <c r="J25" s="130">
        <f t="shared" si="7"/>
        <v>0</v>
      </c>
      <c r="K25" s="130">
        <f t="shared" si="7"/>
        <v>0</v>
      </c>
      <c r="L25" s="130">
        <f t="shared" si="7"/>
        <v>0</v>
      </c>
      <c r="M25" s="130">
        <f t="shared" si="7"/>
        <v>0</v>
      </c>
      <c r="N25" s="130">
        <f t="shared" si="7"/>
        <v>0</v>
      </c>
      <c r="O25" s="130">
        <f t="shared" si="7"/>
        <v>0</v>
      </c>
      <c r="P25" s="130">
        <f t="shared" si="7"/>
        <v>80975590</v>
      </c>
      <c r="Q25" s="130">
        <f t="shared" si="7"/>
        <v>0</v>
      </c>
      <c r="R25" s="130">
        <f t="shared" si="7"/>
        <v>0</v>
      </c>
      <c r="S25" s="130"/>
      <c r="T25" s="129">
        <f t="shared" si="1"/>
        <v>0</v>
      </c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</row>
    <row r="26" spans="1:33" ht="15">
      <c r="A26" s="119">
        <v>16</v>
      </c>
      <c r="B26" s="121" t="s">
        <v>386</v>
      </c>
      <c r="C26" s="121" t="s">
        <v>461</v>
      </c>
      <c r="E26" s="122"/>
      <c r="F26" s="129">
        <f t="shared" si="0"/>
        <v>679917</v>
      </c>
      <c r="G26" s="130">
        <f aca="true" t="shared" si="8" ref="G26:R26">G22</f>
        <v>419902</v>
      </c>
      <c r="H26" s="130">
        <f t="shared" si="8"/>
        <v>82069</v>
      </c>
      <c r="I26" s="130">
        <f t="shared" si="8"/>
        <v>643</v>
      </c>
      <c r="J26" s="130">
        <f t="shared" si="8"/>
        <v>5627</v>
      </c>
      <c r="K26" s="130">
        <f t="shared" si="8"/>
        <v>298</v>
      </c>
      <c r="L26" s="130">
        <f t="shared" si="8"/>
        <v>137</v>
      </c>
      <c r="M26" s="130">
        <f t="shared" si="8"/>
        <v>167</v>
      </c>
      <c r="N26" s="130">
        <f t="shared" si="8"/>
        <v>35</v>
      </c>
      <c r="O26" s="130">
        <f t="shared" si="8"/>
        <v>1</v>
      </c>
      <c r="P26" s="130">
        <f t="shared" si="8"/>
        <v>170307</v>
      </c>
      <c r="Q26" s="130">
        <f t="shared" si="8"/>
        <v>11</v>
      </c>
      <c r="R26" s="130">
        <f t="shared" si="8"/>
        <v>720</v>
      </c>
      <c r="S26" s="130"/>
      <c r="T26" s="129">
        <f t="shared" si="1"/>
        <v>0</v>
      </c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</row>
    <row r="27" spans="1:33" ht="15">
      <c r="A27" s="119">
        <v>17</v>
      </c>
      <c r="B27" s="121" t="s">
        <v>387</v>
      </c>
      <c r="C27" s="121" t="s">
        <v>462</v>
      </c>
      <c r="E27" s="122"/>
      <c r="F27" s="129">
        <f t="shared" si="0"/>
        <v>527883.2222222222</v>
      </c>
      <c r="G27" s="130">
        <f aca="true" t="shared" si="9" ref="G27:O27">G22</f>
        <v>419902</v>
      </c>
      <c r="H27" s="130">
        <f t="shared" si="9"/>
        <v>82069</v>
      </c>
      <c r="I27" s="130">
        <f t="shared" si="9"/>
        <v>643</v>
      </c>
      <c r="J27" s="130">
        <f t="shared" si="9"/>
        <v>5627</v>
      </c>
      <c r="K27" s="130">
        <f t="shared" si="9"/>
        <v>298</v>
      </c>
      <c r="L27" s="130">
        <f t="shared" si="9"/>
        <v>137</v>
      </c>
      <c r="M27" s="130">
        <f t="shared" si="9"/>
        <v>167</v>
      </c>
      <c r="N27" s="130">
        <f t="shared" si="9"/>
        <v>35</v>
      </c>
      <c r="O27" s="130">
        <f t="shared" si="9"/>
        <v>1</v>
      </c>
      <c r="P27" s="130">
        <f>P26/9</f>
        <v>18923</v>
      </c>
      <c r="Q27" s="130">
        <f>Q26/9</f>
        <v>1.2222222222222223</v>
      </c>
      <c r="R27" s="130">
        <f>R26/9</f>
        <v>80</v>
      </c>
      <c r="S27" s="130"/>
      <c r="T27" s="129">
        <f t="shared" si="1"/>
        <v>0</v>
      </c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</row>
    <row r="28" spans="1:33" ht="15">
      <c r="A28" s="119">
        <v>18</v>
      </c>
      <c r="B28" s="121" t="s">
        <v>388</v>
      </c>
      <c r="C28" s="121" t="s">
        <v>463</v>
      </c>
      <c r="E28" s="122"/>
      <c r="F28" s="129">
        <f t="shared" si="0"/>
        <v>527382.2222222222</v>
      </c>
      <c r="G28" s="130">
        <f>G22</f>
        <v>419902</v>
      </c>
      <c r="H28" s="130">
        <f>H22</f>
        <v>82069</v>
      </c>
      <c r="I28" s="130">
        <f>I22</f>
        <v>643</v>
      </c>
      <c r="J28" s="130">
        <f>J22</f>
        <v>5627</v>
      </c>
      <c r="K28" s="130">
        <v>0</v>
      </c>
      <c r="L28" s="130">
        <f>L22</f>
        <v>137</v>
      </c>
      <c r="M28" s="130">
        <v>0</v>
      </c>
      <c r="N28" s="130">
        <v>0</v>
      </c>
      <c r="O28" s="130">
        <v>0</v>
      </c>
      <c r="P28" s="130">
        <f>P22/9</f>
        <v>18923</v>
      </c>
      <c r="Q28" s="130">
        <f>Q18/9</f>
        <v>1.2222222222222223</v>
      </c>
      <c r="R28" s="130">
        <f>R22/9</f>
        <v>80</v>
      </c>
      <c r="S28" s="130"/>
      <c r="T28" s="129">
        <f t="shared" si="1"/>
        <v>0</v>
      </c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</row>
    <row r="29" spans="1:33" ht="15">
      <c r="A29" s="119">
        <v>19</v>
      </c>
      <c r="B29" s="121" t="s">
        <v>389</v>
      </c>
      <c r="C29" s="121" t="s">
        <v>464</v>
      </c>
      <c r="E29" s="122"/>
      <c r="F29" s="129">
        <f t="shared" si="0"/>
        <v>527847.2222222222</v>
      </c>
      <c r="G29" s="130">
        <f aca="true" t="shared" si="10" ref="G29:M29">G22</f>
        <v>419902</v>
      </c>
      <c r="H29" s="130">
        <f t="shared" si="10"/>
        <v>82069</v>
      </c>
      <c r="I29" s="130">
        <f t="shared" si="10"/>
        <v>643</v>
      </c>
      <c r="J29" s="130">
        <f t="shared" si="10"/>
        <v>5627</v>
      </c>
      <c r="K29" s="130">
        <f t="shared" si="10"/>
        <v>298</v>
      </c>
      <c r="L29" s="130">
        <f t="shared" si="10"/>
        <v>137</v>
      </c>
      <c r="M29" s="130">
        <f t="shared" si="10"/>
        <v>167</v>
      </c>
      <c r="N29" s="130">
        <v>0</v>
      </c>
      <c r="O29" s="130">
        <v>0</v>
      </c>
      <c r="P29" s="130">
        <f>P22/9</f>
        <v>18923</v>
      </c>
      <c r="Q29" s="130">
        <f>Q22/9</f>
        <v>1.2222222222222223</v>
      </c>
      <c r="R29" s="130">
        <f>R22/9</f>
        <v>80</v>
      </c>
      <c r="S29" s="130"/>
      <c r="T29" s="129">
        <f t="shared" si="1"/>
        <v>0</v>
      </c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</row>
    <row r="30" spans="1:33" ht="15">
      <c r="A30" s="119">
        <v>20</v>
      </c>
      <c r="B30" s="121" t="s">
        <v>390</v>
      </c>
      <c r="C30" s="121" t="s">
        <v>465</v>
      </c>
      <c r="E30" s="122"/>
      <c r="F30" s="129">
        <f t="shared" si="0"/>
        <v>4319251</v>
      </c>
      <c r="G30" s="130">
        <v>1750711</v>
      </c>
      <c r="H30" s="130">
        <v>536735</v>
      </c>
      <c r="I30" s="130">
        <v>50546</v>
      </c>
      <c r="J30" s="130">
        <v>592690</v>
      </c>
      <c r="K30" s="130">
        <v>147809</v>
      </c>
      <c r="L30" s="130">
        <v>87667</v>
      </c>
      <c r="M30" s="130">
        <v>674181</v>
      </c>
      <c r="N30" s="130">
        <v>276057</v>
      </c>
      <c r="O30" s="130">
        <v>172874</v>
      </c>
      <c r="P30" s="130">
        <v>29823</v>
      </c>
      <c r="Q30" s="130">
        <v>10</v>
      </c>
      <c r="R30" s="130">
        <v>148</v>
      </c>
      <c r="S30" s="130"/>
      <c r="T30" s="129">
        <f t="shared" si="1"/>
        <v>0</v>
      </c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</row>
    <row r="31" spans="1:33" ht="15">
      <c r="A31" s="119">
        <v>21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  <c r="R31" s="130"/>
      <c r="S31" s="130"/>
      <c r="T31" s="129">
        <f t="shared" si="1"/>
        <v>0</v>
      </c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</row>
    <row r="32" spans="1:33" ht="15">
      <c r="A32" s="119">
        <v>22</v>
      </c>
      <c r="B32" s="121" t="s">
        <v>18</v>
      </c>
      <c r="C32" s="121" t="s">
        <v>466</v>
      </c>
      <c r="F32" s="129">
        <f ca="1">SUM(G32:R32)</f>
        <v>3861083103.9999995</v>
      </c>
      <c r="G32" s="129">
        <f>'Rate Base'!G111</f>
        <v>1488062327.020711</v>
      </c>
      <c r="H32" s="129">
        <f>'Rate Base'!H111</f>
        <v>457218239.91144395</v>
      </c>
      <c r="I32" s="129">
        <f>'Rate Base'!I111</f>
        <v>32845460.755116526</v>
      </c>
      <c r="J32" s="129">
        <f>'Rate Base'!J111</f>
        <v>597637404.6295274</v>
      </c>
      <c r="K32" s="129">
        <f>'Rate Base'!K111</f>
        <v>130634856.8339891</v>
      </c>
      <c r="L32" s="129">
        <f>'Rate Base'!L111</f>
        <v>94171972.31483236</v>
      </c>
      <c r="M32" s="129">
        <f>'Rate Base'!M111</f>
        <v>651532339.3745347</v>
      </c>
      <c r="N32" s="129">
        <f>'Rate Base'!N111</f>
        <v>235838043.0569159</v>
      </c>
      <c r="O32" s="129">
        <f>'Rate Base'!O111</f>
        <v>75553774.11858618</v>
      </c>
      <c r="P32" s="129">
        <f>'Rate Base'!P111</f>
        <v>97277827.78527662</v>
      </c>
      <c r="Q32" s="129">
        <f>'Rate Base'!Q111</f>
        <v>8093.315142236631</v>
      </c>
      <c r="R32" s="129">
        <f>'Rate Base'!R111</f>
        <v>302764.8839246491</v>
      </c>
      <c r="S32" s="130"/>
      <c r="T32" s="129">
        <f t="shared" si="1"/>
        <v>0</v>
      </c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</row>
    <row r="33" spans="1:33" ht="15">
      <c r="A33" s="119">
        <v>23</v>
      </c>
      <c r="B33" s="121" t="s">
        <v>391</v>
      </c>
      <c r="C33" s="121" t="s">
        <v>467</v>
      </c>
      <c r="F33" s="129">
        <f ca="1">SUM(G33:R33)</f>
        <v>5952611566</v>
      </c>
      <c r="G33" s="129">
        <f>'Rate Base'!G96</f>
        <v>2304537952.0024652</v>
      </c>
      <c r="H33" s="129">
        <f>'Rate Base'!H96</f>
        <v>707582534.589391</v>
      </c>
      <c r="I33" s="129">
        <f>'Rate Base'!I96</f>
        <v>50698588.86646495</v>
      </c>
      <c r="J33" s="129">
        <f>'Rate Base'!J96</f>
        <v>917489864.6315414</v>
      </c>
      <c r="K33" s="129">
        <f>'Rate Base'!K96</f>
        <v>200341388.89652407</v>
      </c>
      <c r="L33" s="129">
        <f>'Rate Base'!L96</f>
        <v>144430895.9284395</v>
      </c>
      <c r="M33" s="129">
        <f>'Rate Base'!M96</f>
        <v>997971831.4167753</v>
      </c>
      <c r="N33" s="129">
        <f>'Rate Base'!N96</f>
        <v>358366896.3719679</v>
      </c>
      <c r="O33" s="129">
        <f>'Rate Base'!O96</f>
        <v>114777675.4078364</v>
      </c>
      <c r="P33" s="129">
        <f>'Rate Base'!P96</f>
        <v>155928815.66864946</v>
      </c>
      <c r="Q33" s="129">
        <f>'Rate Base'!Q96</f>
        <v>12601.081008537427</v>
      </c>
      <c r="R33" s="129">
        <f>'Rate Base'!R96</f>
        <v>472521.1389364812</v>
      </c>
      <c r="S33" s="130"/>
      <c r="T33" s="129">
        <f t="shared" si="1"/>
        <v>0</v>
      </c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</row>
    <row r="34" spans="1:33" ht="15">
      <c r="A34" s="119">
        <v>24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0"/>
      <c r="S34" s="130"/>
      <c r="T34" s="129">
        <f t="shared" si="1"/>
        <v>0</v>
      </c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</row>
    <row r="35" spans="1:33" ht="15">
      <c r="A35" s="119">
        <v>25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130"/>
      <c r="S35" s="130"/>
      <c r="T35" s="129">
        <f t="shared" si="1"/>
        <v>0</v>
      </c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</row>
    <row r="36" spans="1:36" ht="15">
      <c r="A36" s="119">
        <v>26</v>
      </c>
      <c r="B36" s="121" t="s">
        <v>392</v>
      </c>
      <c r="C36" s="121" t="s">
        <v>468</v>
      </c>
      <c r="F36" s="129">
        <f aca="true" t="shared" si="11" ref="F36:F41">SUM(G36:R36)</f>
        <v>41191066</v>
      </c>
      <c r="G36" s="130">
        <v>25848067</v>
      </c>
      <c r="H36" s="130">
        <v>9423698</v>
      </c>
      <c r="I36" s="130">
        <v>220230</v>
      </c>
      <c r="J36" s="130">
        <v>2765228</v>
      </c>
      <c r="K36" s="130">
        <v>1014904</v>
      </c>
      <c r="L36" s="130">
        <v>103975</v>
      </c>
      <c r="M36" s="130">
        <v>734376</v>
      </c>
      <c r="N36" s="130">
        <v>998891</v>
      </c>
      <c r="O36" s="130">
        <v>36699</v>
      </c>
      <c r="P36" s="130">
        <v>0</v>
      </c>
      <c r="Q36" s="130">
        <v>677</v>
      </c>
      <c r="R36" s="130">
        <v>44321</v>
      </c>
      <c r="S36" s="130"/>
      <c r="T36" s="129">
        <f t="shared" si="1"/>
        <v>0</v>
      </c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</row>
    <row r="37" spans="1:36" ht="15">
      <c r="A37" s="119">
        <v>27</v>
      </c>
      <c r="B37" s="121" t="s">
        <v>393</v>
      </c>
      <c r="C37" s="121" t="s">
        <v>469</v>
      </c>
      <c r="F37" s="129">
        <f t="shared" si="11"/>
        <v>261984004</v>
      </c>
      <c r="G37" s="130">
        <v>124550403</v>
      </c>
      <c r="H37" s="130">
        <v>81741213</v>
      </c>
      <c r="I37" s="130">
        <v>390162</v>
      </c>
      <c r="J37" s="130">
        <v>4486183</v>
      </c>
      <c r="K37" s="130">
        <v>0</v>
      </c>
      <c r="L37" s="130">
        <v>83129</v>
      </c>
      <c r="M37" s="130">
        <v>0</v>
      </c>
      <c r="N37" s="130">
        <v>0</v>
      </c>
      <c r="O37" s="130">
        <v>0</v>
      </c>
      <c r="P37" s="130">
        <v>50516086</v>
      </c>
      <c r="Q37" s="130">
        <v>3263</v>
      </c>
      <c r="R37" s="130">
        <v>213565</v>
      </c>
      <c r="S37" s="130"/>
      <c r="T37" s="129">
        <f t="shared" si="1"/>
        <v>0</v>
      </c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</row>
    <row r="38" spans="1:33" ht="15">
      <c r="A38" s="119">
        <v>28</v>
      </c>
      <c r="B38" s="121" t="s">
        <v>394</v>
      </c>
      <c r="C38" s="121" t="s">
        <v>470</v>
      </c>
      <c r="F38" s="129">
        <f t="shared" si="11"/>
        <v>3870320</v>
      </c>
      <c r="G38" s="130">
        <f aca="true" t="shared" si="12" ref="G38:M38">G30</f>
        <v>1750711</v>
      </c>
      <c r="H38" s="130">
        <f t="shared" si="12"/>
        <v>536735</v>
      </c>
      <c r="I38" s="130">
        <f t="shared" si="12"/>
        <v>50546</v>
      </c>
      <c r="J38" s="130">
        <f t="shared" si="12"/>
        <v>592690</v>
      </c>
      <c r="K38" s="130">
        <f t="shared" si="12"/>
        <v>147809</v>
      </c>
      <c r="L38" s="130">
        <f t="shared" si="12"/>
        <v>87667</v>
      </c>
      <c r="M38" s="130">
        <f t="shared" si="12"/>
        <v>674181</v>
      </c>
      <c r="N38" s="130">
        <v>0</v>
      </c>
      <c r="O38" s="130">
        <v>0</v>
      </c>
      <c r="P38" s="130">
        <f>P30</f>
        <v>29823</v>
      </c>
      <c r="Q38" s="130">
        <f>Q30</f>
        <v>10</v>
      </c>
      <c r="R38" s="130">
        <f>R30</f>
        <v>148</v>
      </c>
      <c r="S38" s="130"/>
      <c r="T38" s="129">
        <f t="shared" si="1"/>
        <v>0</v>
      </c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</row>
    <row r="39" spans="1:33" ht="15">
      <c r="A39" s="119">
        <v>29</v>
      </c>
      <c r="B39" s="121" t="s">
        <v>395</v>
      </c>
      <c r="C39" s="121" t="s">
        <v>471</v>
      </c>
      <c r="F39" s="129">
        <f t="shared" si="11"/>
        <v>5887377</v>
      </c>
      <c r="G39" s="130">
        <v>4032454</v>
      </c>
      <c r="H39" s="130">
        <v>937055</v>
      </c>
      <c r="I39" s="130">
        <v>55019</v>
      </c>
      <c r="J39" s="130">
        <v>723487</v>
      </c>
      <c r="K39" s="130">
        <v>0</v>
      </c>
      <c r="L39" s="130">
        <v>109367</v>
      </c>
      <c r="M39" s="130">
        <v>0</v>
      </c>
      <c r="N39" s="130">
        <v>0</v>
      </c>
      <c r="O39" s="130">
        <v>0</v>
      </c>
      <c r="P39" s="130">
        <v>29823</v>
      </c>
      <c r="Q39" s="130">
        <v>10</v>
      </c>
      <c r="R39" s="130">
        <v>162</v>
      </c>
      <c r="S39" s="130"/>
      <c r="T39" s="129">
        <f t="shared" si="1"/>
        <v>0</v>
      </c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33" ht="15">
      <c r="A40" s="119">
        <v>30</v>
      </c>
      <c r="B40" s="121" t="s">
        <v>396</v>
      </c>
      <c r="C40" s="121" t="s">
        <v>472</v>
      </c>
      <c r="F40" s="129">
        <f t="shared" si="11"/>
        <v>3516646</v>
      </c>
      <c r="G40" s="130">
        <v>1400033</v>
      </c>
      <c r="H40" s="130">
        <v>424931</v>
      </c>
      <c r="I40" s="130">
        <v>24266</v>
      </c>
      <c r="J40" s="130">
        <v>551195</v>
      </c>
      <c r="K40" s="130">
        <v>139563</v>
      </c>
      <c r="L40" s="130">
        <v>86247</v>
      </c>
      <c r="M40" s="130">
        <v>573741</v>
      </c>
      <c r="N40" s="130">
        <v>241657</v>
      </c>
      <c r="O40" s="130">
        <v>74880</v>
      </c>
      <c r="P40" s="130">
        <v>0</v>
      </c>
      <c r="Q40" s="130">
        <v>0</v>
      </c>
      <c r="R40" s="130">
        <v>133</v>
      </c>
      <c r="S40" s="130"/>
      <c r="T40" s="129">
        <f t="shared" si="1"/>
        <v>0</v>
      </c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</row>
    <row r="41" spans="1:33" ht="15">
      <c r="A41" s="119">
        <v>31</v>
      </c>
      <c r="B41" s="121" t="s">
        <v>397</v>
      </c>
      <c r="C41" s="121" t="s">
        <v>473</v>
      </c>
      <c r="F41" s="129">
        <f t="shared" si="11"/>
        <v>3439501</v>
      </c>
      <c r="G41" s="130">
        <v>1570811</v>
      </c>
      <c r="H41" s="130">
        <v>433803</v>
      </c>
      <c r="I41" s="130">
        <v>29246</v>
      </c>
      <c r="J41" s="130">
        <v>435872</v>
      </c>
      <c r="K41" s="130">
        <v>96788</v>
      </c>
      <c r="L41" s="130">
        <v>64825</v>
      </c>
      <c r="M41" s="130">
        <v>519768</v>
      </c>
      <c r="N41" s="130">
        <v>231577</v>
      </c>
      <c r="O41" s="130">
        <v>56678</v>
      </c>
      <c r="P41" s="130">
        <v>0</v>
      </c>
      <c r="Q41" s="130">
        <v>0</v>
      </c>
      <c r="R41" s="130">
        <v>133</v>
      </c>
      <c r="S41" s="130"/>
      <c r="T41" s="129">
        <f t="shared" si="1"/>
        <v>0</v>
      </c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</row>
    <row r="42" spans="1:33" ht="15">
      <c r="A42" s="119">
        <v>32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30"/>
      <c r="R42" s="130"/>
      <c r="S42" s="130"/>
      <c r="T42" s="129">
        <f t="shared" si="1"/>
        <v>0</v>
      </c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</row>
    <row r="43" spans="1:33" ht="15">
      <c r="A43" s="119">
        <v>33</v>
      </c>
      <c r="B43" s="121" t="s">
        <v>398</v>
      </c>
      <c r="C43" s="121" t="s">
        <v>474</v>
      </c>
      <c r="F43" s="129">
        <f aca="true" t="shared" si="13" ref="F43:F48">SUM(G43:R43)</f>
        <v>3439501</v>
      </c>
      <c r="G43" s="130">
        <f aca="true" t="shared" si="14" ref="G43:R43">G41</f>
        <v>1570811</v>
      </c>
      <c r="H43" s="130">
        <f t="shared" si="14"/>
        <v>433803</v>
      </c>
      <c r="I43" s="130">
        <f t="shared" si="14"/>
        <v>29246</v>
      </c>
      <c r="J43" s="130">
        <f t="shared" si="14"/>
        <v>435872</v>
      </c>
      <c r="K43" s="130">
        <f t="shared" si="14"/>
        <v>96788</v>
      </c>
      <c r="L43" s="130">
        <f t="shared" si="14"/>
        <v>64825</v>
      </c>
      <c r="M43" s="130">
        <f t="shared" si="14"/>
        <v>519768</v>
      </c>
      <c r="N43" s="130">
        <f t="shared" si="14"/>
        <v>231577</v>
      </c>
      <c r="O43" s="130">
        <f t="shared" si="14"/>
        <v>56678</v>
      </c>
      <c r="P43" s="130">
        <f t="shared" si="14"/>
        <v>0</v>
      </c>
      <c r="Q43" s="130">
        <f t="shared" si="14"/>
        <v>0</v>
      </c>
      <c r="R43" s="130">
        <f t="shared" si="14"/>
        <v>133</v>
      </c>
      <c r="S43" s="130"/>
      <c r="T43" s="129">
        <f aca="true" t="shared" si="15" ref="T43:T67">SUM(G43:R43)-F43</f>
        <v>0</v>
      </c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</row>
    <row r="44" spans="1:247" ht="15">
      <c r="A44" s="119">
        <v>34</v>
      </c>
      <c r="B44" s="121" t="s">
        <v>399</v>
      </c>
      <c r="C44" s="121" t="s">
        <v>475</v>
      </c>
      <c r="F44" s="129">
        <f t="shared" si="13"/>
        <v>3439501</v>
      </c>
      <c r="G44" s="130">
        <f aca="true" t="shared" si="16" ref="G44:R44">G43</f>
        <v>1570811</v>
      </c>
      <c r="H44" s="130">
        <f t="shared" si="16"/>
        <v>433803</v>
      </c>
      <c r="I44" s="130">
        <f t="shared" si="16"/>
        <v>29246</v>
      </c>
      <c r="J44" s="130">
        <f t="shared" si="16"/>
        <v>435872</v>
      </c>
      <c r="K44" s="130">
        <f t="shared" si="16"/>
        <v>96788</v>
      </c>
      <c r="L44" s="130">
        <f t="shared" si="16"/>
        <v>64825</v>
      </c>
      <c r="M44" s="130">
        <f t="shared" si="16"/>
        <v>519768</v>
      </c>
      <c r="N44" s="130">
        <f t="shared" si="16"/>
        <v>231577</v>
      </c>
      <c r="O44" s="130">
        <f t="shared" si="16"/>
        <v>56678</v>
      </c>
      <c r="P44" s="130">
        <f t="shared" si="16"/>
        <v>0</v>
      </c>
      <c r="Q44" s="130">
        <f t="shared" si="16"/>
        <v>0</v>
      </c>
      <c r="R44" s="130">
        <f t="shared" si="16"/>
        <v>133</v>
      </c>
      <c r="S44" s="131"/>
      <c r="T44" s="129">
        <f t="shared" si="15"/>
        <v>0</v>
      </c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/>
      <c r="HW44" s="132"/>
      <c r="HX44" s="132"/>
      <c r="HY44" s="132"/>
      <c r="HZ44" s="132"/>
      <c r="IA44" s="132"/>
      <c r="IB44" s="132"/>
      <c r="IC44" s="132"/>
      <c r="ID44" s="132"/>
      <c r="IE44" s="132"/>
      <c r="IF44" s="132"/>
      <c r="IG44" s="132"/>
      <c r="IH44" s="132"/>
      <c r="II44" s="132"/>
      <c r="IJ44" s="132"/>
      <c r="IK44" s="132"/>
      <c r="IL44" s="132"/>
      <c r="IM44" s="132"/>
    </row>
    <row r="45" spans="1:33" ht="15">
      <c r="A45" s="119">
        <v>35</v>
      </c>
      <c r="B45" s="121" t="s">
        <v>400</v>
      </c>
      <c r="C45" s="121" t="s">
        <v>476</v>
      </c>
      <c r="F45" s="129">
        <f t="shared" si="13"/>
        <v>3516646</v>
      </c>
      <c r="G45" s="130">
        <f aca="true" t="shared" si="17" ref="G45:R45">G40</f>
        <v>1400033</v>
      </c>
      <c r="H45" s="130">
        <f t="shared" si="17"/>
        <v>424931</v>
      </c>
      <c r="I45" s="130">
        <f t="shared" si="17"/>
        <v>24266</v>
      </c>
      <c r="J45" s="130">
        <f t="shared" si="17"/>
        <v>551195</v>
      </c>
      <c r="K45" s="130">
        <f t="shared" si="17"/>
        <v>139563</v>
      </c>
      <c r="L45" s="130">
        <f t="shared" si="17"/>
        <v>86247</v>
      </c>
      <c r="M45" s="130">
        <f t="shared" si="17"/>
        <v>573741</v>
      </c>
      <c r="N45" s="130">
        <f t="shared" si="17"/>
        <v>241657</v>
      </c>
      <c r="O45" s="130">
        <f t="shared" si="17"/>
        <v>74880</v>
      </c>
      <c r="P45" s="130">
        <f t="shared" si="17"/>
        <v>0</v>
      </c>
      <c r="Q45" s="130">
        <f t="shared" si="17"/>
        <v>0</v>
      </c>
      <c r="R45" s="130">
        <f t="shared" si="17"/>
        <v>133</v>
      </c>
      <c r="S45" s="130"/>
      <c r="T45" s="129">
        <f t="shared" si="15"/>
        <v>0</v>
      </c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</row>
    <row r="46" spans="1:33" ht="15">
      <c r="A46" s="119">
        <v>36</v>
      </c>
      <c r="B46" s="121" t="s">
        <v>401</v>
      </c>
      <c r="C46" s="121" t="s">
        <v>477</v>
      </c>
      <c r="F46" s="129">
        <f t="shared" si="13"/>
        <v>3516646</v>
      </c>
      <c r="G46" s="130">
        <f aca="true" t="shared" si="18" ref="G46:R46">G45</f>
        <v>1400033</v>
      </c>
      <c r="H46" s="130">
        <f t="shared" si="18"/>
        <v>424931</v>
      </c>
      <c r="I46" s="130">
        <f t="shared" si="18"/>
        <v>24266</v>
      </c>
      <c r="J46" s="130">
        <f t="shared" si="18"/>
        <v>551195</v>
      </c>
      <c r="K46" s="130">
        <f t="shared" si="18"/>
        <v>139563</v>
      </c>
      <c r="L46" s="130">
        <f t="shared" si="18"/>
        <v>86247</v>
      </c>
      <c r="M46" s="130">
        <f t="shared" si="18"/>
        <v>573741</v>
      </c>
      <c r="N46" s="130">
        <f t="shared" si="18"/>
        <v>241657</v>
      </c>
      <c r="O46" s="130">
        <f t="shared" si="18"/>
        <v>74880</v>
      </c>
      <c r="P46" s="130">
        <f t="shared" si="18"/>
        <v>0</v>
      </c>
      <c r="Q46" s="130">
        <f t="shared" si="18"/>
        <v>0</v>
      </c>
      <c r="R46" s="130">
        <f t="shared" si="18"/>
        <v>133</v>
      </c>
      <c r="S46" s="130"/>
      <c r="T46" s="129">
        <f t="shared" si="15"/>
        <v>0</v>
      </c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</row>
    <row r="47" spans="1:33" ht="15">
      <c r="A47" s="119">
        <v>37</v>
      </c>
      <c r="B47" s="121" t="s">
        <v>400</v>
      </c>
      <c r="C47" s="121" t="s">
        <v>476</v>
      </c>
      <c r="F47" s="129">
        <f t="shared" si="13"/>
        <v>3516646</v>
      </c>
      <c r="G47" s="129">
        <f aca="true" t="shared" si="19" ref="G47:R47">G45</f>
        <v>1400033</v>
      </c>
      <c r="H47" s="129">
        <f t="shared" si="19"/>
        <v>424931</v>
      </c>
      <c r="I47" s="129">
        <f t="shared" si="19"/>
        <v>24266</v>
      </c>
      <c r="J47" s="129">
        <f t="shared" si="19"/>
        <v>551195</v>
      </c>
      <c r="K47" s="129">
        <f t="shared" si="19"/>
        <v>139563</v>
      </c>
      <c r="L47" s="129">
        <f t="shared" si="19"/>
        <v>86247</v>
      </c>
      <c r="M47" s="129">
        <f t="shared" si="19"/>
        <v>573741</v>
      </c>
      <c r="N47" s="129">
        <f t="shared" si="19"/>
        <v>241657</v>
      </c>
      <c r="O47" s="129">
        <f t="shared" si="19"/>
        <v>74880</v>
      </c>
      <c r="P47" s="129">
        <f t="shared" si="19"/>
        <v>0</v>
      </c>
      <c r="Q47" s="129">
        <f t="shared" si="19"/>
        <v>0</v>
      </c>
      <c r="R47" s="129">
        <f t="shared" si="19"/>
        <v>133</v>
      </c>
      <c r="S47" s="130"/>
      <c r="T47" s="129">
        <f t="shared" si="15"/>
        <v>0</v>
      </c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</row>
    <row r="48" spans="1:33" ht="15">
      <c r="A48" s="119">
        <v>38</v>
      </c>
      <c r="B48" s="121" t="s">
        <v>402</v>
      </c>
      <c r="C48" s="121" t="s">
        <v>478</v>
      </c>
      <c r="F48" s="129">
        <f t="shared" si="13"/>
        <v>3516646</v>
      </c>
      <c r="G48" s="130">
        <f aca="true" t="shared" si="20" ref="G48:R48">G46</f>
        <v>1400033</v>
      </c>
      <c r="H48" s="130">
        <f t="shared" si="20"/>
        <v>424931</v>
      </c>
      <c r="I48" s="130">
        <f t="shared" si="20"/>
        <v>24266</v>
      </c>
      <c r="J48" s="130">
        <f t="shared" si="20"/>
        <v>551195</v>
      </c>
      <c r="K48" s="130">
        <f t="shared" si="20"/>
        <v>139563</v>
      </c>
      <c r="L48" s="130">
        <f t="shared" si="20"/>
        <v>86247</v>
      </c>
      <c r="M48" s="130">
        <f t="shared" si="20"/>
        <v>573741</v>
      </c>
      <c r="N48" s="130">
        <f t="shared" si="20"/>
        <v>241657</v>
      </c>
      <c r="O48" s="130">
        <f t="shared" si="20"/>
        <v>74880</v>
      </c>
      <c r="P48" s="130">
        <f t="shared" si="20"/>
        <v>0</v>
      </c>
      <c r="Q48" s="130">
        <f t="shared" si="20"/>
        <v>0</v>
      </c>
      <c r="R48" s="130">
        <f t="shared" si="20"/>
        <v>133</v>
      </c>
      <c r="S48" s="130"/>
      <c r="T48" s="129">
        <f t="shared" si="15"/>
        <v>0</v>
      </c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</row>
    <row r="49" spans="1:33" ht="15">
      <c r="A49" s="119">
        <v>39</v>
      </c>
      <c r="B49" s="121" t="s">
        <v>403</v>
      </c>
      <c r="C49" s="121" t="s">
        <v>479</v>
      </c>
      <c r="F49" s="129">
        <f ca="1">SUM(G49:R49)</f>
        <v>1036378367</v>
      </c>
      <c r="G49" s="129">
        <f>SUM('Rate Base'!G49:G73)</f>
        <v>572034091.8797332</v>
      </c>
      <c r="H49" s="129">
        <f>SUM('Rate Base'!H49:H73)</f>
        <v>165609831.88447028</v>
      </c>
      <c r="I49" s="129">
        <f>SUM('Rate Base'!I49:I73)</f>
        <v>10139197.917394547</v>
      </c>
      <c r="J49" s="129">
        <f>SUM('Rate Base'!J49:J73)</f>
        <v>121718933.91613807</v>
      </c>
      <c r="K49" s="129">
        <f>SUM('Rate Base'!K49:K73)</f>
        <v>22024581.726105075</v>
      </c>
      <c r="L49" s="129">
        <f>SUM('Rate Base'!L49:L73)</f>
        <v>17750042.82071761</v>
      </c>
      <c r="M49" s="129">
        <f>SUM('Rate Base'!M49:M73)</f>
        <v>100457715.9218129</v>
      </c>
      <c r="N49" s="129">
        <f>SUM('Rate Base'!N49:N73)</f>
        <v>0</v>
      </c>
      <c r="O49" s="129">
        <f>SUM('Rate Base'!O49:O73)</f>
        <v>0</v>
      </c>
      <c r="P49" s="129">
        <f>SUM('Rate Base'!P49:P73)</f>
        <v>26523793.65009838</v>
      </c>
      <c r="Q49" s="129">
        <f>SUM('Rate Base'!Q49:Q73)</f>
        <v>3257.876538777397</v>
      </c>
      <c r="R49" s="129">
        <f>SUM('Rate Base'!R49:R73)</f>
        <v>116919.40699118793</v>
      </c>
      <c r="S49" s="130"/>
      <c r="T49" s="129">
        <f t="shared" si="15"/>
        <v>0</v>
      </c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</row>
    <row r="50" spans="1:33" ht="15">
      <c r="A50" s="119">
        <v>40</v>
      </c>
      <c r="F50" s="129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29">
        <f t="shared" si="15"/>
        <v>0</v>
      </c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</row>
    <row r="51" spans="1:33" ht="15">
      <c r="A51" s="119">
        <v>41</v>
      </c>
      <c r="F51" s="129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29">
        <f t="shared" si="15"/>
        <v>0</v>
      </c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</row>
    <row r="52" spans="1:33" ht="15">
      <c r="A52" s="119">
        <v>42</v>
      </c>
      <c r="F52" s="129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29">
        <f t="shared" si="15"/>
        <v>0</v>
      </c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</row>
    <row r="53" spans="1:33" ht="15">
      <c r="A53" s="119">
        <v>43</v>
      </c>
      <c r="B53" s="121" t="s">
        <v>404</v>
      </c>
      <c r="C53" s="121" t="s">
        <v>480</v>
      </c>
      <c r="F53" s="129">
        <f>SUM(G53:R53)</f>
        <v>-3616226</v>
      </c>
      <c r="G53" s="130">
        <v>-1105429</v>
      </c>
      <c r="H53" s="130">
        <v>-393289</v>
      </c>
      <c r="I53" s="130">
        <v>-34668</v>
      </c>
      <c r="J53" s="130">
        <v>-647899</v>
      </c>
      <c r="K53" s="130">
        <v>-192686</v>
      </c>
      <c r="L53" s="130">
        <v>-84328</v>
      </c>
      <c r="M53" s="130">
        <v>-678789</v>
      </c>
      <c r="N53" s="130">
        <v>-341016</v>
      </c>
      <c r="O53" s="130">
        <v>-112199</v>
      </c>
      <c r="P53" s="130">
        <v>-25719</v>
      </c>
      <c r="Q53" s="130">
        <v>-8</v>
      </c>
      <c r="R53" s="130">
        <v>-196</v>
      </c>
      <c r="S53" s="130"/>
      <c r="T53" s="129">
        <f t="shared" si="15"/>
        <v>0</v>
      </c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</row>
    <row r="54" spans="1:256" ht="15">
      <c r="A54" s="133">
        <v>44</v>
      </c>
      <c r="B54" s="134"/>
      <c r="C54" s="134"/>
      <c r="D54" s="135"/>
      <c r="E54" s="136"/>
      <c r="F54" s="129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8"/>
      <c r="R54" s="138"/>
      <c r="S54" s="138"/>
      <c r="T54" s="129">
        <f t="shared" si="15"/>
        <v>0</v>
      </c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</row>
    <row r="55" spans="1:33" ht="15">
      <c r="A55" s="119">
        <v>45</v>
      </c>
      <c r="F55" s="129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29">
        <f t="shared" si="15"/>
        <v>0</v>
      </c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</row>
    <row r="56" spans="1:33" ht="15">
      <c r="A56" s="119">
        <v>46</v>
      </c>
      <c r="B56" s="121" t="s">
        <v>405</v>
      </c>
      <c r="F56" s="129">
        <f>SUM(G56:R56)</f>
        <v>1257574176</v>
      </c>
      <c r="G56" s="130">
        <v>458005465</v>
      </c>
      <c r="H56" s="130">
        <v>182158458</v>
      </c>
      <c r="I56" s="130">
        <v>10668266</v>
      </c>
      <c r="J56" s="130">
        <v>221396753</v>
      </c>
      <c r="K56" s="130">
        <v>51224549</v>
      </c>
      <c r="L56" s="130">
        <v>22889891</v>
      </c>
      <c r="M56" s="130">
        <v>184047357</v>
      </c>
      <c r="N56" s="130">
        <v>79886044</v>
      </c>
      <c r="O56" s="130">
        <v>24102240</v>
      </c>
      <c r="P56" s="130">
        <v>23087333</v>
      </c>
      <c r="Q56" s="130">
        <v>2255</v>
      </c>
      <c r="R56" s="130">
        <v>105565</v>
      </c>
      <c r="S56" s="130"/>
      <c r="T56" s="129">
        <f t="shared" si="15"/>
        <v>0</v>
      </c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</row>
    <row r="57" spans="1:33" ht="15">
      <c r="A57" s="119">
        <v>47</v>
      </c>
      <c r="F57" s="129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29">
        <f t="shared" si="15"/>
        <v>0</v>
      </c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</row>
    <row r="58" spans="1:33" ht="15">
      <c r="A58" s="119">
        <v>48</v>
      </c>
      <c r="B58" s="130" t="s">
        <v>406</v>
      </c>
      <c r="C58" s="130" t="s">
        <v>481</v>
      </c>
      <c r="F58" s="129">
        <f>SUM(G58:R58)</f>
        <v>15401444</v>
      </c>
      <c r="G58" s="130">
        <v>11425450</v>
      </c>
      <c r="H58" s="130">
        <v>3105553</v>
      </c>
      <c r="I58" s="130">
        <v>38693</v>
      </c>
      <c r="J58" s="130">
        <v>527094</v>
      </c>
      <c r="K58" s="130">
        <v>97296</v>
      </c>
      <c r="L58" s="130">
        <v>70049</v>
      </c>
      <c r="M58" s="130">
        <v>137309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/>
      <c r="T58" s="129">
        <f t="shared" si="15"/>
        <v>0</v>
      </c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</row>
    <row r="59" spans="1:33" ht="15">
      <c r="A59" s="119">
        <v>49</v>
      </c>
      <c r="B59" s="121" t="s">
        <v>407</v>
      </c>
      <c r="C59" s="121" t="s">
        <v>482</v>
      </c>
      <c r="F59" s="129">
        <f>SUM(G59:R59)</f>
        <v>14710735</v>
      </c>
      <c r="G59" s="130">
        <v>5574888</v>
      </c>
      <c r="H59" s="130">
        <v>2594231</v>
      </c>
      <c r="I59" s="130">
        <v>124251</v>
      </c>
      <c r="J59" s="130">
        <v>2755268</v>
      </c>
      <c r="K59" s="130">
        <v>685530</v>
      </c>
      <c r="L59" s="130">
        <v>219124</v>
      </c>
      <c r="M59" s="130">
        <v>1637606</v>
      </c>
      <c r="N59" s="130">
        <v>689254</v>
      </c>
      <c r="O59" s="130">
        <v>170284</v>
      </c>
      <c r="P59" s="130">
        <v>259239</v>
      </c>
      <c r="Q59" s="130">
        <v>11</v>
      </c>
      <c r="R59" s="130">
        <v>1049</v>
      </c>
      <c r="S59" s="130"/>
      <c r="T59" s="129">
        <f t="shared" si="15"/>
        <v>0</v>
      </c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</row>
    <row r="60" spans="1:33" ht="15">
      <c r="A60" s="119">
        <v>50</v>
      </c>
      <c r="F60" s="129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29">
        <f t="shared" si="15"/>
        <v>0</v>
      </c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</row>
    <row r="61" spans="1:33" ht="15">
      <c r="A61" s="119">
        <v>51</v>
      </c>
      <c r="B61" s="121" t="s">
        <v>408</v>
      </c>
      <c r="D61" s="139"/>
      <c r="E61" s="139"/>
      <c r="F61" s="129">
        <f aca="true" ca="1" t="shared" si="21" ref="F61:F82">SUM(G61:R61)</f>
        <v>3590352276.999999</v>
      </c>
      <c r="G61" s="129">
        <f>'Rate Base'!G37</f>
        <v>1258168914.6849751</v>
      </c>
      <c r="H61" s="129">
        <f>'Rate Base'!H37</f>
        <v>392665366.49006915</v>
      </c>
      <c r="I61" s="129">
        <f>'Rate Base'!I37</f>
        <v>29807026.28064382</v>
      </c>
      <c r="J61" s="129">
        <f>'Rate Base'!J37</f>
        <v>602628605.475884</v>
      </c>
      <c r="K61" s="129">
        <f>'Rate Base'!K37</f>
        <v>134243802.8730813</v>
      </c>
      <c r="L61" s="129">
        <f>'Rate Base'!L37</f>
        <v>96665862.46323308</v>
      </c>
      <c r="M61" s="129">
        <f>'Rate Base'!M37</f>
        <v>684224162.3819354</v>
      </c>
      <c r="N61" s="129">
        <f>'Rate Base'!N37</f>
        <v>282360237.1589242</v>
      </c>
      <c r="O61" s="129">
        <f>'Rate Base'!O37</f>
        <v>90817581.28276789</v>
      </c>
      <c r="P61" s="129">
        <f>'Rate Base'!P37</f>
        <v>18552566.801548727</v>
      </c>
      <c r="Q61" s="129">
        <f>'Rate Base'!Q37</f>
        <v>6032.963460651433</v>
      </c>
      <c r="R61" s="129">
        <f>'Rate Base'!R37</f>
        <v>212118.14347638882</v>
      </c>
      <c r="S61" s="130"/>
      <c r="T61" s="129">
        <f t="shared" si="15"/>
        <v>0</v>
      </c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</row>
    <row r="62" spans="1:33" ht="15">
      <c r="A62" s="119">
        <v>52</v>
      </c>
      <c r="B62" s="121" t="s">
        <v>409</v>
      </c>
      <c r="F62" s="129">
        <f ca="1" t="shared" si="21"/>
        <v>536001810.0000002</v>
      </c>
      <c r="G62" s="129">
        <f>'Rate Base'!G42</f>
        <v>187831377.96171263</v>
      </c>
      <c r="H62" s="129">
        <f>'Rate Base'!H42</f>
        <v>58620806.79694553</v>
      </c>
      <c r="I62" s="129">
        <f>'Rate Base'!I42</f>
        <v>4449875.333818854</v>
      </c>
      <c r="J62" s="129">
        <f>'Rate Base'!J42</f>
        <v>89966108.7192113</v>
      </c>
      <c r="K62" s="129">
        <f>'Rate Base'!K42</f>
        <v>20041186.983851723</v>
      </c>
      <c r="L62" s="129">
        <f>'Rate Base'!L42</f>
        <v>14431195.95183501</v>
      </c>
      <c r="M62" s="129">
        <f>'Rate Base'!M42</f>
        <v>102147466.65162723</v>
      </c>
      <c r="N62" s="129">
        <f>'Rate Base'!N42</f>
        <v>42153411.84171291</v>
      </c>
      <c r="O62" s="129">
        <f>'Rate Base'!O42</f>
        <v>13558109.119047241</v>
      </c>
      <c r="P62" s="129">
        <f>'Rate Base'!P42</f>
        <v>2769702.975799673</v>
      </c>
      <c r="Q62" s="129">
        <f>'Rate Base'!Q42</f>
        <v>900.6579536186924</v>
      </c>
      <c r="R62" s="129">
        <f>'Rate Base'!R42</f>
        <v>31667.00648444034</v>
      </c>
      <c r="S62" s="130"/>
      <c r="T62" s="129">
        <f t="shared" si="15"/>
        <v>0</v>
      </c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</row>
    <row r="63" spans="1:33" ht="15">
      <c r="A63" s="119">
        <v>53</v>
      </c>
      <c r="B63" s="121" t="s">
        <v>410</v>
      </c>
      <c r="F63" s="129">
        <f ca="1" t="shared" si="21"/>
        <v>1348161065</v>
      </c>
      <c r="G63" s="129">
        <f>'Rate Base'!G77</f>
        <v>680305552.1886215</v>
      </c>
      <c r="H63" s="129">
        <f>'Rate Base'!H77</f>
        <v>201241216.13962966</v>
      </c>
      <c r="I63" s="129">
        <f>'Rate Base'!I77</f>
        <v>12409913.855479436</v>
      </c>
      <c r="J63" s="129">
        <f>'Rate Base'!J77</f>
        <v>148642099.9472</v>
      </c>
      <c r="K63" s="129">
        <f>'Rate Base'!K77</f>
        <v>29267732.76196737</v>
      </c>
      <c r="L63" s="129">
        <f>'Rate Base'!L77</f>
        <v>21236405.06490857</v>
      </c>
      <c r="M63" s="129">
        <f>'Rate Base'!M77</f>
        <v>127162674.52277425</v>
      </c>
      <c r="N63" s="129">
        <f>'Rate Base'!N77</f>
        <v>1624028.9470518436</v>
      </c>
      <c r="O63" s="129">
        <f>'Rate Base'!O77</f>
        <v>59666.40837474321</v>
      </c>
      <c r="P63" s="129">
        <f>'Rate Base'!P77</f>
        <v>126012459.97762169</v>
      </c>
      <c r="Q63" s="129">
        <f ca="1">'Rate Base'!Q77</f>
        <v>4736.964466423297</v>
      </c>
      <c r="R63" s="129">
        <f>'Rate Base'!R77</f>
        <v>194578.22190451622</v>
      </c>
      <c r="S63" s="130"/>
      <c r="T63" s="129">
        <f t="shared" si="15"/>
        <v>0</v>
      </c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</row>
    <row r="64" spans="1:33" ht="15">
      <c r="A64" s="119">
        <v>54</v>
      </c>
      <c r="B64" s="121" t="s">
        <v>411</v>
      </c>
      <c r="F64" s="129">
        <f ca="1" t="shared" si="21"/>
        <v>5474515151.999999</v>
      </c>
      <c r="G64" s="129">
        <f>'Rate Base'!G37+'Rate Base'!G42+'Rate Base'!G77</f>
        <v>2126305844.8353093</v>
      </c>
      <c r="H64" s="129">
        <f>'Rate Base'!H37+'Rate Base'!H42+'Rate Base'!H77</f>
        <v>652527389.4266443</v>
      </c>
      <c r="I64" s="129">
        <f>'Rate Base'!I37+'Rate Base'!I42+'Rate Base'!I77</f>
        <v>46666815.46994211</v>
      </c>
      <c r="J64" s="129">
        <f>'Rate Base'!J37+'Rate Base'!J42+'Rate Base'!J77</f>
        <v>841236814.1422954</v>
      </c>
      <c r="K64" s="129">
        <f>'Rate Base'!K37+'Rate Base'!K42+'Rate Base'!K77</f>
        <v>183552722.6189004</v>
      </c>
      <c r="L64" s="129">
        <f>'Rate Base'!L37+'Rate Base'!L42+'Rate Base'!L77</f>
        <v>132333463.47997665</v>
      </c>
      <c r="M64" s="129">
        <f>'Rate Base'!M37+'Rate Base'!M42+'Rate Base'!M77</f>
        <v>913534303.5563368</v>
      </c>
      <c r="N64" s="129">
        <f>'Rate Base'!N37+'Rate Base'!N42+'Rate Base'!N77</f>
        <v>326137677.94768894</v>
      </c>
      <c r="O64" s="129">
        <f>'Rate Base'!O37+'Rate Base'!O42+'Rate Base'!O77</f>
        <v>104435356.81018987</v>
      </c>
      <c r="P64" s="129">
        <f>'Rate Base'!P37+'Rate Base'!P42+'Rate Base'!P77</f>
        <v>147334729.75497007</v>
      </c>
      <c r="Q64" s="129">
        <f>'Rate Base'!Q37+'Rate Base'!Q42+'Rate Base'!Q77</f>
        <v>11670.585880693423</v>
      </c>
      <c r="R64" s="129">
        <f>'Rate Base'!R37+'Rate Base'!R42+'Rate Base'!R77</f>
        <v>438363.3718653454</v>
      </c>
      <c r="S64" s="130"/>
      <c r="T64" s="129">
        <f t="shared" si="15"/>
        <v>0</v>
      </c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</row>
    <row r="65" spans="1:33" ht="15">
      <c r="A65" s="119">
        <v>55</v>
      </c>
      <c r="B65" s="120" t="s">
        <v>412</v>
      </c>
      <c r="F65" s="129">
        <f ca="1" t="shared" si="21"/>
        <v>537135305.0000001</v>
      </c>
      <c r="G65" s="130">
        <f>SUM('Rate Base'!G49:G54)</f>
        <v>261709038.04180932</v>
      </c>
      <c r="H65" s="130">
        <f>SUM('Rate Base'!H49:H54)</f>
        <v>76140163.1908348</v>
      </c>
      <c r="I65" s="130">
        <f>SUM('Rate Base'!I49:I54)</f>
        <v>6715643.708029782</v>
      </c>
      <c r="J65" s="130">
        <f>SUM('Rate Base'!J49:J54)</f>
        <v>79818199.94039246</v>
      </c>
      <c r="K65" s="130">
        <f>SUM('Rate Base'!K49:K54)</f>
        <v>17436392.18857381</v>
      </c>
      <c r="L65" s="130">
        <f>SUM('Rate Base'!L49:L54)</f>
        <v>11838415.079456195</v>
      </c>
      <c r="M65" s="130">
        <f>SUM('Rate Base'!M49:M54)</f>
        <v>79530233.76171194</v>
      </c>
      <c r="N65" s="130">
        <f>SUM('Rate Base'!N49:N54)</f>
        <v>0</v>
      </c>
      <c r="O65" s="130">
        <f>SUM('Rate Base'!O49:O54)</f>
        <v>0</v>
      </c>
      <c r="P65" s="130">
        <f>SUM('Rate Base'!P49:P54)</f>
        <v>3926226.643509375</v>
      </c>
      <c r="Q65" s="130">
        <f>SUM('Rate Base'!Q49:Q54)</f>
        <v>1316.5096212686099</v>
      </c>
      <c r="R65" s="130">
        <f>SUM('Rate Base'!R49:R54)</f>
        <v>19675.936061021017</v>
      </c>
      <c r="S65" s="130"/>
      <c r="T65" s="129">
        <f t="shared" si="15"/>
        <v>0</v>
      </c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</row>
    <row r="66" spans="1:33" ht="15">
      <c r="A66" s="119">
        <v>56</v>
      </c>
      <c r="B66" s="120" t="s">
        <v>413</v>
      </c>
      <c r="F66" s="129">
        <f ca="1" t="shared" si="21"/>
        <v>52426604.00000001</v>
      </c>
      <c r="G66" s="130">
        <f>'Rate Base'!G19</f>
        <v>20362532.829841774</v>
      </c>
      <c r="H66" s="130">
        <f>'Rate Base'!H19</f>
        <v>6248917.7753260285</v>
      </c>
      <c r="I66" s="130">
        <f>'Rate Base'!I19</f>
        <v>446903.98814403155</v>
      </c>
      <c r="J66" s="130">
        <f>'Rate Base'!J19</f>
        <v>8056090.466595484</v>
      </c>
      <c r="K66" s="130">
        <f>'Rate Base'!K19</f>
        <v>1757789.6187477638</v>
      </c>
      <c r="L66" s="130">
        <f>'Rate Base'!L19</f>
        <v>1267289.2289426986</v>
      </c>
      <c r="M66" s="130">
        <f>'Rate Base'!M19</f>
        <v>8748446.18074844</v>
      </c>
      <c r="N66" s="130">
        <f>'Rate Base'!N19</f>
        <v>3123252.090186748</v>
      </c>
      <c r="O66" s="130">
        <f>'Rate Base'!O19</f>
        <v>1000123.4708586534</v>
      </c>
      <c r="P66" s="130">
        <f>'Rate Base'!P19</f>
        <v>1410948.6078395338</v>
      </c>
      <c r="Q66" s="130">
        <f>'Rate Base'!Q19</f>
        <v>111.76317307142334</v>
      </c>
      <c r="R66" s="130">
        <f>'Rate Base'!R19</f>
        <v>4197.97959578087</v>
      </c>
      <c r="S66" s="130"/>
      <c r="T66" s="129">
        <f t="shared" si="15"/>
        <v>0</v>
      </c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</row>
    <row r="67" spans="1:33" ht="15">
      <c r="A67" s="119">
        <v>57</v>
      </c>
      <c r="B67" s="120" t="s">
        <v>414</v>
      </c>
      <c r="F67" s="129">
        <f ca="1" t="shared" si="21"/>
        <v>5653048566</v>
      </c>
      <c r="G67" s="130">
        <f>'Rate Base'!G95</f>
        <v>2195823808.6841545</v>
      </c>
      <c r="H67" s="130">
        <f>'Rate Base'!H95</f>
        <v>673852844.0412582</v>
      </c>
      <c r="I67" s="130">
        <f>'Rate Base'!I95</f>
        <v>48189728.72072497</v>
      </c>
      <c r="J67" s="130">
        <f>'Rate Base'!J95</f>
        <v>868605469.2378399</v>
      </c>
      <c r="K67" s="130">
        <f>'Rate Base'!K95</f>
        <v>189520851.33972868</v>
      </c>
      <c r="L67" s="130">
        <f>'Rate Base'!L95</f>
        <v>136636374.46678665</v>
      </c>
      <c r="M67" s="130">
        <f>'Rate Base'!M95</f>
        <v>943216714.92133</v>
      </c>
      <c r="N67" s="130">
        <f>'Rate Base'!N95</f>
        <v>336685473.1866139</v>
      </c>
      <c r="O67" s="130">
        <f>'Rate Base'!O95</f>
        <v>107812441.6992411</v>
      </c>
      <c r="P67" s="130">
        <f>'Rate Base'!P95</f>
        <v>152240050.26732662</v>
      </c>
      <c r="Q67" s="130">
        <f>'Rate Base'!Q95</f>
        <v>12053.270033085651</v>
      </c>
      <c r="R67" s="130">
        <f>'Rate Base'!R95</f>
        <v>452756.16496268084</v>
      </c>
      <c r="S67" s="130"/>
      <c r="T67" s="129">
        <f t="shared" si="15"/>
        <v>0</v>
      </c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</row>
    <row r="68" spans="1:33" ht="15">
      <c r="A68" s="119">
        <v>58</v>
      </c>
      <c r="B68" s="120" t="s">
        <v>415</v>
      </c>
      <c r="F68" s="129">
        <f ca="1" t="shared" si="21"/>
        <v>141341083.99999997</v>
      </c>
      <c r="G68" s="130">
        <f>SUM('Rate Base'!G58:G63)</f>
        <v>68865774.97684449</v>
      </c>
      <c r="H68" s="130">
        <f>SUM('Rate Base'!H58:H63)</f>
        <v>20035423.279436447</v>
      </c>
      <c r="I68" s="130">
        <f>SUM('Rate Base'!I58:I63)</f>
        <v>1767145.7339396642</v>
      </c>
      <c r="J68" s="130">
        <f>SUM('Rate Base'!J58:J63)</f>
        <v>21003257.109158896</v>
      </c>
      <c r="K68" s="130">
        <f>SUM('Rate Base'!K58:K63)</f>
        <v>4588189.537531263</v>
      </c>
      <c r="L68" s="130">
        <f>SUM('Rate Base'!L58:L63)</f>
        <v>3115145.115306505</v>
      </c>
      <c r="M68" s="130">
        <f>SUM('Rate Base'!M58:M63)</f>
        <v>20927482.16010097</v>
      </c>
      <c r="N68" s="130">
        <f>SUM('Rate Base'!N58:N63)</f>
        <v>0</v>
      </c>
      <c r="O68" s="130">
        <f>SUM('Rate Base'!O58:O63)</f>
        <v>0</v>
      </c>
      <c r="P68" s="130">
        <f>SUM('Rate Base'!P58:P63)</f>
        <v>1033142.16288091</v>
      </c>
      <c r="Q68" s="130">
        <f>SUM('Rate Base'!Q58:Q63)</f>
        <v>346.42462625520903</v>
      </c>
      <c r="R68" s="130">
        <f>SUM('Rate Base'!R58:R63)</f>
        <v>5177.5001745867485</v>
      </c>
      <c r="S68" s="130">
        <f>SUM('Rate Base'!S58:S63)</f>
        <v>0</v>
      </c>
      <c r="T68" s="130">
        <f>SUM('Rate Base'!T58:T63)</f>
        <v>0</v>
      </c>
      <c r="U68" s="130">
        <f>SUM('Rate Base'!U58:U63)</f>
        <v>0</v>
      </c>
      <c r="V68" s="130">
        <f>SUM('Rate Base'!V58:V63)</f>
        <v>0</v>
      </c>
      <c r="W68" s="130">
        <f>SUM('Rate Base'!W58:W63)</f>
        <v>0</v>
      </c>
      <c r="X68" s="130">
        <f>SUM('Rate Base'!X58:X63)</f>
        <v>0</v>
      </c>
      <c r="Y68" s="130"/>
      <c r="Z68" s="130"/>
      <c r="AA68" s="130"/>
      <c r="AB68" s="130"/>
      <c r="AC68" s="130"/>
      <c r="AD68" s="130"/>
      <c r="AE68" s="130"/>
      <c r="AF68" s="130"/>
      <c r="AG68" s="130"/>
    </row>
    <row r="69" spans="1:33" ht="15">
      <c r="A69" s="119">
        <v>59</v>
      </c>
      <c r="B69" s="120" t="s">
        <v>416</v>
      </c>
      <c r="F69" s="129">
        <f ca="1" t="shared" si="21"/>
        <v>124597128.00000003</v>
      </c>
      <c r="G69" s="129">
        <f>'Rate Base'!G80</f>
        <v>48393619.1900585</v>
      </c>
      <c r="H69" s="129">
        <f>'Rate Base'!H80</f>
        <v>14851185.247737436</v>
      </c>
      <c r="I69" s="129">
        <f>'Rate Base'!I80</f>
        <v>1062112.5376439104</v>
      </c>
      <c r="J69" s="129">
        <f>'Rate Base'!J80</f>
        <v>19146113.966221754</v>
      </c>
      <c r="K69" s="129">
        <f>'Rate Base'!K80</f>
        <v>4177564.850933055</v>
      </c>
      <c r="L69" s="129">
        <f>'Rate Base'!L80</f>
        <v>3011841.054430966</v>
      </c>
      <c r="M69" s="129">
        <f>'Rate Base'!M80</f>
        <v>20791567.36117839</v>
      </c>
      <c r="N69" s="129">
        <f>'Rate Base'!N80</f>
        <v>7422724.547584006</v>
      </c>
      <c r="O69" s="129">
        <f>'Rate Base'!O80</f>
        <v>2376894.6032510498</v>
      </c>
      <c r="P69" s="129">
        <f>'Rate Base'!P80</f>
        <v>3353262.1012874343</v>
      </c>
      <c r="Q69" s="129">
        <f>'Rate Base'!Q80</f>
        <v>265.6164870199544</v>
      </c>
      <c r="R69" s="129">
        <f>'Rate Base'!R80</f>
        <v>9976.923186497019</v>
      </c>
      <c r="S69" s="130"/>
      <c r="T69" s="129">
        <f>SUM(G69:R69)-F69</f>
        <v>0</v>
      </c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</row>
    <row r="70" spans="1:33" ht="15">
      <c r="A70" s="119">
        <v>60</v>
      </c>
      <c r="B70" s="120" t="s">
        <v>417</v>
      </c>
      <c r="C70" s="120"/>
      <c r="D70" s="120"/>
      <c r="E70" s="120"/>
      <c r="F70" s="129">
        <f ca="1" t="shared" si="21"/>
        <v>17747782.000000007</v>
      </c>
      <c r="G70" s="129">
        <f>SUM(Labor!G16:G20)</f>
        <v>6169841.849978543</v>
      </c>
      <c r="H70" s="129">
        <f>SUM(Labor!H16:H20)</f>
        <v>1929109.2249548957</v>
      </c>
      <c r="I70" s="129">
        <f>SUM(Labor!I16:I20)</f>
        <v>148797.3376331413</v>
      </c>
      <c r="J70" s="129">
        <f>SUM(Labor!J16:J20)</f>
        <v>2990441.4088259432</v>
      </c>
      <c r="K70" s="129">
        <f>SUM(Labor!K16:K20)</f>
        <v>661207.5075226687</v>
      </c>
      <c r="L70" s="129">
        <f>SUM(Labor!L16:L20)</f>
        <v>480328.2170233901</v>
      </c>
      <c r="M70" s="129">
        <f>SUM(Labor!M16:M20)</f>
        <v>3410726.9884696854</v>
      </c>
      <c r="N70" s="129">
        <f>SUM(Labor!N16:N20)</f>
        <v>1406067.8334096803</v>
      </c>
      <c r="O70" s="129">
        <f>SUM(Labor!O16:O20)</f>
        <v>453084.281880866</v>
      </c>
      <c r="P70" s="129">
        <f>SUM(Labor!P16:P20)</f>
        <v>97075.16483823227</v>
      </c>
      <c r="Q70" s="129">
        <f>SUM(Labor!Q16:Q20)</f>
        <v>31.567110291007346</v>
      </c>
      <c r="R70" s="129">
        <f>SUM(Labor!R16:R20)</f>
        <v>1070.6183526654058</v>
      </c>
      <c r="S70" s="130"/>
      <c r="T70" s="129">
        <f>SUM(G70:R70)-F70</f>
        <v>0</v>
      </c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</row>
    <row r="71" spans="1:33" ht="15">
      <c r="A71" s="119">
        <v>61</v>
      </c>
      <c r="B71" s="120" t="s">
        <v>418</v>
      </c>
      <c r="C71" s="120"/>
      <c r="D71" s="120"/>
      <c r="E71" s="120"/>
      <c r="F71" s="129">
        <f ca="1" t="shared" si="21"/>
        <v>10978176.000000002</v>
      </c>
      <c r="G71" s="129">
        <f>SUM(Labor!G26:G29)</f>
        <v>3684140.8891663994</v>
      </c>
      <c r="H71" s="129">
        <f>SUM(Labor!H26:H29)</f>
        <v>1161462.790091345</v>
      </c>
      <c r="I71" s="129">
        <f>SUM(Labor!I26:I29)</f>
        <v>95930.18515464546</v>
      </c>
      <c r="J71" s="129">
        <f>SUM(Labor!J26:J29)</f>
        <v>1880606.733812008</v>
      </c>
      <c r="K71" s="129">
        <f>SUM(Labor!K26:K29)</f>
        <v>402629.09177325614</v>
      </c>
      <c r="L71" s="129">
        <f>SUM(Labor!L26:L29)</f>
        <v>303769.70685639826</v>
      </c>
      <c r="M71" s="129">
        <f>SUM(Labor!M26:M29)</f>
        <v>2185851.0539672803</v>
      </c>
      <c r="N71" s="129">
        <f>SUM(Labor!N26:N29)</f>
        <v>897288.115428971</v>
      </c>
      <c r="O71" s="129">
        <f>SUM(Labor!O26:O29)</f>
        <v>291366.6708159657</v>
      </c>
      <c r="P71" s="129">
        <f>SUM(Labor!P26:P29)</f>
        <v>74385.3356028605</v>
      </c>
      <c r="Q71" s="129">
        <f>SUM(Labor!Q26:Q29)</f>
        <v>24.188782959287852</v>
      </c>
      <c r="R71" s="129">
        <f>SUM(Labor!R26:R29)</f>
        <v>721.2385479111556</v>
      </c>
      <c r="S71" s="130"/>
      <c r="T71" s="129">
        <f>SUM(G71:R71)-F71</f>
        <v>0</v>
      </c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</row>
    <row r="72" spans="1:33" ht="15">
      <c r="A72" s="119">
        <v>62</v>
      </c>
      <c r="B72" s="120" t="s">
        <v>419</v>
      </c>
      <c r="C72" s="120"/>
      <c r="D72" s="120"/>
      <c r="E72" s="120"/>
      <c r="F72" s="129">
        <f ca="1" t="shared" si="21"/>
        <v>4595.000000000001</v>
      </c>
      <c r="G72" s="129">
        <f>SUM(Labor!G37:G41)</f>
        <v>1610.2281104872939</v>
      </c>
      <c r="H72" s="129">
        <f>SUM(Labor!H37:H41)</f>
        <v>502.5404806598782</v>
      </c>
      <c r="I72" s="129">
        <f>SUM(Labor!I37:I41)</f>
        <v>38.147589760746584</v>
      </c>
      <c r="J72" s="129">
        <f>SUM(Labor!J37:J41)</f>
        <v>771.2553611801719</v>
      </c>
      <c r="K72" s="129">
        <f>SUM(Labor!K37:K41)</f>
        <v>171.80772988583504</v>
      </c>
      <c r="L72" s="129">
        <f>SUM(Labor!L37:L41)</f>
        <v>123.714778871142</v>
      </c>
      <c r="M72" s="129">
        <f>SUM(Labor!M37:M41)</f>
        <v>875.6828811160676</v>
      </c>
      <c r="N72" s="129">
        <f>SUM(Labor!N37:N41)</f>
        <v>361.369912934941</v>
      </c>
      <c r="O72" s="129">
        <f>SUM(Labor!O37:O41)</f>
        <v>116.23003922696095</v>
      </c>
      <c r="P72" s="129">
        <f>SUM(Labor!P37:P41)</f>
        <v>23.74392200988929</v>
      </c>
      <c r="Q72" s="129">
        <f>SUM(Labor!Q37:Q41)</f>
        <v>0.007721099480760879</v>
      </c>
      <c r="R72" s="129">
        <f>SUM(Labor!R37:R41)</f>
        <v>0.2714727675938321</v>
      </c>
      <c r="S72" s="130"/>
      <c r="T72" s="129">
        <f>SUM(G72:R72)-F72</f>
        <v>0</v>
      </c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</row>
    <row r="73" spans="1:33" ht="15">
      <c r="A73" s="119">
        <v>63</v>
      </c>
      <c r="B73" s="120" t="s">
        <v>420</v>
      </c>
      <c r="C73" s="120"/>
      <c r="D73" s="120"/>
      <c r="E73" s="120"/>
      <c r="F73" s="129">
        <f ca="1" t="shared" si="21"/>
        <v>68245</v>
      </c>
      <c r="G73" s="129">
        <f>SUM(Labor!G47:G50)</f>
        <v>23117.001156876417</v>
      </c>
      <c r="H73" s="129">
        <f>SUM(Labor!H47:H50)</f>
        <v>7271.804785980184</v>
      </c>
      <c r="I73" s="129">
        <f>SUM(Labor!I47:I50)</f>
        <v>590.0284307073766</v>
      </c>
      <c r="J73" s="129">
        <f>SUM(Labor!J47:J50)</f>
        <v>11640.609831788091</v>
      </c>
      <c r="K73" s="129">
        <f>SUM(Labor!K47:K50)</f>
        <v>2513.2576202769333</v>
      </c>
      <c r="L73" s="129">
        <f>SUM(Labor!L47:L50)</f>
        <v>1877.556730639805</v>
      </c>
      <c r="M73" s="129">
        <f>SUM(Labor!M47:M50)</f>
        <v>13464.640136204027</v>
      </c>
      <c r="N73" s="129">
        <f>SUM(Labor!N47:N50)</f>
        <v>5533.207473158537</v>
      </c>
      <c r="O73" s="129">
        <f>SUM(Labor!O47:O50)</f>
        <v>1793.2308043660566</v>
      </c>
      <c r="P73" s="129">
        <f>SUM(Labor!P47:P50)</f>
        <v>439.1324808183276</v>
      </c>
      <c r="Q73" s="129">
        <f>SUM(Labor!Q47:Q50)</f>
        <v>0.142798041882864</v>
      </c>
      <c r="R73" s="129">
        <f>SUM(Labor!R47:R50)</f>
        <v>4.387751142363741</v>
      </c>
      <c r="S73" s="130"/>
      <c r="T73" s="129">
        <f>SUM(G73:R73)-F73</f>
        <v>0</v>
      </c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</row>
    <row r="74" spans="1:33" ht="15">
      <c r="A74" s="119">
        <v>64</v>
      </c>
      <c r="B74" s="120" t="s">
        <v>421</v>
      </c>
      <c r="C74" s="120"/>
      <c r="D74" s="120"/>
      <c r="E74" s="120"/>
      <c r="F74" s="129">
        <f ca="1" t="shared" si="21"/>
        <v>10093340</v>
      </c>
      <c r="G74" s="129">
        <f>SUM(Labor!G100:G108)</f>
        <v>5514874.278330066</v>
      </c>
      <c r="H74" s="129">
        <f>SUM(Labor!H100:H108)</f>
        <v>1820642.0353905892</v>
      </c>
      <c r="I74" s="129">
        <f>SUM(Labor!I100:I108)</f>
        <v>87469.96244948095</v>
      </c>
      <c r="J74" s="129">
        <f>SUM(Labor!J100:J108)</f>
        <v>1054231.7737843664</v>
      </c>
      <c r="K74" s="129">
        <f>SUM(Labor!K100:K108)</f>
        <v>274074.2895255616</v>
      </c>
      <c r="L74" s="129">
        <f>SUM(Labor!L100:L108)</f>
        <v>122643.22063805035</v>
      </c>
      <c r="M74" s="129">
        <f>SUM(Labor!M100:M108)</f>
        <v>830024.4436002162</v>
      </c>
      <c r="N74" s="129">
        <f>SUM(Labor!N100:N108)</f>
        <v>107736.17899113538</v>
      </c>
      <c r="O74" s="129">
        <f>SUM(Labor!O100:O108)</f>
        <v>3958.1996762366243</v>
      </c>
      <c r="P74" s="129">
        <f>SUM(Labor!P100:P108)</f>
        <v>272461.36446356133</v>
      </c>
      <c r="Q74" s="129">
        <f>SUM(Labor!Q100:Q108)</f>
        <v>88.01668194332437</v>
      </c>
      <c r="R74" s="129">
        <f>SUM(Labor!R100:R108)</f>
        <v>5136.236468791834</v>
      </c>
      <c r="S74" s="129">
        <f>SUM(Labor!S100:S108)</f>
        <v>0</v>
      </c>
      <c r="T74" s="129">
        <f>SUM(Labor!T100:T108)</f>
        <v>0</v>
      </c>
      <c r="U74" s="129">
        <f>SUM(Labor!U100:U108)</f>
        <v>0</v>
      </c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</row>
    <row r="75" spans="1:33" ht="15">
      <c r="A75" s="119">
        <v>65</v>
      </c>
      <c r="B75" s="120" t="s">
        <v>422</v>
      </c>
      <c r="C75" s="120"/>
      <c r="D75" s="120"/>
      <c r="E75" s="120"/>
      <c r="F75" s="129">
        <f ca="1" t="shared" si="21"/>
        <v>6883580.999999998</v>
      </c>
      <c r="G75" s="129">
        <f>SUM(Labor!G115:G122)</f>
        <v>3360552.0593052777</v>
      </c>
      <c r="H75" s="129">
        <f>SUM(Labor!H115:H122)</f>
        <v>976326.5656537542</v>
      </c>
      <c r="I75" s="129">
        <f>SUM(Labor!I115:I122)</f>
        <v>85556.5119852376</v>
      </c>
      <c r="J75" s="129">
        <f>SUM(Labor!J115:J122)</f>
        <v>1016557.4465140309</v>
      </c>
      <c r="K75" s="129">
        <f>SUM(Labor!K115:K122)</f>
        <v>222411.9843226037</v>
      </c>
      <c r="L75" s="129">
        <f>SUM(Labor!L115:L122)</f>
        <v>150683.94165800035</v>
      </c>
      <c r="M75" s="129">
        <f>SUM(Labor!M115:M122)</f>
        <v>1014145.6085997069</v>
      </c>
      <c r="N75" s="129">
        <f>SUM(Labor!N115:N122)</f>
        <v>79.96543763351858</v>
      </c>
      <c r="O75" s="129">
        <f>SUM(Labor!O115:O122)</f>
        <v>2.93790973761151</v>
      </c>
      <c r="P75" s="129">
        <f>SUM(Labor!P115:P122)</f>
        <v>56983.900254787695</v>
      </c>
      <c r="Q75" s="129">
        <f>SUM(Labor!Q115:Q122)</f>
        <v>16.953989744991173</v>
      </c>
      <c r="R75" s="129">
        <f>SUM(Labor!R115:R122)</f>
        <v>263.1243694828994</v>
      </c>
      <c r="S75" s="130"/>
      <c r="T75" s="129">
        <f aca="true" t="shared" si="22" ref="T75:T106">SUM(G75:R75)-F75</f>
        <v>0</v>
      </c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</row>
    <row r="76" spans="1:33" ht="15">
      <c r="A76" s="119">
        <v>66</v>
      </c>
      <c r="B76" s="120" t="s">
        <v>423</v>
      </c>
      <c r="C76" s="120"/>
      <c r="D76" s="120"/>
      <c r="E76" s="120"/>
      <c r="F76" s="129">
        <f ca="1" t="shared" si="21"/>
        <v>77114146</v>
      </c>
      <c r="G76" s="129">
        <f>Labor!G156</f>
        <v>33687621.35145668</v>
      </c>
      <c r="H76" s="129">
        <f>Labor!H156</f>
        <v>11221046.702805663</v>
      </c>
      <c r="I76" s="129">
        <f>Labor!I156</f>
        <v>702217.3040252187</v>
      </c>
      <c r="J76" s="129">
        <f>Labor!J156</f>
        <v>10576099.06387006</v>
      </c>
      <c r="K76" s="129">
        <f>Labor!K156</f>
        <v>2271354.9906668123</v>
      </c>
      <c r="L76" s="129">
        <f>Labor!L156</f>
        <v>1614151.2738772363</v>
      </c>
      <c r="M76" s="129">
        <f>Labor!M156</f>
        <v>11004089.665420078</v>
      </c>
      <c r="N76" s="129">
        <f>Labor!N156</f>
        <v>3824150.7825361136</v>
      </c>
      <c r="O76" s="129">
        <f>Labor!O156</f>
        <v>1197048.9510627894</v>
      </c>
      <c r="P76" s="129">
        <f>Labor!P156</f>
        <v>1005751.2068954651</v>
      </c>
      <c r="Q76" s="129">
        <f ca="1">Labor!Q156</f>
        <v>224.4110877663729</v>
      </c>
      <c r="R76" s="129">
        <f>Labor!R156</f>
        <v>10390.296296118726</v>
      </c>
      <c r="S76" s="130"/>
      <c r="T76" s="129">
        <f t="shared" si="22"/>
        <v>0</v>
      </c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</row>
    <row r="77" spans="1:33" ht="15">
      <c r="A77" s="119">
        <v>67</v>
      </c>
      <c r="B77" s="120" t="s">
        <v>424</v>
      </c>
      <c r="C77" s="120"/>
      <c r="D77" s="120"/>
      <c r="E77" s="120"/>
      <c r="F77" s="129">
        <f ca="1" t="shared" si="21"/>
        <v>768727279.6999999</v>
      </c>
      <c r="G77" s="129">
        <f>Expenses!G147</f>
        <v>288711815.9732936</v>
      </c>
      <c r="H77" s="129">
        <f>Expenses!H147</f>
        <v>93275360.43638222</v>
      </c>
      <c r="I77" s="129">
        <f>Expenses!I147</f>
        <v>6891034.973995235</v>
      </c>
      <c r="J77" s="129">
        <f>Expenses!J147</f>
        <v>121451862.99308749</v>
      </c>
      <c r="K77" s="129">
        <f>Expenses!K147</f>
        <v>25886650.698866207</v>
      </c>
      <c r="L77" s="129">
        <f>Expenses!L147</f>
        <v>19285550.486255698</v>
      </c>
      <c r="M77" s="129">
        <f>Expenses!M147</f>
        <v>136212687.57770166</v>
      </c>
      <c r="N77" s="129">
        <f>Expenses!N147</f>
        <v>52665910.357749626</v>
      </c>
      <c r="O77" s="129">
        <f>Expenses!O147</f>
        <v>16975917.76877279</v>
      </c>
      <c r="P77" s="129">
        <f>Expenses!P147</f>
        <v>7303356.064509261</v>
      </c>
      <c r="Q77" s="129">
        <f>Expenses!Q147</f>
        <v>1834.035831467076</v>
      </c>
      <c r="R77" s="129">
        <f>Expenses!R147</f>
        <v>65298.33355472427</v>
      </c>
      <c r="S77" s="130"/>
      <c r="T77" s="129">
        <f t="shared" si="22"/>
        <v>0</v>
      </c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</row>
    <row r="78" spans="1:33" ht="15">
      <c r="A78" s="119">
        <v>68</v>
      </c>
      <c r="B78" s="120" t="s">
        <v>425</v>
      </c>
      <c r="C78" s="120"/>
      <c r="D78" s="120"/>
      <c r="E78" s="120"/>
      <c r="F78" s="129">
        <f ca="1" t="shared" si="21"/>
        <v>678476389</v>
      </c>
      <c r="G78" s="129">
        <f>SUM('Rate Base'!G49:G63)</f>
        <v>330574813.01865387</v>
      </c>
      <c r="H78" s="129">
        <f>SUM('Rate Base'!H49:H63)</f>
        <v>96175586.47027126</v>
      </c>
      <c r="I78" s="129">
        <f>SUM('Rate Base'!I49:I63)</f>
        <v>8482789.441969447</v>
      </c>
      <c r="J78" s="129">
        <f>SUM('Rate Base'!J49:J63)</f>
        <v>100821457.04955137</v>
      </c>
      <c r="K78" s="129">
        <f>SUM('Rate Base'!K49:K63)</f>
        <v>22024581.726105075</v>
      </c>
      <c r="L78" s="129">
        <f>SUM('Rate Base'!L49:L63)</f>
        <v>14953560.1947627</v>
      </c>
      <c r="M78" s="129">
        <f>SUM('Rate Base'!M49:M63)</f>
        <v>100457715.9218129</v>
      </c>
      <c r="N78" s="129">
        <f>SUM('Rate Base'!N49:N63)</f>
        <v>0</v>
      </c>
      <c r="O78" s="129">
        <f>SUM('Rate Base'!O49:O63)</f>
        <v>0</v>
      </c>
      <c r="P78" s="129">
        <f>SUM('Rate Base'!P49:P63)</f>
        <v>4959368.806390285</v>
      </c>
      <c r="Q78" s="129">
        <f>SUM('Rate Base'!Q49:Q63)</f>
        <v>1662.9342475238188</v>
      </c>
      <c r="R78" s="129">
        <f>SUM('Rate Base'!R49:R63)</f>
        <v>24853.436235607765</v>
      </c>
      <c r="S78" s="130"/>
      <c r="T78" s="129">
        <f t="shared" si="22"/>
        <v>0</v>
      </c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</row>
    <row r="79" spans="1:33" ht="15">
      <c r="A79" s="119">
        <v>69</v>
      </c>
      <c r="B79" s="120" t="s">
        <v>426</v>
      </c>
      <c r="C79" s="120"/>
      <c r="D79" s="120"/>
      <c r="E79" s="120"/>
      <c r="F79" s="129">
        <f ca="1" t="shared" si="21"/>
        <v>3500935144.0000005</v>
      </c>
      <c r="G79" s="129">
        <f>'Rate Base'!G151</f>
        <v>1352304228.1635442</v>
      </c>
      <c r="H79" s="129">
        <f>'Rate Base'!H151</f>
        <v>415892019.2032299</v>
      </c>
      <c r="I79" s="129">
        <f>'Rate Base'!I151</f>
        <v>29839081.105281018</v>
      </c>
      <c r="J79" s="129">
        <f>'Rate Base'!J151</f>
        <v>540617086.501984</v>
      </c>
      <c r="K79" s="129">
        <f>'Rate Base'!K151</f>
        <v>118002517.42986873</v>
      </c>
      <c r="L79" s="129">
        <f>'Rate Base'!L151</f>
        <v>85151303.69070117</v>
      </c>
      <c r="M79" s="129">
        <f>'Rate Base'!M151</f>
        <v>588956537.3422284</v>
      </c>
      <c r="N79" s="129">
        <f>'Rate Base'!N151</f>
        <v>212580327.8697436</v>
      </c>
      <c r="O79" s="129">
        <f>'Rate Base'!O151</f>
        <v>68103542.95558152</v>
      </c>
      <c r="P79" s="129">
        <f>'Rate Base'!P151</f>
        <v>89203439.49861182</v>
      </c>
      <c r="Q79" s="129">
        <f>'Rate Base'!Q151</f>
        <v>7416.161139798083</v>
      </c>
      <c r="R79" s="129">
        <f>'Rate Base'!R151</f>
        <v>277644.0780865904</v>
      </c>
      <c r="S79" s="130"/>
      <c r="T79" s="129">
        <f t="shared" si="22"/>
        <v>0</v>
      </c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</row>
    <row r="80" spans="1:33" ht="15">
      <c r="A80" s="119">
        <v>70</v>
      </c>
      <c r="B80" s="120" t="s">
        <v>427</v>
      </c>
      <c r="C80" s="120"/>
      <c r="D80" s="120"/>
      <c r="E80" s="120"/>
      <c r="F80" s="129">
        <f ca="1" t="shared" si="21"/>
        <v>273394360</v>
      </c>
      <c r="G80" s="129">
        <f>SUM('Rate Base'!G66:G71)</f>
        <v>201283322.62800312</v>
      </c>
      <c r="H80" s="129">
        <f>SUM('Rate Base'!H66:H71)</f>
        <v>43067157.73864524</v>
      </c>
      <c r="I80" s="129">
        <f>SUM('Rate Base'!I66:I71)</f>
        <v>1530554.756302172</v>
      </c>
      <c r="J80" s="129">
        <f>SUM('Rate Base'!J66:J71)</f>
        <v>19450378.442813877</v>
      </c>
      <c r="K80" s="129">
        <f>SUM('Rate Base'!K66:K71)</f>
        <v>0</v>
      </c>
      <c r="L80" s="129">
        <f>SUM('Rate Base'!L66:L71)</f>
        <v>2769667.882804705</v>
      </c>
      <c r="M80" s="129">
        <f>SUM('Rate Base'!M66:M71)</f>
        <v>0</v>
      </c>
      <c r="N80" s="129">
        <f>SUM('Rate Base'!N66:N71)</f>
        <v>0</v>
      </c>
      <c r="O80" s="129">
        <f>SUM('Rate Base'!O66:O71)</f>
        <v>0</v>
      </c>
      <c r="P80" s="129">
        <f>SUM('Rate Base'!P66:P71)</f>
        <v>5269559.381070353</v>
      </c>
      <c r="Q80" s="129">
        <f>SUM('Rate Base'!Q66:Q71)</f>
        <v>542.4033830613054</v>
      </c>
      <c r="R80" s="129">
        <f>SUM('Rate Base'!R66:R71)</f>
        <v>23176.766977436517</v>
      </c>
      <c r="S80" s="130"/>
      <c r="T80" s="129">
        <f t="shared" si="22"/>
        <v>0</v>
      </c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</row>
    <row r="81" spans="1:33" ht="15">
      <c r="A81" s="119">
        <v>71</v>
      </c>
      <c r="B81" s="120" t="s">
        <v>218</v>
      </c>
      <c r="C81" s="120" t="s">
        <v>483</v>
      </c>
      <c r="D81" s="120"/>
      <c r="E81" s="120"/>
      <c r="F81" s="129">
        <f ca="1" t="shared" si="21"/>
        <v>167700748.00000006</v>
      </c>
      <c r="G81" s="129">
        <f>Expenses!G161</f>
        <v>64280578.03750299</v>
      </c>
      <c r="H81" s="129">
        <f>Expenses!H161</f>
        <v>19767710.00298513</v>
      </c>
      <c r="I81" s="129">
        <f>Expenses!I161</f>
        <v>1424538.9063066344</v>
      </c>
      <c r="J81" s="129">
        <f>Expenses!J161</f>
        <v>26088772.282326944</v>
      </c>
      <c r="K81" s="129">
        <f>Expenses!K161</f>
        <v>5709672.523828683</v>
      </c>
      <c r="L81" s="129">
        <f>Expenses!L161</f>
        <v>4115683.649924764</v>
      </c>
      <c r="M81" s="129">
        <f>Expenses!M161</f>
        <v>28517710.953705233</v>
      </c>
      <c r="N81" s="129">
        <f>Expenses!N161</f>
        <v>10419748.967110991</v>
      </c>
      <c r="O81" s="129">
        <f>Expenses!O161</f>
        <v>3339108.5068751145</v>
      </c>
      <c r="P81" s="129">
        <f>Expenses!P161</f>
        <v>4023920.9022752834</v>
      </c>
      <c r="Q81" s="129">
        <f>Expenses!Q161</f>
        <v>347.3444351377609</v>
      </c>
      <c r="R81" s="129">
        <f>Expenses!R161</f>
        <v>12955.922723122498</v>
      </c>
      <c r="S81" s="130"/>
      <c r="T81" s="129">
        <f t="shared" si="22"/>
        <v>0</v>
      </c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</row>
    <row r="82" spans="1:33" ht="15">
      <c r="A82" s="119">
        <v>72</v>
      </c>
      <c r="B82" s="120" t="s">
        <v>428</v>
      </c>
      <c r="C82" s="120" t="s">
        <v>484</v>
      </c>
      <c r="D82" s="120"/>
      <c r="E82" s="120"/>
      <c r="F82" s="129">
        <f ca="1" t="shared" si="21"/>
        <v>135498602.00000003</v>
      </c>
      <c r="G82" s="129">
        <f>Labor!G176</f>
        <v>58947674.90239763</v>
      </c>
      <c r="H82" s="129">
        <f>Labor!H176</f>
        <v>19583385.327483375</v>
      </c>
      <c r="I82" s="129">
        <f>Labor!I176</f>
        <v>1230931.0603030412</v>
      </c>
      <c r="J82" s="129">
        <f>Labor!J176</f>
        <v>18667102.45684382</v>
      </c>
      <c r="K82" s="129">
        <f>Labor!K176</f>
        <v>4011673.73081447</v>
      </c>
      <c r="L82" s="129">
        <f>Labor!L176</f>
        <v>2852667.974841071</v>
      </c>
      <c r="M82" s="129">
        <f>Labor!M176</f>
        <v>19457912.3025808</v>
      </c>
      <c r="N82" s="129">
        <f>Labor!N176</f>
        <v>6770048.206162273</v>
      </c>
      <c r="O82" s="129">
        <f>Labor!O176</f>
        <v>2121355.1730784015</v>
      </c>
      <c r="P82" s="129">
        <f>Labor!P176</f>
        <v>1837480.4177618427</v>
      </c>
      <c r="Q82" s="129">
        <f>Labor!Q176</f>
        <v>390.37425081886124</v>
      </c>
      <c r="R82" s="129">
        <f>Labor!R176</f>
        <v>17980.073482450985</v>
      </c>
      <c r="S82" s="129"/>
      <c r="T82" s="129">
        <f t="shared" si="22"/>
        <v>0</v>
      </c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</row>
    <row r="83" spans="1:33" ht="15">
      <c r="A83" s="119">
        <v>73</v>
      </c>
      <c r="B83" s="120"/>
      <c r="C83" s="120"/>
      <c r="D83" s="120"/>
      <c r="E83" s="120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30"/>
      <c r="R83" s="130"/>
      <c r="S83" s="130"/>
      <c r="T83" s="129">
        <f t="shared" si="22"/>
        <v>0</v>
      </c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</row>
    <row r="84" spans="1:33" ht="15">
      <c r="A84" s="119">
        <v>74</v>
      </c>
      <c r="B84" s="120" t="s">
        <v>429</v>
      </c>
      <c r="C84" s="120" t="s">
        <v>485</v>
      </c>
      <c r="D84" s="120"/>
      <c r="E84" s="120"/>
      <c r="F84" s="129">
        <f>SUM(G84:R84)</f>
        <v>1291701070</v>
      </c>
      <c r="G84" s="129">
        <v>474158148</v>
      </c>
      <c r="H84" s="129">
        <v>181472282</v>
      </c>
      <c r="I84" s="129">
        <v>11111098</v>
      </c>
      <c r="J84" s="129">
        <v>222187654</v>
      </c>
      <c r="K84" s="129">
        <v>51446772</v>
      </c>
      <c r="L84" s="129">
        <v>25199769</v>
      </c>
      <c r="M84" s="129">
        <v>202384448</v>
      </c>
      <c r="N84" s="129">
        <v>85720555</v>
      </c>
      <c r="O84" s="129">
        <v>14733900</v>
      </c>
      <c r="P84" s="129">
        <v>23177212</v>
      </c>
      <c r="Q84" s="130">
        <v>2251</v>
      </c>
      <c r="R84" s="130">
        <v>106981</v>
      </c>
      <c r="S84" s="130"/>
      <c r="T84" s="129">
        <f t="shared" si="22"/>
        <v>0</v>
      </c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</row>
    <row r="85" spans="1:33" ht="15">
      <c r="A85" s="119">
        <v>75</v>
      </c>
      <c r="B85" s="120"/>
      <c r="C85" s="120"/>
      <c r="D85" s="120"/>
      <c r="E85" s="120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30"/>
      <c r="R85" s="130"/>
      <c r="S85" s="130"/>
      <c r="T85" s="129">
        <f t="shared" si="22"/>
        <v>0</v>
      </c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</row>
    <row r="86" spans="1:33" ht="15">
      <c r="A86" s="119">
        <v>76</v>
      </c>
      <c r="B86" s="120" t="s">
        <v>430</v>
      </c>
      <c r="C86" s="120"/>
      <c r="D86" s="120"/>
      <c r="E86" s="120"/>
      <c r="F86" s="129">
        <f>SUM(G86:R86)</f>
        <v>6910624</v>
      </c>
      <c r="G86" s="129">
        <v>5226739</v>
      </c>
      <c r="H86" s="129">
        <v>1128697</v>
      </c>
      <c r="I86" s="129">
        <v>5854</v>
      </c>
      <c r="J86" s="129">
        <v>225327</v>
      </c>
      <c r="K86" s="140">
        <v>29221</v>
      </c>
      <c r="L86" s="140">
        <v>75334</v>
      </c>
      <c r="M86" s="129">
        <v>179921</v>
      </c>
      <c r="N86" s="129">
        <v>39402</v>
      </c>
      <c r="O86" s="129">
        <v>0</v>
      </c>
      <c r="P86" s="130">
        <v>125</v>
      </c>
      <c r="Q86" s="130">
        <v>0</v>
      </c>
      <c r="R86" s="130">
        <v>4</v>
      </c>
      <c r="S86" s="130"/>
      <c r="T86" s="129">
        <f t="shared" si="22"/>
        <v>0</v>
      </c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</row>
    <row r="87" spans="1:33" ht="15">
      <c r="A87" s="119">
        <v>77</v>
      </c>
      <c r="B87" s="120"/>
      <c r="C87" s="120"/>
      <c r="D87" s="120"/>
      <c r="E87" s="120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30"/>
      <c r="R87" s="130"/>
      <c r="S87" s="130"/>
      <c r="T87" s="129">
        <f t="shared" si="22"/>
        <v>0</v>
      </c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</row>
    <row r="88" spans="1:33" ht="15">
      <c r="A88" s="119">
        <v>78</v>
      </c>
      <c r="B88" s="120" t="s">
        <v>237</v>
      </c>
      <c r="C88" s="120" t="s">
        <v>486</v>
      </c>
      <c r="D88" s="120"/>
      <c r="E88" s="120"/>
      <c r="F88" s="129">
        <f ca="1">SUM(G88:R88)</f>
        <v>858787980.7</v>
      </c>
      <c r="G88" s="129">
        <f>Expenses!G145</f>
        <v>318925938.6740173</v>
      </c>
      <c r="H88" s="129">
        <f>Expenses!H145</f>
        <v>102801352.7268812</v>
      </c>
      <c r="I88" s="129">
        <f>Expenses!I145</f>
        <v>7678277.728020367</v>
      </c>
      <c r="J88" s="129">
        <f>Expenses!J145</f>
        <v>136881761.11140755</v>
      </c>
      <c r="K88" s="129">
        <f>Expenses!K145</f>
        <v>29189223.529366434</v>
      </c>
      <c r="L88" s="129">
        <f>Expenses!L145</f>
        <v>21778019.202268846</v>
      </c>
      <c r="M88" s="129">
        <f>Expenses!M145</f>
        <v>154149819.38312614</v>
      </c>
      <c r="N88" s="129">
        <f>Expenses!N145</f>
        <v>60028817.115204126</v>
      </c>
      <c r="O88" s="129">
        <f>Expenses!O145</f>
        <v>19366944.16462525</v>
      </c>
      <c r="P88" s="129">
        <f>Expenses!P145</f>
        <v>7914575.101166246</v>
      </c>
      <c r="Q88" s="129">
        <f>Expenses!Q145</f>
        <v>2032.793348637063</v>
      </c>
      <c r="R88" s="129">
        <f>Expenses!R145</f>
        <v>71219.17056789872</v>
      </c>
      <c r="S88" s="130"/>
      <c r="T88" s="129">
        <f t="shared" si="22"/>
        <v>0</v>
      </c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</row>
    <row r="89" spans="1:33" ht="15">
      <c r="A89" s="119">
        <v>79</v>
      </c>
      <c r="B89" s="120" t="s">
        <v>431</v>
      </c>
      <c r="C89" s="120"/>
      <c r="D89" s="120"/>
      <c r="E89" s="120"/>
      <c r="F89" s="129">
        <f ca="1">SUM(G89:R89)</f>
        <v>3105688242.0000005</v>
      </c>
      <c r="G89" s="129">
        <f>SUM('Rate Base'!G23:G25)</f>
        <v>1088327858.4718745</v>
      </c>
      <c r="H89" s="129">
        <f>SUM('Rate Base'!H23:H25)</f>
        <v>339659208.25123215</v>
      </c>
      <c r="I89" s="129">
        <f>SUM('Rate Base'!I23:I25)</f>
        <v>25783356.034948908</v>
      </c>
      <c r="J89" s="129">
        <f>SUM('Rate Base'!J23:J25)</f>
        <v>521279370.3583727</v>
      </c>
      <c r="K89" s="129">
        <f>SUM('Rate Base'!K23:K25)</f>
        <v>116122142.8925244</v>
      </c>
      <c r="L89" s="129">
        <f>SUM('Rate Base'!L23:L25)</f>
        <v>83616873.58035596</v>
      </c>
      <c r="M89" s="129">
        <f>SUM('Rate Base'!M23:M25)</f>
        <v>591860288.9233633</v>
      </c>
      <c r="N89" s="129">
        <f>SUM('Rate Base'!N23:N25)</f>
        <v>244244241.48304892</v>
      </c>
      <c r="O89" s="129">
        <f>SUM('Rate Base'!O23:O25)</f>
        <v>78558055.75503184</v>
      </c>
      <c r="P89" s="129">
        <f>SUM('Rate Base'!P23:P25)</f>
        <v>16048143.504913636</v>
      </c>
      <c r="Q89" s="129">
        <f>SUM('Rate Base'!Q23:Q25)</f>
        <v>5218.569722026412</v>
      </c>
      <c r="R89" s="129">
        <f>SUM('Rate Base'!R23:R25)</f>
        <v>183484.1746113956</v>
      </c>
      <c r="S89" s="130"/>
      <c r="T89" s="129">
        <f t="shared" si="22"/>
        <v>0</v>
      </c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</row>
    <row r="90" spans="1:33" ht="15">
      <c r="A90" s="119">
        <v>80</v>
      </c>
      <c r="B90" s="120" t="s">
        <v>432</v>
      </c>
      <c r="C90" s="120"/>
      <c r="D90" s="120"/>
      <c r="E90" s="120"/>
      <c r="F90" s="129">
        <f ca="1">SUM(G90:R90)</f>
        <v>24836524</v>
      </c>
      <c r="G90" s="129">
        <f>SUM('Rate Base'!G28:G30)</f>
        <v>8703475.323523898</v>
      </c>
      <c r="H90" s="129">
        <f>SUM('Rate Base'!H28:H30)</f>
        <v>2716291.340343982</v>
      </c>
      <c r="I90" s="129">
        <f>SUM('Rate Base'!I28:I30)</f>
        <v>206192.28044285887</v>
      </c>
      <c r="J90" s="129">
        <f>SUM('Rate Base'!J28:J30)</f>
        <v>4168727.3749902076</v>
      </c>
      <c r="K90" s="129">
        <f>SUM('Rate Base'!K28:K30)</f>
        <v>928641.3072241693</v>
      </c>
      <c r="L90" s="129">
        <f>SUM('Rate Base'!L28:L30)</f>
        <v>668693.1609549097</v>
      </c>
      <c r="M90" s="129">
        <f>SUM('Rate Base'!M28:M30)</f>
        <v>4733170.597002907</v>
      </c>
      <c r="N90" s="129">
        <f>SUM('Rate Base'!N28:N30)</f>
        <v>1953247.5550569252</v>
      </c>
      <c r="O90" s="129">
        <f>SUM('Rate Base'!O28:O30)</f>
        <v>628237.2489186847</v>
      </c>
      <c r="P90" s="129">
        <f>SUM('Rate Base'!P28:P30)</f>
        <v>128338.73533247953</v>
      </c>
      <c r="Q90" s="129">
        <f>SUM('Rate Base'!Q28:Q30)</f>
        <v>41.73346519266704</v>
      </c>
      <c r="R90" s="129">
        <f>SUM('Rate Base'!R28:R30)</f>
        <v>1467.3427437846858</v>
      </c>
      <c r="S90" s="130"/>
      <c r="T90" s="129">
        <f t="shared" si="22"/>
        <v>0</v>
      </c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</row>
    <row r="91" spans="1:33" ht="15">
      <c r="A91" s="119">
        <v>81</v>
      </c>
      <c r="B91" s="120" t="s">
        <v>433</v>
      </c>
      <c r="C91" s="120"/>
      <c r="D91" s="120"/>
      <c r="E91" s="120"/>
      <c r="F91" s="129">
        <f ca="1">SUM(G91:R91)</f>
        <v>459827510.99999994</v>
      </c>
      <c r="G91" s="129">
        <f>SUM('Rate Base'!G33:G35)</f>
        <v>161137580.88957673</v>
      </c>
      <c r="H91" s="129">
        <f>SUM('Rate Base'!H33:H35)</f>
        <v>50289866.89849301</v>
      </c>
      <c r="I91" s="129">
        <f>SUM('Rate Base'!I33:I35)</f>
        <v>3817477.9652520525</v>
      </c>
      <c r="J91" s="129">
        <f>SUM('Rate Base'!J33:J35)</f>
        <v>77180507.74252108</v>
      </c>
      <c r="K91" s="129">
        <f>SUM('Rate Base'!K33:K35)</f>
        <v>17193018.673332714</v>
      </c>
      <c r="L91" s="129">
        <f>SUM('Rate Base'!L33:L35)</f>
        <v>12380295.721922219</v>
      </c>
      <c r="M91" s="129">
        <f>SUM('Rate Base'!M33:M35)</f>
        <v>87630702.86156915</v>
      </c>
      <c r="N91" s="129">
        <f>SUM('Rate Base'!N33:N35)</f>
        <v>36162748.120818414</v>
      </c>
      <c r="O91" s="129">
        <f>SUM('Rate Base'!O33:O35)</f>
        <v>11631288.278817367</v>
      </c>
      <c r="P91" s="129">
        <f>SUM('Rate Base'!P33:P35)</f>
        <v>2376084.561302613</v>
      </c>
      <c r="Q91" s="129">
        <f>SUM('Rate Base'!Q33:Q35)</f>
        <v>772.660273432354</v>
      </c>
      <c r="R91" s="129">
        <f>SUM('Rate Base'!R33:R35)</f>
        <v>27166.62612120854</v>
      </c>
      <c r="S91" s="130"/>
      <c r="T91" s="129">
        <f t="shared" si="22"/>
        <v>0</v>
      </c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</row>
    <row r="92" spans="1:33" ht="15">
      <c r="A92" s="119">
        <v>82</v>
      </c>
      <c r="B92" s="120" t="s">
        <v>434</v>
      </c>
      <c r="C92" s="120" t="s">
        <v>487</v>
      </c>
      <c r="D92" s="120"/>
      <c r="E92" s="120"/>
      <c r="F92" s="129">
        <f>SUM(G92:R92)</f>
        <v>5895028</v>
      </c>
      <c r="G92" s="129">
        <v>2160092</v>
      </c>
      <c r="H92" s="129">
        <v>662785</v>
      </c>
      <c r="I92" s="129">
        <v>49718</v>
      </c>
      <c r="J92" s="129">
        <v>953024</v>
      </c>
      <c r="K92" s="129">
        <v>218226</v>
      </c>
      <c r="L92" s="129">
        <v>145031</v>
      </c>
      <c r="M92" s="129">
        <v>1082539</v>
      </c>
      <c r="N92" s="129">
        <v>455186</v>
      </c>
      <c r="O92" s="129">
        <v>141370</v>
      </c>
      <c r="P92" s="129">
        <v>26723</v>
      </c>
      <c r="Q92" s="130">
        <v>9</v>
      </c>
      <c r="R92" s="130">
        <v>325</v>
      </c>
      <c r="S92" s="130"/>
      <c r="T92" s="129">
        <f t="shared" si="22"/>
        <v>0</v>
      </c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</row>
    <row r="93" spans="1:255" ht="15">
      <c r="A93" s="119">
        <v>83</v>
      </c>
      <c r="B93" s="120" t="s">
        <v>435</v>
      </c>
      <c r="C93" s="120"/>
      <c r="D93" s="120"/>
      <c r="E93" s="120"/>
      <c r="F93" s="129">
        <f>SUM(G93:R93)</f>
        <v>1.0000000000000002</v>
      </c>
      <c r="G93" s="130">
        <v>0.907132</v>
      </c>
      <c r="H93" s="130">
        <v>0.032257</v>
      </c>
      <c r="I93" s="130">
        <v>0.000399</v>
      </c>
      <c r="J93" s="130">
        <v>0.001997</v>
      </c>
      <c r="K93" s="130">
        <v>0.038078</v>
      </c>
      <c r="L93" s="130">
        <v>0.001573</v>
      </c>
      <c r="M93" s="130">
        <v>5.9E-05</v>
      </c>
      <c r="N93" s="130">
        <v>0</v>
      </c>
      <c r="O93" s="130">
        <v>7.6E-05</v>
      </c>
      <c r="P93" s="130">
        <v>0.018429</v>
      </c>
      <c r="Q93" s="130">
        <v>0</v>
      </c>
      <c r="R93" s="130">
        <v>0</v>
      </c>
      <c r="S93" s="130"/>
      <c r="T93" s="129">
        <f t="shared" si="22"/>
        <v>0</v>
      </c>
      <c r="U93" s="130"/>
      <c r="V93" s="130"/>
      <c r="W93" s="130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1"/>
      <c r="GF93" s="141"/>
      <c r="GG93" s="141"/>
      <c r="GH93" s="141"/>
      <c r="GI93" s="141"/>
      <c r="GJ93" s="141"/>
      <c r="GK93" s="141"/>
      <c r="GL93" s="141"/>
      <c r="GM93" s="141"/>
      <c r="GN93" s="141"/>
      <c r="GO93" s="141"/>
      <c r="GP93" s="141"/>
      <c r="GQ93" s="141"/>
      <c r="GR93" s="141"/>
      <c r="GS93" s="141"/>
      <c r="GT93" s="141"/>
      <c r="GU93" s="141"/>
      <c r="GV93" s="141"/>
      <c r="GW93" s="141"/>
      <c r="GX93" s="141"/>
      <c r="GY93" s="141"/>
      <c r="GZ93" s="141"/>
      <c r="HA93" s="141"/>
      <c r="HB93" s="141"/>
      <c r="HC93" s="141"/>
      <c r="HD93" s="141"/>
      <c r="HE93" s="141"/>
      <c r="HF93" s="141"/>
      <c r="HG93" s="141"/>
      <c r="HH93" s="141"/>
      <c r="HI93" s="141"/>
      <c r="HJ93" s="141"/>
      <c r="HK93" s="141"/>
      <c r="HL93" s="141"/>
      <c r="HM93" s="141"/>
      <c r="HN93" s="141"/>
      <c r="HO93" s="141"/>
      <c r="HP93" s="141"/>
      <c r="HQ93" s="141"/>
      <c r="HR93" s="141"/>
      <c r="HS93" s="141"/>
      <c r="HT93" s="141"/>
      <c r="HU93" s="141"/>
      <c r="HV93" s="141"/>
      <c r="HW93" s="141"/>
      <c r="HX93" s="141"/>
      <c r="HY93" s="141"/>
      <c r="HZ93" s="141"/>
      <c r="IA93" s="141"/>
      <c r="IB93" s="141"/>
      <c r="IC93" s="141"/>
      <c r="ID93" s="141"/>
      <c r="IE93" s="141"/>
      <c r="IF93" s="141"/>
      <c r="IG93" s="141"/>
      <c r="IH93" s="141"/>
      <c r="II93" s="141"/>
      <c r="IJ93" s="141"/>
      <c r="IK93" s="141"/>
      <c r="IL93" s="141"/>
      <c r="IM93" s="141"/>
      <c r="IN93" s="141"/>
      <c r="IO93" s="141"/>
      <c r="IP93" s="141"/>
      <c r="IQ93" s="141"/>
      <c r="IR93" s="141"/>
      <c r="IS93" s="141"/>
      <c r="IT93" s="141"/>
      <c r="IU93" s="141"/>
    </row>
    <row r="94" spans="1:33" ht="15">
      <c r="A94" s="119">
        <v>84</v>
      </c>
      <c r="B94" s="121" t="s">
        <v>436</v>
      </c>
      <c r="E94" s="120"/>
      <c r="F94" s="129">
        <f>SUM(G94:R94)</f>
        <v>-8348788</v>
      </c>
      <c r="G94" s="130">
        <v>-30891</v>
      </c>
      <c r="H94" s="130">
        <v>-3346954</v>
      </c>
      <c r="I94" s="130">
        <v>-20438</v>
      </c>
      <c r="J94" s="130">
        <v>-1353663</v>
      </c>
      <c r="K94" s="130">
        <v>-5386209</v>
      </c>
      <c r="L94" s="130">
        <v>2518028</v>
      </c>
      <c r="M94" s="130">
        <v>3315076</v>
      </c>
      <c r="N94" s="130">
        <v>-2949246</v>
      </c>
      <c r="O94" s="130">
        <v>-1094561</v>
      </c>
      <c r="P94" s="130">
        <v>0</v>
      </c>
      <c r="Q94" s="130">
        <v>0</v>
      </c>
      <c r="R94" s="130">
        <v>70</v>
      </c>
      <c r="S94" s="130"/>
      <c r="T94" s="129">
        <f t="shared" si="22"/>
        <v>0</v>
      </c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</row>
    <row r="95" spans="1:33" ht="15">
      <c r="A95" s="119">
        <v>85</v>
      </c>
      <c r="B95" s="121" t="s">
        <v>437</v>
      </c>
      <c r="F95" s="129">
        <f>SUM(G95:R95)</f>
        <v>1288235380</v>
      </c>
      <c r="G95" s="130">
        <v>472885961</v>
      </c>
      <c r="H95" s="130">
        <v>180985384</v>
      </c>
      <c r="I95" s="130">
        <v>11081286</v>
      </c>
      <c r="J95" s="130">
        <v>221591515</v>
      </c>
      <c r="K95" s="130">
        <v>51308738</v>
      </c>
      <c r="L95" s="130">
        <v>25132157</v>
      </c>
      <c r="M95" s="130">
        <v>201841442</v>
      </c>
      <c r="N95" s="130">
        <v>85490563</v>
      </c>
      <c r="O95" s="130">
        <v>14694368</v>
      </c>
      <c r="P95" s="130">
        <v>23115027</v>
      </c>
      <c r="Q95" s="130">
        <v>2245</v>
      </c>
      <c r="R95" s="130">
        <v>106694</v>
      </c>
      <c r="S95" s="130"/>
      <c r="T95" s="129">
        <f t="shared" si="22"/>
        <v>0</v>
      </c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</row>
    <row r="96" spans="1:33" ht="15">
      <c r="A96" s="119">
        <v>86</v>
      </c>
      <c r="B96" s="121" t="s">
        <v>438</v>
      </c>
      <c r="F96" s="129">
        <f>SUM(G96:R96)</f>
        <v>-3407542</v>
      </c>
      <c r="G96" s="130">
        <v>-709927</v>
      </c>
      <c r="H96" s="130">
        <v>42703</v>
      </c>
      <c r="I96" s="130">
        <v>73498</v>
      </c>
      <c r="J96" s="130">
        <v>-1561902</v>
      </c>
      <c r="K96" s="130">
        <v>171608</v>
      </c>
      <c r="L96" s="130">
        <v>116329</v>
      </c>
      <c r="M96" s="130">
        <v>-1815382</v>
      </c>
      <c r="N96" s="130">
        <v>166915</v>
      </c>
      <c r="O96" s="130">
        <v>0</v>
      </c>
      <c r="P96" s="130">
        <v>97552</v>
      </c>
      <c r="Q96" s="130">
        <v>0</v>
      </c>
      <c r="R96" s="130">
        <v>11064</v>
      </c>
      <c r="S96" s="130"/>
      <c r="T96" s="129">
        <f t="shared" si="22"/>
        <v>0</v>
      </c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</row>
    <row r="97" spans="1:33" ht="15">
      <c r="A97" s="119">
        <v>87</v>
      </c>
      <c r="B97" s="121" t="s">
        <v>439</v>
      </c>
      <c r="F97" s="129">
        <f ca="1">SUM(G97:R97)</f>
        <v>320353659.70000005</v>
      </c>
      <c r="G97" s="130">
        <f>Expenses!G145-Expenses!G15-Expenses!G45-Expenses!G57-Expenses!G58</f>
        <v>138902477.11554772</v>
      </c>
      <c r="H97" s="130">
        <f>Expenses!H145-Expenses!H15-Expenses!H45-Expenses!H57-Expenses!H58</f>
        <v>45997140.75602051</v>
      </c>
      <c r="I97" s="130">
        <f>Expenses!I145-Expenses!I15-Expenses!I45-Expenses!I57-Expenses!I58</f>
        <v>2953648.2190301</v>
      </c>
      <c r="J97" s="130">
        <f>Expenses!J145-Expenses!J15-Expenses!J45-Expenses!J57-Expenses!J58</f>
        <v>44490031.48625927</v>
      </c>
      <c r="K97" s="130">
        <f>Expenses!K145-Expenses!K15-Expenses!K45-Expenses!K57-Expenses!K58</f>
        <v>9474114.54372828</v>
      </c>
      <c r="L97" s="130">
        <f>Expenses!L145-Expenses!L15-Expenses!L45-Expenses!L57-Expenses!L58</f>
        <v>6845743.920374226</v>
      </c>
      <c r="M97" s="130">
        <f>Expenses!M145-Expenses!M15-Expenses!M45-Expenses!M57-Expenses!M58</f>
        <v>46558400.40823478</v>
      </c>
      <c r="N97" s="130">
        <f>Expenses!N145-Expenses!N15-Expenses!N45-Expenses!N57-Expenses!N58</f>
        <v>15881381.540915431</v>
      </c>
      <c r="O97" s="130">
        <f>Expenses!O145-Expenses!O15-Expenses!O45-Expenses!O57-Expenses!O58</f>
        <v>5020508.796518485</v>
      </c>
      <c r="P97" s="130">
        <f>Expenses!P145-Expenses!P15-Expenses!P45-Expenses!P57-Expenses!P58</f>
        <v>4193842.6765489117</v>
      </c>
      <c r="Q97" s="130">
        <f>Expenses!Q145-Expenses!Q15-Expenses!Q45-Expenses!Q57-Expenses!Q58</f>
        <v>822.8775992592703</v>
      </c>
      <c r="R97" s="130">
        <f>Expenses!R145-Expenses!R15-Expenses!R45-Expenses!R57-Expenses!R58</f>
        <v>35547.359223050786</v>
      </c>
      <c r="S97" s="130"/>
      <c r="T97" s="129">
        <f t="shared" si="22"/>
        <v>0</v>
      </c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</row>
    <row r="98" spans="1:33" ht="15">
      <c r="A98" s="119">
        <v>88</v>
      </c>
      <c r="B98" s="121" t="s">
        <v>440</v>
      </c>
      <c r="F98" s="129">
        <f ca="1">SUM(G98:R98)</f>
        <v>915180795.4073001</v>
      </c>
      <c r="G98" s="130">
        <f>'Rate Base'!G24+'Rate Base'!G29+'Rate Base'!G34+'Rate Base'!G25+'Rate Base'!G30+'Rate Base'!G35</f>
        <v>364348107.41157013</v>
      </c>
      <c r="H98" s="130">
        <f>'Rate Base'!H24+'Rate Base'!H29+'Rate Base'!H34+'Rate Base'!H25+'Rate Base'!H30+'Rate Base'!H35</f>
        <v>110585111.65844369</v>
      </c>
      <c r="I98" s="130">
        <f>'Rate Base'!I24+'Rate Base'!I29+'Rate Base'!I34+'Rate Base'!I25+'Rate Base'!I30+'Rate Base'!I35</f>
        <v>6315044.8414067095</v>
      </c>
      <c r="J98" s="130">
        <f>'Rate Base'!J24+'Rate Base'!J29+'Rate Base'!J34+'Rate Base'!J25+'Rate Base'!J30+'Rate Base'!J35</f>
        <v>143444372.42887875</v>
      </c>
      <c r="K98" s="130">
        <f>'Rate Base'!K24+'Rate Base'!K29+'Rate Base'!K34+'Rate Base'!K25+'Rate Base'!K30+'Rate Base'!K35</f>
        <v>36320225.962303005</v>
      </c>
      <c r="L98" s="130">
        <f>'Rate Base'!L24+'Rate Base'!L29+'Rate Base'!L34+'Rate Base'!L25+'Rate Base'!L30+'Rate Base'!L35</f>
        <v>22445136.09316758</v>
      </c>
      <c r="M98" s="130">
        <f>'Rate Base'!M24+'Rate Base'!M29+'Rate Base'!M34+'Rate Base'!M25+'Rate Base'!M30+'Rate Base'!M35</f>
        <v>149311800.1464406</v>
      </c>
      <c r="N98" s="130">
        <f>'Rate Base'!N24+'Rate Base'!N29+'Rate Base'!N34+'Rate Base'!N25+'Rate Base'!N30+'Rate Base'!N35</f>
        <v>62889425.17266221</v>
      </c>
      <c r="O98" s="130">
        <f>'Rate Base'!O24+'Rate Base'!O29+'Rate Base'!O34+'Rate Base'!O25+'Rate Base'!O30+'Rate Base'!O35</f>
        <v>19486959.438083515</v>
      </c>
      <c r="P98" s="130">
        <f>'Rate Base'!P24+'Rate Base'!P29+'Rate Base'!P34+'Rate Base'!P25+'Rate Base'!P30+'Rate Base'!P35</f>
        <v>0</v>
      </c>
      <c r="Q98" s="130">
        <f>'Rate Base'!Q24+'Rate Base'!Q29+'Rate Base'!Q34+'Rate Base'!Q25+'Rate Base'!Q30+'Rate Base'!Q35</f>
        <v>0</v>
      </c>
      <c r="R98" s="130">
        <f>'Rate Base'!R24+'Rate Base'!R29+'Rate Base'!R34+'Rate Base'!R25+'Rate Base'!R30+'Rate Base'!R35</f>
        <v>34612.254343818204</v>
      </c>
      <c r="S98" s="130"/>
      <c r="T98" s="129">
        <f t="shared" si="22"/>
        <v>0</v>
      </c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</row>
    <row r="99" spans="1:33" ht="15">
      <c r="A99" s="119">
        <v>89</v>
      </c>
      <c r="F99" s="129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29">
        <f t="shared" si="22"/>
        <v>0</v>
      </c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</row>
    <row r="100" spans="1:33" ht="15">
      <c r="A100" s="119" t="s">
        <v>371</v>
      </c>
      <c r="B100" s="121" t="s">
        <v>441</v>
      </c>
      <c r="F100" s="142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30"/>
      <c r="T100" s="129">
        <f t="shared" si="22"/>
        <v>0</v>
      </c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</row>
    <row r="101" spans="1:33" ht="15">
      <c r="A101" s="119">
        <v>91</v>
      </c>
      <c r="B101" s="121" t="s">
        <v>442</v>
      </c>
      <c r="F101" s="142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30"/>
      <c r="T101" s="129">
        <f t="shared" si="22"/>
        <v>0</v>
      </c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</row>
    <row r="102" spans="1:33" ht="15">
      <c r="A102" s="119">
        <v>92</v>
      </c>
      <c r="B102" s="121" t="s">
        <v>443</v>
      </c>
      <c r="F102" s="142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30"/>
      <c r="T102" s="129">
        <f t="shared" si="22"/>
        <v>0</v>
      </c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</row>
    <row r="103" spans="1:20" ht="15">
      <c r="A103" s="119">
        <v>93</v>
      </c>
      <c r="B103" s="121" t="s">
        <v>444</v>
      </c>
      <c r="F103" s="142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T103" s="129">
        <f t="shared" si="22"/>
        <v>0</v>
      </c>
    </row>
    <row r="104" spans="1:20" ht="15">
      <c r="A104" s="119">
        <v>94</v>
      </c>
      <c r="F104" s="142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T104" s="129">
        <f t="shared" si="22"/>
        <v>0</v>
      </c>
    </row>
    <row r="105" spans="1:20" ht="15">
      <c r="A105" s="119">
        <v>95</v>
      </c>
      <c r="F105" s="142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T105" s="129">
        <f t="shared" si="22"/>
        <v>0</v>
      </c>
    </row>
    <row r="106" spans="1:20" ht="15">
      <c r="A106" s="119" t="s">
        <v>371</v>
      </c>
      <c r="B106" s="121" t="s">
        <v>445</v>
      </c>
      <c r="F106" s="142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T106" s="129">
        <f t="shared" si="22"/>
        <v>0</v>
      </c>
    </row>
    <row r="107" spans="1:20" ht="15">
      <c r="A107" s="119"/>
      <c r="B107" s="121" t="s">
        <v>446</v>
      </c>
      <c r="C107" s="121" t="s">
        <v>488</v>
      </c>
      <c r="F107" s="142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T107" s="129">
        <f aca="true" t="shared" si="23" ref="T107:T138">SUM(G107:R107)-F107</f>
        <v>0</v>
      </c>
    </row>
    <row r="108" spans="1:20" ht="15">
      <c r="A108" s="119"/>
      <c r="B108" s="121" t="s">
        <v>447</v>
      </c>
      <c r="F108" s="142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T108" s="129">
        <f t="shared" si="23"/>
        <v>0</v>
      </c>
    </row>
    <row r="109" spans="1:20" ht="15">
      <c r="A109" s="119"/>
      <c r="B109" s="121" t="s">
        <v>448</v>
      </c>
      <c r="F109" s="142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T109" s="129">
        <f t="shared" si="23"/>
        <v>0</v>
      </c>
    </row>
    <row r="110" spans="1:20" ht="15">
      <c r="A110" s="119"/>
      <c r="B110" s="121" t="s">
        <v>449</v>
      </c>
      <c r="F110" s="142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T110" s="129">
        <f t="shared" si="23"/>
        <v>0</v>
      </c>
    </row>
    <row r="111" spans="1:20" ht="15">
      <c r="A111" s="119"/>
      <c r="B111" s="121" t="s">
        <v>450</v>
      </c>
      <c r="F111" s="142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T111" s="129">
        <f t="shared" si="23"/>
        <v>0</v>
      </c>
    </row>
    <row r="112" spans="1:20" ht="15">
      <c r="A112" s="119"/>
      <c r="F112" s="142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T112" s="129">
        <f t="shared" si="23"/>
        <v>0</v>
      </c>
    </row>
    <row r="113" spans="1:20" ht="15">
      <c r="A113" s="119"/>
      <c r="B113" s="121" t="s">
        <v>451</v>
      </c>
      <c r="F113" s="142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T113" s="129">
        <f t="shared" si="23"/>
        <v>0</v>
      </c>
    </row>
    <row r="114" spans="1:20" ht="15">
      <c r="A114" s="119">
        <v>104</v>
      </c>
      <c r="F114" s="142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T114" s="129">
        <f t="shared" si="23"/>
        <v>0</v>
      </c>
    </row>
    <row r="115" spans="1:20" ht="15">
      <c r="A115" s="119">
        <v>105</v>
      </c>
      <c r="F115" s="142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T115" s="129">
        <f t="shared" si="23"/>
        <v>0</v>
      </c>
    </row>
    <row r="116" spans="1:20" ht="15">
      <c r="A116" s="119">
        <v>106</v>
      </c>
      <c r="F116" s="142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T116" s="129">
        <f t="shared" si="23"/>
        <v>0</v>
      </c>
    </row>
    <row r="117" spans="1:20" ht="15">
      <c r="A117" s="119">
        <v>107</v>
      </c>
      <c r="F117" s="142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T117" s="129">
        <f t="shared" si="23"/>
        <v>0</v>
      </c>
    </row>
    <row r="118" spans="1:20" ht="15">
      <c r="A118" s="119">
        <v>108</v>
      </c>
      <c r="F118" s="142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T118" s="129">
        <f t="shared" si="23"/>
        <v>0</v>
      </c>
    </row>
    <row r="119" spans="1:20" ht="15">
      <c r="A119" s="119">
        <v>109</v>
      </c>
      <c r="F119" s="142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T119" s="129">
        <f t="shared" si="23"/>
        <v>0</v>
      </c>
    </row>
    <row r="120" spans="1:20" ht="15">
      <c r="A120" s="119">
        <v>110</v>
      </c>
      <c r="F120" s="142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T120" s="129">
        <f t="shared" si="23"/>
        <v>0</v>
      </c>
    </row>
    <row r="121" spans="1:20" ht="15">
      <c r="A121" s="119">
        <v>111</v>
      </c>
      <c r="F121" s="142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T121" s="129">
        <f t="shared" si="23"/>
        <v>0</v>
      </c>
    </row>
    <row r="122" spans="1:20" ht="15">
      <c r="A122" s="119">
        <v>112</v>
      </c>
      <c r="F122" s="142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T122" s="129">
        <f t="shared" si="23"/>
        <v>0</v>
      </c>
    </row>
    <row r="123" spans="1:20" ht="15">
      <c r="A123" s="119">
        <v>113</v>
      </c>
      <c r="F123" s="142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T123" s="129">
        <f t="shared" si="23"/>
        <v>0</v>
      </c>
    </row>
    <row r="124" spans="1:20" ht="15">
      <c r="A124" s="119">
        <v>114</v>
      </c>
      <c r="F124" s="142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T124" s="129">
        <f t="shared" si="23"/>
        <v>0</v>
      </c>
    </row>
    <row r="125" spans="1:20" ht="15">
      <c r="A125" s="119">
        <v>115</v>
      </c>
      <c r="F125" s="142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T125" s="129">
        <f t="shared" si="23"/>
        <v>0</v>
      </c>
    </row>
    <row r="126" spans="1:20" ht="15">
      <c r="A126" s="119">
        <v>116</v>
      </c>
      <c r="F126" s="142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T126" s="129">
        <f t="shared" si="23"/>
        <v>0</v>
      </c>
    </row>
    <row r="127" spans="1:20" ht="15">
      <c r="A127" s="119">
        <v>117</v>
      </c>
      <c r="F127" s="142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T127" s="129">
        <f t="shared" si="23"/>
        <v>0</v>
      </c>
    </row>
    <row r="128" spans="1:20" ht="15">
      <c r="A128" s="119">
        <v>118</v>
      </c>
      <c r="F128" s="142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T128" s="129">
        <f t="shared" si="23"/>
        <v>0</v>
      </c>
    </row>
    <row r="129" spans="1:20" ht="15">
      <c r="A129" s="119">
        <v>119</v>
      </c>
      <c r="F129" s="142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T129" s="129">
        <f t="shared" si="23"/>
        <v>0</v>
      </c>
    </row>
    <row r="130" spans="1:20" ht="15">
      <c r="A130" s="119">
        <v>120</v>
      </c>
      <c r="F130" s="142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T130" s="129">
        <f t="shared" si="23"/>
        <v>0</v>
      </c>
    </row>
    <row r="131" spans="1:20" ht="15">
      <c r="A131" s="119">
        <v>121</v>
      </c>
      <c r="F131" s="142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T131" s="129">
        <f t="shared" si="23"/>
        <v>0</v>
      </c>
    </row>
    <row r="132" spans="1:20" ht="15">
      <c r="A132" s="119">
        <v>122</v>
      </c>
      <c r="F132" s="142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T132" s="129">
        <f t="shared" si="23"/>
        <v>0</v>
      </c>
    </row>
    <row r="133" spans="1:20" ht="15">
      <c r="A133" s="119">
        <v>123</v>
      </c>
      <c r="F133" s="142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T133" s="129">
        <f t="shared" si="23"/>
        <v>0</v>
      </c>
    </row>
    <row r="134" spans="1:20" ht="15">
      <c r="A134" s="119">
        <v>124</v>
      </c>
      <c r="F134" s="142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T134" s="129">
        <f t="shared" si="23"/>
        <v>0</v>
      </c>
    </row>
    <row r="135" spans="1:20" ht="15">
      <c r="A135" s="119">
        <v>125</v>
      </c>
      <c r="F135" s="142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T135" s="129">
        <f t="shared" si="23"/>
        <v>0</v>
      </c>
    </row>
    <row r="136" spans="1:20" ht="15">
      <c r="A136" s="119">
        <v>126</v>
      </c>
      <c r="F136" s="142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T136" s="129">
        <f t="shared" si="23"/>
        <v>0</v>
      </c>
    </row>
    <row r="137" spans="1:20" ht="15">
      <c r="A137" s="119">
        <v>127</v>
      </c>
      <c r="F137" s="142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T137" s="129">
        <f t="shared" si="23"/>
        <v>0</v>
      </c>
    </row>
    <row r="138" spans="1:20" ht="15">
      <c r="A138" s="119">
        <v>128</v>
      </c>
      <c r="F138" s="142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T138" s="129">
        <f t="shared" si="23"/>
        <v>0</v>
      </c>
    </row>
    <row r="139" spans="1:20" ht="15">
      <c r="A139" s="119">
        <v>129</v>
      </c>
      <c r="F139" s="142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T139" s="129">
        <f aca="true" t="shared" si="24" ref="T139:T170">SUM(G139:R139)-F139</f>
        <v>0</v>
      </c>
    </row>
    <row r="140" spans="1:20" ht="15">
      <c r="A140" s="119">
        <v>130</v>
      </c>
      <c r="F140" s="142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T140" s="129">
        <f t="shared" si="24"/>
        <v>0</v>
      </c>
    </row>
    <row r="141" spans="1:20" ht="15">
      <c r="A141" s="119">
        <v>131</v>
      </c>
      <c r="F141" s="142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T141" s="129">
        <f t="shared" si="24"/>
        <v>0</v>
      </c>
    </row>
    <row r="142" spans="1:20" ht="15">
      <c r="A142" s="119">
        <v>132</v>
      </c>
      <c r="F142" s="142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T142" s="129">
        <f t="shared" si="24"/>
        <v>0</v>
      </c>
    </row>
    <row r="143" spans="1:20" ht="15">
      <c r="A143" s="119">
        <v>133</v>
      </c>
      <c r="F143" s="142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T143" s="129">
        <f t="shared" si="24"/>
        <v>0</v>
      </c>
    </row>
    <row r="144" spans="1:20" ht="15">
      <c r="A144" s="119">
        <v>134</v>
      </c>
      <c r="F144" s="142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T144" s="129">
        <f t="shared" si="24"/>
        <v>0</v>
      </c>
    </row>
    <row r="145" spans="1:20" ht="15">
      <c r="A145" s="119">
        <v>135</v>
      </c>
      <c r="F145" s="142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T145" s="129">
        <f t="shared" si="24"/>
        <v>0</v>
      </c>
    </row>
    <row r="146" spans="1:20" ht="15">
      <c r="A146" s="119">
        <v>136</v>
      </c>
      <c r="F146" s="142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T146" s="129">
        <f t="shared" si="24"/>
        <v>0</v>
      </c>
    </row>
    <row r="147" spans="1:20" ht="15">
      <c r="A147" s="119">
        <v>137</v>
      </c>
      <c r="F147" s="142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T147" s="129">
        <f t="shared" si="24"/>
        <v>0</v>
      </c>
    </row>
    <row r="148" spans="1:20" ht="15">
      <c r="A148" s="119">
        <v>138</v>
      </c>
      <c r="F148" s="129"/>
      <c r="T148" s="129">
        <f t="shared" si="24"/>
        <v>0</v>
      </c>
    </row>
    <row r="149" spans="1:20" ht="15">
      <c r="A149" s="119">
        <v>139</v>
      </c>
      <c r="T149" s="129">
        <f t="shared" si="24"/>
        <v>0</v>
      </c>
    </row>
    <row r="150" spans="1:20" ht="15">
      <c r="A150" s="119">
        <v>140</v>
      </c>
      <c r="T150" s="129">
        <f t="shared" si="24"/>
        <v>0</v>
      </c>
    </row>
    <row r="151" spans="1:20" ht="15">
      <c r="A151" s="119">
        <v>141</v>
      </c>
      <c r="T151" s="129">
        <f t="shared" si="24"/>
        <v>0</v>
      </c>
    </row>
    <row r="152" spans="1:20" ht="15">
      <c r="A152" s="119">
        <v>142</v>
      </c>
      <c r="T152" s="129">
        <f t="shared" si="24"/>
        <v>0</v>
      </c>
    </row>
    <row r="153" spans="1:20" ht="15">
      <c r="A153" s="119">
        <v>143</v>
      </c>
      <c r="T153" s="129">
        <f t="shared" si="24"/>
        <v>0</v>
      </c>
    </row>
    <row r="154" spans="1:20" ht="15">
      <c r="A154" s="119">
        <v>144</v>
      </c>
      <c r="T154" s="129">
        <f t="shared" si="24"/>
        <v>0</v>
      </c>
    </row>
    <row r="155" spans="1:20" ht="15">
      <c r="A155" s="119">
        <v>145</v>
      </c>
      <c r="T155" s="129">
        <f t="shared" si="24"/>
        <v>0</v>
      </c>
    </row>
    <row r="156" spans="1:20" ht="15">
      <c r="A156" s="119">
        <v>146</v>
      </c>
      <c r="T156" s="129">
        <f t="shared" si="24"/>
        <v>0</v>
      </c>
    </row>
    <row r="157" spans="1:20" ht="15">
      <c r="A157" s="119">
        <v>147</v>
      </c>
      <c r="T157" s="129">
        <f t="shared" si="24"/>
        <v>0</v>
      </c>
    </row>
    <row r="158" ht="15">
      <c r="T158" s="129">
        <f t="shared" si="24"/>
        <v>0</v>
      </c>
    </row>
    <row r="159" ht="15">
      <c r="T159" s="129">
        <f t="shared" si="24"/>
        <v>0</v>
      </c>
    </row>
    <row r="160" ht="15">
      <c r="T160" s="129">
        <f t="shared" si="24"/>
        <v>0</v>
      </c>
    </row>
    <row r="161" ht="15">
      <c r="T161" s="129">
        <f t="shared" si="24"/>
        <v>0</v>
      </c>
    </row>
    <row r="162" ht="15">
      <c r="T162" s="129">
        <f t="shared" si="24"/>
        <v>0</v>
      </c>
    </row>
    <row r="163" ht="15">
      <c r="T163" s="129">
        <f t="shared" si="24"/>
        <v>0</v>
      </c>
    </row>
    <row r="164" ht="15">
      <c r="T164" s="129">
        <f t="shared" si="24"/>
        <v>0</v>
      </c>
    </row>
    <row r="165" ht="15">
      <c r="T165" s="129">
        <f t="shared" si="24"/>
        <v>0</v>
      </c>
    </row>
    <row r="166" ht="15">
      <c r="T166" s="129">
        <f t="shared" si="24"/>
        <v>0</v>
      </c>
    </row>
    <row r="167" ht="15">
      <c r="T167" s="129">
        <f t="shared" si="24"/>
        <v>0</v>
      </c>
    </row>
    <row r="168" ht="15">
      <c r="T168" s="129">
        <f t="shared" si="24"/>
        <v>0</v>
      </c>
    </row>
    <row r="169" ht="15">
      <c r="T169" s="129">
        <f t="shared" si="24"/>
        <v>0</v>
      </c>
    </row>
    <row r="170" ht="15">
      <c r="T170" s="129">
        <f t="shared" si="24"/>
        <v>0</v>
      </c>
    </row>
    <row r="171" ht="15">
      <c r="T171" s="129">
        <f aca="true" t="shared" si="25" ref="T171:T202">SUM(G171:R171)-F171</f>
        <v>0</v>
      </c>
    </row>
    <row r="172" ht="15">
      <c r="T172" s="129">
        <f t="shared" si="25"/>
        <v>0</v>
      </c>
    </row>
    <row r="173" ht="15">
      <c r="T173" s="129">
        <f t="shared" si="25"/>
        <v>0</v>
      </c>
    </row>
    <row r="174" ht="15">
      <c r="T174" s="129">
        <f t="shared" si="25"/>
        <v>0</v>
      </c>
    </row>
    <row r="175" ht="15">
      <c r="T175" s="129">
        <f t="shared" si="25"/>
        <v>0</v>
      </c>
    </row>
    <row r="176" ht="15">
      <c r="T176" s="129">
        <f t="shared" si="25"/>
        <v>0</v>
      </c>
    </row>
    <row r="177" ht="15">
      <c r="T177" s="129">
        <f t="shared" si="25"/>
        <v>0</v>
      </c>
    </row>
    <row r="178" ht="15">
      <c r="T178" s="129">
        <f t="shared" si="25"/>
        <v>0</v>
      </c>
    </row>
    <row r="179" ht="15">
      <c r="T179" s="129">
        <f t="shared" si="25"/>
        <v>0</v>
      </c>
    </row>
    <row r="180" ht="15">
      <c r="T180" s="129">
        <f t="shared" si="25"/>
        <v>0</v>
      </c>
    </row>
    <row r="181" ht="15">
      <c r="T181" s="129">
        <f t="shared" si="25"/>
        <v>0</v>
      </c>
    </row>
    <row r="182" ht="15">
      <c r="T182" s="129">
        <f t="shared" si="25"/>
        <v>0</v>
      </c>
    </row>
    <row r="183" ht="15">
      <c r="T183" s="129">
        <f t="shared" si="25"/>
        <v>0</v>
      </c>
    </row>
    <row r="184" ht="15">
      <c r="T184" s="129">
        <f t="shared" si="25"/>
        <v>0</v>
      </c>
    </row>
    <row r="185" ht="15">
      <c r="T185" s="129">
        <f t="shared" si="25"/>
        <v>0</v>
      </c>
    </row>
    <row r="186" ht="15">
      <c r="T186" s="129">
        <f t="shared" si="25"/>
        <v>0</v>
      </c>
    </row>
    <row r="187" ht="15">
      <c r="T187" s="129">
        <f t="shared" si="25"/>
        <v>0</v>
      </c>
    </row>
    <row r="188" ht="15">
      <c r="T188" s="129">
        <f t="shared" si="25"/>
        <v>0</v>
      </c>
    </row>
    <row r="189" ht="15">
      <c r="T189" s="129">
        <f t="shared" si="25"/>
        <v>0</v>
      </c>
    </row>
    <row r="190" ht="15">
      <c r="T190" s="129">
        <f t="shared" si="25"/>
        <v>0</v>
      </c>
    </row>
    <row r="191" ht="15">
      <c r="T191" s="129">
        <f t="shared" si="25"/>
        <v>0</v>
      </c>
    </row>
    <row r="192" ht="15">
      <c r="T192" s="129">
        <f t="shared" si="25"/>
        <v>0</v>
      </c>
    </row>
    <row r="193" ht="15">
      <c r="T193" s="129">
        <f t="shared" si="25"/>
        <v>0</v>
      </c>
    </row>
    <row r="194" ht="15">
      <c r="T194" s="129">
        <f t="shared" si="25"/>
        <v>0</v>
      </c>
    </row>
    <row r="195" ht="15">
      <c r="T195" s="129">
        <f t="shared" si="25"/>
        <v>0</v>
      </c>
    </row>
    <row r="196" ht="15">
      <c r="T196" s="129">
        <f t="shared" si="25"/>
        <v>0</v>
      </c>
    </row>
    <row r="197" ht="15">
      <c r="T197" s="129">
        <f t="shared" si="25"/>
        <v>0</v>
      </c>
    </row>
    <row r="198" ht="15">
      <c r="T198" s="129">
        <f t="shared" si="25"/>
        <v>0</v>
      </c>
    </row>
    <row r="199" ht="15">
      <c r="T199" s="129">
        <f t="shared" si="25"/>
        <v>0</v>
      </c>
    </row>
    <row r="200" ht="15">
      <c r="T200" s="129">
        <f t="shared" si="25"/>
        <v>0</v>
      </c>
    </row>
    <row r="201" ht="15">
      <c r="T201" s="129">
        <f t="shared" si="25"/>
        <v>0</v>
      </c>
    </row>
    <row r="202" ht="15">
      <c r="T202" s="129">
        <f t="shared" si="25"/>
        <v>0</v>
      </c>
    </row>
    <row r="203" ht="15">
      <c r="T203" s="129">
        <f aca="true" t="shared" si="26" ref="T203:T228">SUM(G203:R203)-F203</f>
        <v>0</v>
      </c>
    </row>
    <row r="204" ht="15">
      <c r="T204" s="129">
        <f t="shared" si="26"/>
        <v>0</v>
      </c>
    </row>
    <row r="205" ht="15">
      <c r="T205" s="129">
        <f t="shared" si="26"/>
        <v>0</v>
      </c>
    </row>
    <row r="206" ht="15">
      <c r="T206" s="129">
        <f t="shared" si="26"/>
        <v>0</v>
      </c>
    </row>
    <row r="207" ht="15">
      <c r="T207" s="129">
        <f t="shared" si="26"/>
        <v>0</v>
      </c>
    </row>
    <row r="208" ht="15">
      <c r="T208" s="129">
        <f t="shared" si="26"/>
        <v>0</v>
      </c>
    </row>
    <row r="209" ht="15">
      <c r="T209" s="129">
        <f t="shared" si="26"/>
        <v>0</v>
      </c>
    </row>
    <row r="210" ht="15">
      <c r="T210" s="129">
        <f t="shared" si="26"/>
        <v>0</v>
      </c>
    </row>
    <row r="211" ht="15">
      <c r="T211" s="129">
        <f t="shared" si="26"/>
        <v>0</v>
      </c>
    </row>
    <row r="212" ht="15">
      <c r="T212" s="129">
        <f t="shared" si="26"/>
        <v>0</v>
      </c>
    </row>
    <row r="213" ht="15">
      <c r="T213" s="129">
        <f t="shared" si="26"/>
        <v>0</v>
      </c>
    </row>
    <row r="214" ht="15">
      <c r="T214" s="129">
        <f t="shared" si="26"/>
        <v>0</v>
      </c>
    </row>
    <row r="215" ht="15">
      <c r="T215" s="129">
        <f t="shared" si="26"/>
        <v>0</v>
      </c>
    </row>
    <row r="216" ht="15">
      <c r="T216" s="129">
        <f t="shared" si="26"/>
        <v>0</v>
      </c>
    </row>
    <row r="217" ht="15">
      <c r="T217" s="129">
        <f t="shared" si="26"/>
        <v>0</v>
      </c>
    </row>
    <row r="218" ht="15">
      <c r="T218" s="129">
        <f t="shared" si="26"/>
        <v>0</v>
      </c>
    </row>
    <row r="219" ht="15">
      <c r="T219" s="129">
        <f t="shared" si="26"/>
        <v>0</v>
      </c>
    </row>
    <row r="220" ht="15">
      <c r="T220" s="129">
        <f t="shared" si="26"/>
        <v>0</v>
      </c>
    </row>
    <row r="221" ht="15">
      <c r="T221" s="129">
        <f t="shared" si="26"/>
        <v>0</v>
      </c>
    </row>
    <row r="222" ht="15">
      <c r="T222" s="129">
        <f t="shared" si="26"/>
        <v>0</v>
      </c>
    </row>
    <row r="223" ht="15">
      <c r="T223" s="129">
        <f t="shared" si="26"/>
        <v>0</v>
      </c>
    </row>
    <row r="224" ht="15">
      <c r="T224" s="129">
        <f t="shared" si="26"/>
        <v>0</v>
      </c>
    </row>
    <row r="225" ht="15">
      <c r="T225" s="129">
        <f t="shared" si="26"/>
        <v>0</v>
      </c>
    </row>
    <row r="226" ht="15">
      <c r="T226" s="129">
        <f t="shared" si="26"/>
        <v>0</v>
      </c>
    </row>
    <row r="227" ht="15">
      <c r="T227" s="129">
        <f t="shared" si="26"/>
        <v>0</v>
      </c>
    </row>
    <row r="228" ht="15">
      <c r="T228" s="129">
        <f t="shared" si="26"/>
        <v>0</v>
      </c>
    </row>
  </sheetData>
  <sheetProtection/>
  <printOptions horizontalCentered="1"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5"/>
  <sheetViews>
    <sheetView zoomScale="87" zoomScaleNormal="87" zoomScalePageLayoutView="0" workbookViewId="0" topLeftCell="A1">
      <selection activeCell="A2" sqref="A2"/>
    </sheetView>
  </sheetViews>
  <sheetFormatPr defaultColWidth="8.88671875" defaultRowHeight="15"/>
  <cols>
    <col min="1" max="1" width="9.6640625" style="1" customWidth="1"/>
    <col min="2" max="2" width="42.6640625" style="1" customWidth="1"/>
    <col min="3" max="3" width="7.6640625" style="1" customWidth="1"/>
    <col min="4" max="5" width="2.6640625" style="1" customWidth="1"/>
    <col min="6" max="6" width="8.6640625" style="1" customWidth="1"/>
    <col min="7" max="7" width="9.6640625" style="1" customWidth="1"/>
    <col min="8" max="8" width="10.6640625" style="1" customWidth="1"/>
    <col min="9" max="9" width="13.6640625" style="1" customWidth="1"/>
    <col min="10" max="10" width="11.6640625" style="1" customWidth="1"/>
    <col min="11" max="11" width="9.6640625" style="1" customWidth="1"/>
    <col min="12" max="13" width="8.6640625" style="1" customWidth="1"/>
    <col min="14" max="14" width="10.6640625" style="1" customWidth="1"/>
    <col min="15" max="15" width="8.6640625" style="1" customWidth="1"/>
    <col min="16" max="16" width="10.6640625" style="1" customWidth="1"/>
    <col min="17" max="17" width="12.6640625" style="1" customWidth="1"/>
    <col min="18" max="18" width="7.6640625" style="1" customWidth="1"/>
    <col min="19" max="16384" width="9.6640625" style="1" customWidth="1"/>
  </cols>
  <sheetData>
    <row r="1" spans="1:256" ht="15">
      <c r="A1" s="119"/>
      <c r="B1" s="120"/>
      <c r="C1" s="120"/>
      <c r="D1" s="120"/>
      <c r="E1" s="120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:256" ht="15">
      <c r="A2" s="119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1:256" ht="15">
      <c r="A3" s="120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pans="1:256" ht="15">
      <c r="A4" s="121"/>
      <c r="B4" s="125" t="s">
        <v>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2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pans="1:256" ht="15">
      <c r="A5" s="121"/>
      <c r="B5" s="125" t="s">
        <v>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2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pans="1:256" ht="15">
      <c r="A6" s="121"/>
      <c r="B6" s="125" t="s">
        <v>489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2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ht="15">
      <c r="A7" s="121"/>
      <c r="B7" s="125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2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pans="1:256" ht="15">
      <c r="A8" s="17"/>
      <c r="B8" s="19"/>
      <c r="C8" s="17"/>
      <c r="D8" s="17"/>
      <c r="E8" s="17"/>
      <c r="F8" s="17"/>
      <c r="G8" s="17" t="s">
        <v>94</v>
      </c>
      <c r="H8" s="17" t="s">
        <v>96</v>
      </c>
      <c r="I8" s="17" t="s">
        <v>98</v>
      </c>
      <c r="J8" s="17"/>
      <c r="K8" s="17"/>
      <c r="L8" s="17" t="s">
        <v>102</v>
      </c>
      <c r="M8" s="17" t="s">
        <v>104</v>
      </c>
      <c r="N8" s="19" t="s">
        <v>106</v>
      </c>
      <c r="O8" s="19" t="s">
        <v>108</v>
      </c>
      <c r="P8" s="20" t="s">
        <v>110</v>
      </c>
      <c r="Q8" s="17" t="s">
        <v>112</v>
      </c>
      <c r="R8" s="17" t="s">
        <v>114</v>
      </c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ht="15">
      <c r="A9" s="24" t="s">
        <v>370</v>
      </c>
      <c r="B9" s="126" t="s">
        <v>22</v>
      </c>
      <c r="C9" s="24"/>
      <c r="D9" s="126"/>
      <c r="E9" s="126"/>
      <c r="F9" s="24" t="s">
        <v>287</v>
      </c>
      <c r="G9" s="24" t="s">
        <v>95</v>
      </c>
      <c r="H9" s="24" t="s">
        <v>97</v>
      </c>
      <c r="I9" s="24" t="s">
        <v>99</v>
      </c>
      <c r="J9" s="24" t="s">
        <v>100</v>
      </c>
      <c r="K9" s="24" t="s">
        <v>101</v>
      </c>
      <c r="L9" s="24" t="s">
        <v>103</v>
      </c>
      <c r="M9" s="24" t="s">
        <v>105</v>
      </c>
      <c r="N9" s="24" t="s">
        <v>107</v>
      </c>
      <c r="O9" s="24" t="s">
        <v>109</v>
      </c>
      <c r="P9" s="24" t="s">
        <v>111</v>
      </c>
      <c r="Q9" s="24" t="s">
        <v>113</v>
      </c>
      <c r="R9" s="24" t="s">
        <v>115</v>
      </c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pans="1:256" ht="1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pans="1:256" ht="15">
      <c r="A11" s="119">
        <f>'Alloc Amt'!A11</f>
        <v>1</v>
      </c>
      <c r="B11" s="144" t="str">
        <f>'Alloc Amt'!B11</f>
        <v>Average Demand (Loss Adjusted) Adjusted For Rate Switching</v>
      </c>
      <c r="C11" s="119"/>
      <c r="D11" s="119"/>
      <c r="E11" s="119"/>
      <c r="F11" s="145">
        <f aca="true" t="shared" si="0" ref="F11:F30">SUM(G11:R11)</f>
        <v>0.9999999999999999</v>
      </c>
      <c r="G11" s="145">
        <f>'Alloc Amt'!G11/'Alloc Amt'!$F11</f>
        <v>0.3341172008686548</v>
      </c>
      <c r="H11" s="145">
        <f>'Alloc Amt'!H11/'Alloc Amt'!$F11</f>
        <v>0.10544380305059363</v>
      </c>
      <c r="I11" s="145">
        <f>'Alloc Amt'!I11/'Alloc Amt'!$F11</f>
        <v>0.008781486196634705</v>
      </c>
      <c r="J11" s="145">
        <f>'Alloc Amt'!J11/'Alloc Amt'!$F11</f>
        <v>0.17164665375904187</v>
      </c>
      <c r="K11" s="145">
        <f>'Alloc Amt'!K11/'Alloc Amt'!$F11</f>
        <v>0.03660459809196162</v>
      </c>
      <c r="L11" s="145">
        <f>'Alloc Amt'!L11/'Alloc Amt'!$F11</f>
        <v>0.02774428737774865</v>
      </c>
      <c r="M11" s="145">
        <f>'Alloc Amt'!M11/'Alloc Amt'!$F11</f>
        <v>0.1999544200871293</v>
      </c>
      <c r="N11" s="145">
        <f>'Alloc Amt'!N11/'Alloc Amt'!$F11</f>
        <v>0.0820399041692823</v>
      </c>
      <c r="O11" s="145">
        <f>'Alloc Amt'!O11/'Alloc Amt'!$F11</f>
        <v>0.026663943726783716</v>
      </c>
      <c r="P11" s="145">
        <f>'Alloc Amt'!P11/'Alloc Amt'!$F11</f>
        <v>0.006935094415145007</v>
      </c>
      <c r="Q11" s="145">
        <f>'Alloc Amt'!Q11/'Alloc Amt'!$F11</f>
        <v>2.255168875028387E-06</v>
      </c>
      <c r="R11" s="145">
        <f>'Alloc Amt'!R11/'Alloc Amt'!$F11</f>
        <v>6.635308814928382E-05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ht="15">
      <c r="A12" s="119">
        <f>'Alloc Amt'!A12</f>
        <v>2</v>
      </c>
      <c r="B12" s="144" t="str">
        <f>'Alloc Amt'!B12</f>
        <v>Energy (Loss Adjusted) Before Rate Switching</v>
      </c>
      <c r="C12" s="119">
        <f>'Alloc Amt'!C12</f>
        <v>0</v>
      </c>
      <c r="D12" s="119"/>
      <c r="E12" s="119"/>
      <c r="F12" s="145">
        <f t="shared" si="0"/>
        <v>1</v>
      </c>
      <c r="G12" s="145">
        <f>'Alloc Amt'!G12/'Alloc Amt'!$F12</f>
        <v>0.33440024043159217</v>
      </c>
      <c r="H12" s="145">
        <f>'Alloc Amt'!H12/'Alloc Amt'!$F12</f>
        <v>0.10703810344329692</v>
      </c>
      <c r="I12" s="145">
        <f>'Alloc Amt'!I12/'Alloc Amt'!$F12</f>
        <v>0.008845607662745688</v>
      </c>
      <c r="J12" s="145">
        <f>'Alloc Amt'!J12/'Alloc Amt'!$F12</f>
        <v>0.1723039383195568</v>
      </c>
      <c r="K12" s="145">
        <f>'Alloc Amt'!K12/'Alloc Amt'!$F12</f>
        <v>0.03939804189551374</v>
      </c>
      <c r="L12" s="145">
        <f>'Alloc Amt'!L12/'Alloc Amt'!$F12</f>
        <v>0.02550699196498491</v>
      </c>
      <c r="M12" s="145">
        <f>'Alloc Amt'!M12/'Alloc Amt'!$F12</f>
        <v>0.1967463352939578</v>
      </c>
      <c r="N12" s="145">
        <f>'Alloc Amt'!N12/'Alloc Amt'!$F12</f>
        <v>0.08209646802766471</v>
      </c>
      <c r="O12" s="145">
        <f>'Alloc Amt'!O12/'Alloc Amt'!$F12</f>
        <v>0.026663944775234854</v>
      </c>
      <c r="P12" s="145">
        <f>'Alloc Amt'!P12/'Alloc Amt'!$F12</f>
        <v>0.006935094470680463</v>
      </c>
      <c r="Q12" s="145">
        <f>'Alloc Amt'!Q12/'Alloc Amt'!$F12</f>
        <v>2.253065300245366E-06</v>
      </c>
      <c r="R12" s="145">
        <f>'Alloc Amt'!R12/'Alloc Amt'!$F12</f>
        <v>6.29806494716998E-05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pans="1:256" ht="15">
      <c r="A13" s="119">
        <f>'Alloc Amt'!A13</f>
        <v>3</v>
      </c>
      <c r="B13" s="144" t="str">
        <f>'Alloc Amt'!B13</f>
        <v>Customers (Monthly Bills)</v>
      </c>
      <c r="C13" s="119"/>
      <c r="D13" s="119"/>
      <c r="E13" s="119"/>
      <c r="F13" s="145">
        <f t="shared" si="0"/>
        <v>0.9999999999999999</v>
      </c>
      <c r="G13" s="145">
        <f>'Alloc Amt'!G13/'Alloc Amt'!$F13</f>
        <v>0.6184407597581251</v>
      </c>
      <c r="H13" s="145">
        <f>'Alloc Amt'!H13/'Alloc Amt'!$F13</f>
        <v>0.12079330282923097</v>
      </c>
      <c r="I13" s="145">
        <f>'Alloc Amt'!I13/'Alloc Amt'!$F13</f>
        <v>0.0009416057320248937</v>
      </c>
      <c r="J13" s="145">
        <f>'Alloc Amt'!J13/'Alloc Amt'!$F13</f>
        <v>0.008287601700775353</v>
      </c>
      <c r="K13" s="145">
        <f>'Alloc Amt'!K13/'Alloc Amt'!$F13</f>
        <v>0.0004369639100178022</v>
      </c>
      <c r="L13" s="145">
        <f>'Alloc Amt'!L13/'Alloc Amt'!$F13</f>
        <v>0.0002015624770115788</v>
      </c>
      <c r="M13" s="145">
        <f>'Alloc Amt'!M13/'Alloc Amt'!$F13</f>
        <v>0.0002442289867439568</v>
      </c>
      <c r="N13" s="145">
        <f>'Alloc Amt'!N13/'Alloc Amt'!$F13</f>
        <v>5.296532242640027E-05</v>
      </c>
      <c r="O13" s="145">
        <f>'Alloc Amt'!O13/'Alloc Amt'!$F13</f>
        <v>1.4712589562888964E-06</v>
      </c>
      <c r="P13" s="145">
        <f>'Alloc Amt'!P13/'Alloc Amt'!$F13</f>
        <v>0.24959172563962984</v>
      </c>
      <c r="Q13" s="145">
        <f>'Alloc Amt'!Q13/'Alloc Amt'!$F13</f>
        <v>1.618384851917786E-05</v>
      </c>
      <c r="R13" s="145">
        <f>'Alloc Amt'!R13/'Alloc Amt'!$F13</f>
        <v>0.0009916285365387163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pans="1:256" ht="15">
      <c r="A14" s="119">
        <f>'Alloc Amt'!A14</f>
        <v>4</v>
      </c>
      <c r="B14" s="144" t="str">
        <f>'Alloc Amt'!B14</f>
        <v>Customers (Monthly Bills)</v>
      </c>
      <c r="C14" s="119"/>
      <c r="D14" s="119"/>
      <c r="E14" s="119"/>
      <c r="F14" s="145">
        <f t="shared" si="0"/>
        <v>0.9999999999999999</v>
      </c>
      <c r="G14" s="145">
        <f>'Alloc Amt'!G14/'Alloc Amt'!$F14</f>
        <v>0.6184407597581251</v>
      </c>
      <c r="H14" s="145">
        <f>'Alloc Amt'!H14/'Alloc Amt'!$F14</f>
        <v>0.12079330282923097</v>
      </c>
      <c r="I14" s="145">
        <f>'Alloc Amt'!I14/'Alloc Amt'!$F14</f>
        <v>0.0009416057320248937</v>
      </c>
      <c r="J14" s="145">
        <f>'Alloc Amt'!J14/'Alloc Amt'!$F14</f>
        <v>0.008287601700775353</v>
      </c>
      <c r="K14" s="145">
        <f>'Alloc Amt'!K14/'Alloc Amt'!$F14</f>
        <v>0.0004369639100178022</v>
      </c>
      <c r="L14" s="145">
        <f>'Alloc Amt'!L14/'Alloc Amt'!$F14</f>
        <v>0.0002015624770115788</v>
      </c>
      <c r="M14" s="145">
        <f>'Alloc Amt'!M14/'Alloc Amt'!$F14</f>
        <v>0.0002442289867439568</v>
      </c>
      <c r="N14" s="145">
        <f>'Alloc Amt'!N14/'Alloc Amt'!$F14</f>
        <v>5.296532242640027E-05</v>
      </c>
      <c r="O14" s="145">
        <f>'Alloc Amt'!O14/'Alloc Amt'!$F14</f>
        <v>1.4712589562888964E-06</v>
      </c>
      <c r="P14" s="145">
        <f>'Alloc Amt'!P14/'Alloc Amt'!$F14</f>
        <v>0.24959172563962984</v>
      </c>
      <c r="Q14" s="145">
        <f>'Alloc Amt'!Q14/'Alloc Amt'!$F14</f>
        <v>1.618384851917786E-05</v>
      </c>
      <c r="R14" s="145">
        <f>'Alloc Amt'!R14/'Alloc Amt'!$F14</f>
        <v>0.0009916285365387163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5">
      <c r="A15" s="119">
        <f>'Alloc Amt'!A15</f>
        <v>5</v>
      </c>
      <c r="B15" s="144" t="str">
        <f>'Alloc Amt'!B15</f>
        <v>Average Customers (Lighting = Lights)</v>
      </c>
      <c r="C15" s="119"/>
      <c r="D15" s="119"/>
      <c r="E15" s="119"/>
      <c r="F15" s="145">
        <f t="shared" si="0"/>
        <v>0.9999999999999999</v>
      </c>
      <c r="G15" s="145">
        <f>'Alloc Amt'!G15/'Alloc Amt'!$F15</f>
        <v>0.6184407597581251</v>
      </c>
      <c r="H15" s="145">
        <f>'Alloc Amt'!H15/'Alloc Amt'!$F15</f>
        <v>0.12079330282923097</v>
      </c>
      <c r="I15" s="145">
        <f>'Alloc Amt'!I15/'Alloc Amt'!$F15</f>
        <v>0.0009416057320248937</v>
      </c>
      <c r="J15" s="145">
        <f>'Alloc Amt'!J15/'Alloc Amt'!$F15</f>
        <v>0.008287601700775353</v>
      </c>
      <c r="K15" s="145">
        <f>'Alloc Amt'!K15/'Alloc Amt'!$F15</f>
        <v>0.0004369639100178022</v>
      </c>
      <c r="L15" s="145">
        <f>'Alloc Amt'!L15/'Alloc Amt'!$F15</f>
        <v>0.0002015624770115788</v>
      </c>
      <c r="M15" s="145">
        <f>'Alloc Amt'!M15/'Alloc Amt'!$F15</f>
        <v>0.0002442289867439568</v>
      </c>
      <c r="N15" s="145">
        <f>'Alloc Amt'!N15/'Alloc Amt'!$F15</f>
        <v>5.296532242640027E-05</v>
      </c>
      <c r="O15" s="145">
        <f>'Alloc Amt'!O15/'Alloc Amt'!$F15</f>
        <v>1.4712589562888964E-06</v>
      </c>
      <c r="P15" s="145">
        <f>'Alloc Amt'!P15/'Alloc Amt'!$F15</f>
        <v>0.24959172563962984</v>
      </c>
      <c r="Q15" s="145">
        <f>'Alloc Amt'!Q15/'Alloc Amt'!$F15</f>
        <v>1.618384851917786E-05</v>
      </c>
      <c r="R15" s="145">
        <f>'Alloc Amt'!R15/'Alloc Amt'!$F15</f>
        <v>0.0009916285365387163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ht="15">
      <c r="A16" s="119">
        <f>'Alloc Amt'!A16</f>
        <v>6</v>
      </c>
      <c r="B16" s="144" t="str">
        <f>'Alloc Amt'!B16</f>
        <v>Weighted Average Customers (Lighting =9 Lights per Cust)</v>
      </c>
      <c r="C16" s="119" t="str">
        <f>'Alloc Amt'!C16</f>
        <v>Cust05</v>
      </c>
      <c r="D16" s="119"/>
      <c r="E16" s="119"/>
      <c r="F16" s="145">
        <f t="shared" si="0"/>
        <v>0.9999999999999999</v>
      </c>
      <c r="G16" s="145">
        <f>'Alloc Amt'!G16/'Alloc Amt'!$F16</f>
        <v>0.6488093400589001</v>
      </c>
      <c r="H16" s="145">
        <f>'Alloc Amt'!H16/'Alloc Amt'!$F16</f>
        <v>0.25345590822935254</v>
      </c>
      <c r="I16" s="145">
        <f>'Alloc Amt'!I16/'Alloc Amt'!$F16</f>
        <v>0.009878433527403392</v>
      </c>
      <c r="J16" s="145">
        <f>'Alloc Amt'!J16/'Alloc Amt'!$F16</f>
        <v>0.04347282504676821</v>
      </c>
      <c r="K16" s="145">
        <f>'Alloc Amt'!K16/'Alloc Amt'!$F16</f>
        <v>0.0022921052794053183</v>
      </c>
      <c r="L16" s="145">
        <f>'Alloc Amt'!L16/'Alloc Amt'!$F16</f>
        <v>0.005286505442399472</v>
      </c>
      <c r="M16" s="145">
        <f>'Alloc Amt'!M16/'Alloc Amt'!$F16</f>
        <v>0.006405546740425637</v>
      </c>
      <c r="N16" s="145">
        <f>'Alloc Amt'!N16/'Alloc Amt'!$F16</f>
        <v>0.0011113237718328817</v>
      </c>
      <c r="O16" s="145">
        <f>'Alloc Amt'!O16/'Alloc Amt'!$F16</f>
        <v>7.7175261932839E-05</v>
      </c>
      <c r="P16" s="145">
        <f>'Alloc Amt'!P16/'Alloc Amt'!$F16</f>
        <v>0.029093530243441645</v>
      </c>
      <c r="Q16" s="145">
        <f>'Alloc Amt'!Q16/'Alloc Amt'!$F16</f>
        <v>1.54350523865678E-06</v>
      </c>
      <c r="R16" s="145">
        <f>'Alloc Amt'!R16/'Alloc Amt'!$F16</f>
        <v>0.0001157628928992585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256" ht="15">
      <c r="A17" s="119">
        <f>'Alloc Amt'!A17</f>
        <v>7</v>
      </c>
      <c r="B17" s="144" t="str">
        <f>'Alloc Amt'!B17</f>
        <v>Street Lighting</v>
      </c>
      <c r="C17" s="119" t="str">
        <f>'Alloc Amt'!C17</f>
        <v>Cust04</v>
      </c>
      <c r="D17" s="119"/>
      <c r="E17" s="119"/>
      <c r="F17" s="145">
        <f t="shared" si="0"/>
        <v>1</v>
      </c>
      <c r="G17" s="145">
        <f>'Alloc Amt'!G17/'Alloc Amt'!$F17</f>
        <v>0</v>
      </c>
      <c r="H17" s="145">
        <f>'Alloc Amt'!H17/'Alloc Amt'!$F17</f>
        <v>0</v>
      </c>
      <c r="I17" s="145">
        <f>'Alloc Amt'!I17/'Alloc Amt'!$F17</f>
        <v>0</v>
      </c>
      <c r="J17" s="145">
        <f>'Alloc Amt'!J17/'Alloc Amt'!$F17</f>
        <v>0</v>
      </c>
      <c r="K17" s="145">
        <f>'Alloc Amt'!K17/'Alloc Amt'!$F17</f>
        <v>0</v>
      </c>
      <c r="L17" s="145">
        <f>'Alloc Amt'!L17/'Alloc Amt'!$F17</f>
        <v>0</v>
      </c>
      <c r="M17" s="145">
        <f>'Alloc Amt'!M17/'Alloc Amt'!$F17</f>
        <v>0</v>
      </c>
      <c r="N17" s="145">
        <f>'Alloc Amt'!N17/'Alloc Amt'!$F17</f>
        <v>0</v>
      </c>
      <c r="O17" s="145">
        <f>'Alloc Amt'!O17/'Alloc Amt'!$F17</f>
        <v>0</v>
      </c>
      <c r="P17" s="145">
        <f>'Alloc Amt'!P17/'Alloc Amt'!$F17</f>
        <v>1</v>
      </c>
      <c r="Q17" s="145">
        <f>'Alloc Amt'!Q17/'Alloc Amt'!$F17</f>
        <v>0</v>
      </c>
      <c r="R17" s="145">
        <f>'Alloc Amt'!R17/'Alloc Amt'!$F17</f>
        <v>0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ht="15">
      <c r="A18" s="119">
        <f>'Alloc Amt'!A18</f>
        <v>8</v>
      </c>
      <c r="B18" s="144" t="str">
        <f>'Alloc Amt'!B18</f>
        <v>Average Customers </v>
      </c>
      <c r="C18" s="119" t="str">
        <f>'Alloc Amt'!C18</f>
        <v>Cust01</v>
      </c>
      <c r="D18" s="119"/>
      <c r="E18" s="119"/>
      <c r="F18" s="145">
        <f t="shared" si="0"/>
        <v>0.9999999999999999</v>
      </c>
      <c r="G18" s="145">
        <f>'Alloc Amt'!G18/'Alloc Amt'!$F18</f>
        <v>0.6184407597581251</v>
      </c>
      <c r="H18" s="145">
        <f>'Alloc Amt'!H18/'Alloc Amt'!$F18</f>
        <v>0.12079330282923097</v>
      </c>
      <c r="I18" s="145">
        <f>'Alloc Amt'!I18/'Alloc Amt'!$F18</f>
        <v>0.0009416057320248937</v>
      </c>
      <c r="J18" s="145">
        <f>'Alloc Amt'!J18/'Alloc Amt'!$F18</f>
        <v>0.008287601700775353</v>
      </c>
      <c r="K18" s="145">
        <f>'Alloc Amt'!K18/'Alloc Amt'!$F18</f>
        <v>0.0004369639100178022</v>
      </c>
      <c r="L18" s="145">
        <f>'Alloc Amt'!L18/'Alloc Amt'!$F18</f>
        <v>0.0002015624770115788</v>
      </c>
      <c r="M18" s="145">
        <f>'Alloc Amt'!M18/'Alloc Amt'!$F18</f>
        <v>0.0002442289867439568</v>
      </c>
      <c r="N18" s="145">
        <f>'Alloc Amt'!N18/'Alloc Amt'!$F18</f>
        <v>5.296532242640027E-05</v>
      </c>
      <c r="O18" s="145">
        <f>'Alloc Amt'!O18/'Alloc Amt'!$F18</f>
        <v>1.4712589562888964E-06</v>
      </c>
      <c r="P18" s="145">
        <f>'Alloc Amt'!P18/'Alloc Amt'!$F18</f>
        <v>0.24959172563962984</v>
      </c>
      <c r="Q18" s="145">
        <f>'Alloc Amt'!Q18/'Alloc Amt'!$F18</f>
        <v>1.618384851917786E-05</v>
      </c>
      <c r="R18" s="145">
        <f>'Alloc Amt'!R18/'Alloc Amt'!$F18</f>
        <v>0.0009916285365387163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256" ht="15">
      <c r="A19" s="119">
        <f>'Alloc Amt'!A19</f>
        <v>9</v>
      </c>
      <c r="B19" s="144" t="str">
        <f>'Alloc Amt'!B19</f>
        <v>Average Customers (Lighting = 9 Lights per Cust)</v>
      </c>
      <c r="C19" s="119" t="str">
        <f>'Alloc Amt'!C19</f>
        <v>Cust06</v>
      </c>
      <c r="D19" s="119"/>
      <c r="E19" s="119"/>
      <c r="F19" s="145">
        <f t="shared" si="0"/>
        <v>0.9999999999999999</v>
      </c>
      <c r="G19" s="145">
        <f>'Alloc Amt'!G19/'Alloc Amt'!$F19</f>
        <v>0.7956833110039393</v>
      </c>
      <c r="H19" s="145">
        <f>'Alloc Amt'!H19/'Alloc Amt'!$F19</f>
        <v>0.15541216135213068</v>
      </c>
      <c r="I19" s="145">
        <f>'Alloc Amt'!I19/'Alloc Amt'!$F19</f>
        <v>0.0012114660211123192</v>
      </c>
      <c r="J19" s="145">
        <f>'Alloc Amt'!J19/'Alloc Amt'!$F19</f>
        <v>0.010662793901446397</v>
      </c>
      <c r="K19" s="145">
        <f>'Alloc Amt'!K19/'Alloc Amt'!$F19</f>
        <v>0.0005621959504224356</v>
      </c>
      <c r="L19" s="145">
        <f>'Alloc Amt'!L19/'Alloc Amt'!$F19</f>
        <v>0.0002593294451443558</v>
      </c>
      <c r="M19" s="145">
        <f>'Alloc Amt'!M19/'Alloc Amt'!$F19</f>
        <v>0.0003142239992260078</v>
      </c>
      <c r="N19" s="145">
        <f>'Alloc Amt'!N19/'Alloc Amt'!$F19</f>
        <v>6.814496368756795E-05</v>
      </c>
      <c r="O19" s="145">
        <f>'Alloc Amt'!O19/'Alloc Amt'!$F19</f>
        <v>1.8929156579879988E-06</v>
      </c>
      <c r="P19" s="145">
        <f>'Alloc Amt'!P19/'Alloc Amt'!$F19</f>
        <v>0.035680408533263784</v>
      </c>
      <c r="Q19" s="145">
        <f>'Alloc Amt'!Q19/'Alloc Amt'!$F19</f>
        <v>2.313563581985332E-06</v>
      </c>
      <c r="R19" s="145">
        <f>'Alloc Amt'!R19/'Alloc Amt'!$F19</f>
        <v>0.00014175835038710122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</row>
    <row r="20" spans="1:256" ht="15">
      <c r="A20" s="119">
        <f>'Alloc Amt'!A20</f>
        <v>10</v>
      </c>
      <c r="B20" s="144" t="str">
        <f>'Alloc Amt'!B20</f>
        <v>Average Secondary Customers</v>
      </c>
      <c r="C20" s="119" t="str">
        <f>'Alloc Amt'!C20</f>
        <v>Cust07</v>
      </c>
      <c r="D20" s="119"/>
      <c r="E20" s="119"/>
      <c r="F20" s="145">
        <f t="shared" si="0"/>
        <v>0.9999999999999999</v>
      </c>
      <c r="G20" s="145">
        <f>'Alloc Amt'!G20/'Alloc Amt'!$F20</f>
        <v>0.7964371051373978</v>
      </c>
      <c r="H20" s="145">
        <f>'Alloc Amt'!H20/'Alloc Amt'!$F20</f>
        <v>0.155559391756332</v>
      </c>
      <c r="I20" s="145">
        <f>'Alloc Amt'!I20/'Alloc Amt'!$F20</f>
        <v>0.0012126137088506062</v>
      </c>
      <c r="J20" s="145">
        <f>'Alloc Amt'!J20/'Alloc Amt'!$F20</f>
        <v>0.010672895346805414</v>
      </c>
      <c r="K20" s="145">
        <f>'Alloc Amt'!K20/'Alloc Amt'!$F20</f>
        <v>0</v>
      </c>
      <c r="L20" s="145">
        <f>'Alloc Amt'!L20/'Alloc Amt'!$F20</f>
        <v>0.0002595751220508329</v>
      </c>
      <c r="M20" s="145">
        <f>'Alloc Amt'!M20/'Alloc Amt'!$F20</f>
        <v>0</v>
      </c>
      <c r="N20" s="145">
        <f>'Alloc Amt'!N20/'Alloc Amt'!$F20</f>
        <v>0</v>
      </c>
      <c r="O20" s="145">
        <f>'Alloc Amt'!O20/'Alloc Amt'!$F20</f>
        <v>0</v>
      </c>
      <c r="P20" s="145">
        <f>'Alloc Amt'!P20/'Alloc Amt'!$F20</f>
        <v>0.0357142105274238</v>
      </c>
      <c r="Q20" s="145">
        <f>'Alloc Amt'!Q20/'Alloc Amt'!$F20</f>
        <v>2.315755346763311E-06</v>
      </c>
      <c r="R20" s="145">
        <f>'Alloc Amt'!R20/'Alloc Amt'!$F20</f>
        <v>0.00014189264579258829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256" ht="15">
      <c r="A21" s="119">
        <f>'Alloc Amt'!A21</f>
        <v>11</v>
      </c>
      <c r="B21" s="144" t="str">
        <f>'Alloc Amt'!B21</f>
        <v>Average Primary Customers</v>
      </c>
      <c r="C21" s="119" t="str">
        <f>'Alloc Amt'!C21</f>
        <v>Cust08</v>
      </c>
      <c r="D21" s="119"/>
      <c r="E21" s="119"/>
      <c r="F21" s="145">
        <f t="shared" si="0"/>
        <v>0.9999999999999999</v>
      </c>
      <c r="G21" s="145">
        <f>'Alloc Amt'!G21/'Alloc Amt'!$F21</f>
        <v>0.795739042879015</v>
      </c>
      <c r="H21" s="145">
        <f>'Alloc Amt'!H21/'Alloc Amt'!$F21</f>
        <v>0.15542304685273367</v>
      </c>
      <c r="I21" s="145">
        <f>'Alloc Amt'!I21/'Alloc Amt'!$F21</f>
        <v>0.0012115508755663632</v>
      </c>
      <c r="J21" s="145">
        <f>'Alloc Amt'!J21/'Alloc Amt'!$F21</f>
        <v>0.010663540753227067</v>
      </c>
      <c r="K21" s="145">
        <f>'Alloc Amt'!K21/'Alloc Amt'!$F21</f>
        <v>0.0005622353281925154</v>
      </c>
      <c r="L21" s="145">
        <f>'Alloc Amt'!L21/'Alloc Amt'!$F21</f>
        <v>0.0002593476093009246</v>
      </c>
      <c r="M21" s="145">
        <f>'Alloc Amt'!M21/'Alloc Amt'!$F21</f>
        <v>0.00031424600835002544</v>
      </c>
      <c r="N21" s="145">
        <f>'Alloc Amt'!N21/'Alloc Amt'!$F21</f>
        <v>0</v>
      </c>
      <c r="O21" s="145">
        <f>'Alloc Amt'!O21/'Alloc Amt'!$F21</f>
        <v>0</v>
      </c>
      <c r="P21" s="145">
        <f>'Alloc Amt'!P21/'Alloc Amt'!$F21</f>
        <v>0.03568290768844717</v>
      </c>
      <c r="Q21" s="145">
        <f>'Alloc Amt'!Q21/'Alloc Amt'!$F21</f>
        <v>2.313725630421874E-06</v>
      </c>
      <c r="R21" s="145">
        <f>'Alloc Amt'!R21/'Alloc Amt'!$F21</f>
        <v>0.00014176827953675845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  <c r="IR21" s="121"/>
      <c r="IS21" s="121"/>
      <c r="IT21" s="121"/>
      <c r="IU21" s="121"/>
      <c r="IV21" s="121"/>
    </row>
    <row r="22" spans="1:256" ht="15">
      <c r="A22" s="119">
        <f>'Alloc Amt'!A22</f>
        <v>12</v>
      </c>
      <c r="B22" s="144" t="str">
        <f>'Alloc Amt'!B22</f>
        <v>Year End Customers</v>
      </c>
      <c r="C22" s="119"/>
      <c r="D22" s="119"/>
      <c r="E22" s="119"/>
      <c r="F22" s="145">
        <f t="shared" si="0"/>
        <v>0.9999999999999999</v>
      </c>
      <c r="G22" s="145">
        <f>'Alloc Amt'!G22/'Alloc Amt'!$F22</f>
        <v>0.6175783220598985</v>
      </c>
      <c r="H22" s="145">
        <f>'Alloc Amt'!H22/'Alloc Amt'!$F22</f>
        <v>0.1207044389241628</v>
      </c>
      <c r="I22" s="145">
        <f>'Alloc Amt'!I22/'Alloc Amt'!$F22</f>
        <v>0.0009457036667710911</v>
      </c>
      <c r="J22" s="145">
        <f>'Alloc Amt'!J22/'Alloc Amt'!$F22</f>
        <v>0.008276010160063655</v>
      </c>
      <c r="K22" s="145">
        <f>'Alloc Amt'!K22/'Alloc Amt'!$F22</f>
        <v>0.00043828879113185876</v>
      </c>
      <c r="L22" s="145">
        <f>'Alloc Amt'!L22/'Alloc Amt'!$F22</f>
        <v>0.00020149518250021695</v>
      </c>
      <c r="M22" s="145">
        <f>'Alloc Amt'!M22/'Alloc Amt'!$F22</f>
        <v>0.000245618215164498</v>
      </c>
      <c r="N22" s="145">
        <f>'Alloc Amt'!N22/'Alloc Amt'!$F22</f>
        <v>5.1476871441661263E-05</v>
      </c>
      <c r="O22" s="145">
        <f>'Alloc Amt'!O22/'Alloc Amt'!$F22</f>
        <v>1.4707677554760361E-06</v>
      </c>
      <c r="P22" s="145">
        <f>'Alloc Amt'!P22/'Alloc Amt'!$F22</f>
        <v>0.25048204413185726</v>
      </c>
      <c r="Q22" s="145">
        <f>'Alloc Amt'!Q22/'Alloc Amt'!$F22</f>
        <v>1.6178445310236395E-05</v>
      </c>
      <c r="R22" s="145">
        <f>'Alloc Amt'!R22/'Alloc Amt'!$F22</f>
        <v>0.001058952783942746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</row>
    <row r="23" spans="1:256" ht="15">
      <c r="A23" s="119">
        <f>'Alloc Amt'!A23</f>
        <v>13</v>
      </c>
      <c r="B23" s="144" t="str">
        <f>'Alloc Amt'!B23</f>
        <v>Year End Customers (Lighting = Lights)</v>
      </c>
      <c r="C23" s="119"/>
      <c r="D23" s="119"/>
      <c r="E23" s="119"/>
      <c r="F23" s="145">
        <f t="shared" si="0"/>
        <v>0.9999999999999999</v>
      </c>
      <c r="G23" s="145">
        <f>'Alloc Amt'!G23/'Alloc Amt'!$F23</f>
        <v>0.6175783220598985</v>
      </c>
      <c r="H23" s="145">
        <f>'Alloc Amt'!H23/'Alloc Amt'!$F23</f>
        <v>0.1207044389241628</v>
      </c>
      <c r="I23" s="145">
        <f>'Alloc Amt'!I23/'Alloc Amt'!$F23</f>
        <v>0.0009457036667710911</v>
      </c>
      <c r="J23" s="145">
        <f>'Alloc Amt'!J23/'Alloc Amt'!$F23</f>
        <v>0.008276010160063655</v>
      </c>
      <c r="K23" s="145">
        <f>'Alloc Amt'!K23/'Alloc Amt'!$F23</f>
        <v>0.00043828879113185876</v>
      </c>
      <c r="L23" s="145">
        <f>'Alloc Amt'!L23/'Alloc Amt'!$F23</f>
        <v>0.00020149518250021695</v>
      </c>
      <c r="M23" s="145">
        <f>'Alloc Amt'!M23/'Alloc Amt'!$F23</f>
        <v>0.000245618215164498</v>
      </c>
      <c r="N23" s="145">
        <f>'Alloc Amt'!N23/'Alloc Amt'!$F23</f>
        <v>5.1476871441661263E-05</v>
      </c>
      <c r="O23" s="145">
        <f>'Alloc Amt'!O23/'Alloc Amt'!$F23</f>
        <v>1.4707677554760361E-06</v>
      </c>
      <c r="P23" s="145">
        <f>'Alloc Amt'!P23/'Alloc Amt'!$F23</f>
        <v>0.25048204413185726</v>
      </c>
      <c r="Q23" s="145">
        <f>'Alloc Amt'!Q23/'Alloc Amt'!$F23</f>
        <v>1.6178445310236395E-05</v>
      </c>
      <c r="R23" s="145">
        <f>'Alloc Amt'!R23/'Alloc Amt'!$F23</f>
        <v>0.001058952783942746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</row>
    <row r="24" spans="1:256" ht="15">
      <c r="A24" s="119">
        <f>'Alloc Amt'!A24</f>
        <v>14</v>
      </c>
      <c r="B24" s="144" t="str">
        <f>'Alloc Amt'!B24</f>
        <v>Weighted Year End Customers (Lighting =9 Lights per Cust)</v>
      </c>
      <c r="C24" s="119" t="str">
        <f>'Alloc Amt'!C24</f>
        <v>YECust05</v>
      </c>
      <c r="D24" s="119"/>
      <c r="E24" s="119"/>
      <c r="F24" s="145">
        <f t="shared" si="0"/>
        <v>0.9999999999999999</v>
      </c>
      <c r="G24" s="145">
        <f>'Alloc Amt'!G24/'Alloc Amt'!$F24</f>
        <v>0.6485483798723914</v>
      </c>
      <c r="H24" s="145">
        <f>'Alloc Amt'!H24/'Alloc Amt'!$F24</f>
        <v>0.2535149486677715</v>
      </c>
      <c r="I24" s="145">
        <f>'Alloc Amt'!I24/'Alloc Amt'!$F24</f>
        <v>0.009931284162922485</v>
      </c>
      <c r="J24" s="145">
        <f>'Alloc Amt'!J24/'Alloc Amt'!$F24</f>
        <v>0.04345516017477825</v>
      </c>
      <c r="K24" s="145">
        <f>'Alloc Amt'!K24/'Alloc Amt'!$F24</f>
        <v>0.002301339564969596</v>
      </c>
      <c r="L24" s="145">
        <f>'Alloc Amt'!L24/'Alloc Amt'!$F24</f>
        <v>0.0052899919530341385</v>
      </c>
      <c r="M24" s="145">
        <f>'Alloc Amt'!M24/'Alloc Amt'!$F24</f>
        <v>0.006448384351508767</v>
      </c>
      <c r="N24" s="145">
        <f>'Alloc Amt'!N24/'Alloc Amt'!$F24</f>
        <v>0.0010811662385763203</v>
      </c>
      <c r="O24" s="145">
        <f>'Alloc Amt'!O24/'Alloc Amt'!$F24</f>
        <v>7.722615989830859E-05</v>
      </c>
      <c r="P24" s="145">
        <f>'Alloc Amt'!P24/'Alloc Amt'!$F24</f>
        <v>0.02922701247511387</v>
      </c>
      <c r="Q24" s="145">
        <f>'Alloc Amt'!Q24/'Alloc Amt'!$F24</f>
        <v>1.544523197966172E-06</v>
      </c>
      <c r="R24" s="145">
        <f>'Alloc Amt'!R24/'Alloc Amt'!$F24</f>
        <v>0.00012356185583729375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256" ht="15">
      <c r="A25" s="119">
        <f>'Alloc Amt'!A25</f>
        <v>15</v>
      </c>
      <c r="B25" s="144" t="str">
        <f>'Alloc Amt'!B25</f>
        <v>Street Lighting</v>
      </c>
      <c r="C25" s="119" t="str">
        <f>'Alloc Amt'!C25</f>
        <v>YECust04</v>
      </c>
      <c r="D25" s="119"/>
      <c r="E25" s="119"/>
      <c r="F25" s="145">
        <f t="shared" si="0"/>
        <v>1</v>
      </c>
      <c r="G25" s="145">
        <f>'Alloc Amt'!G25/'Alloc Amt'!$F25</f>
        <v>0</v>
      </c>
      <c r="H25" s="145">
        <f>'Alloc Amt'!H25/'Alloc Amt'!$F25</f>
        <v>0</v>
      </c>
      <c r="I25" s="145">
        <f>'Alloc Amt'!I25/'Alloc Amt'!$F25</f>
        <v>0</v>
      </c>
      <c r="J25" s="145">
        <f>'Alloc Amt'!J25/'Alloc Amt'!$F25</f>
        <v>0</v>
      </c>
      <c r="K25" s="145">
        <f>'Alloc Amt'!K25/'Alloc Amt'!$F25</f>
        <v>0</v>
      </c>
      <c r="L25" s="145">
        <f>'Alloc Amt'!L25/'Alloc Amt'!$F25</f>
        <v>0</v>
      </c>
      <c r="M25" s="145">
        <f>'Alloc Amt'!M25/'Alloc Amt'!$F25</f>
        <v>0</v>
      </c>
      <c r="N25" s="145">
        <f>'Alloc Amt'!N25/'Alloc Amt'!$F25</f>
        <v>0</v>
      </c>
      <c r="O25" s="145">
        <f>'Alloc Amt'!O25/'Alloc Amt'!$F25</f>
        <v>0</v>
      </c>
      <c r="P25" s="145">
        <f>'Alloc Amt'!P25/'Alloc Amt'!$F25</f>
        <v>1</v>
      </c>
      <c r="Q25" s="145">
        <f>'Alloc Amt'!Q25/'Alloc Amt'!$F25</f>
        <v>0</v>
      </c>
      <c r="R25" s="145">
        <f>'Alloc Amt'!R25/'Alloc Amt'!$F25</f>
        <v>0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  <c r="IV25" s="121"/>
    </row>
    <row r="26" spans="1:256" ht="15">
      <c r="A26" s="119">
        <f>'Alloc Amt'!A26</f>
        <v>16</v>
      </c>
      <c r="B26" s="144" t="str">
        <f>'Alloc Amt'!B26</f>
        <v>Year End Customers </v>
      </c>
      <c r="C26" s="119" t="str">
        <f>'Alloc Amt'!C26</f>
        <v>YECust01</v>
      </c>
      <c r="D26" s="119"/>
      <c r="E26" s="119"/>
      <c r="F26" s="145">
        <f t="shared" si="0"/>
        <v>0.9999999999999999</v>
      </c>
      <c r="G26" s="145">
        <f>'Alloc Amt'!G26/'Alloc Amt'!$F26</f>
        <v>0.6175783220598985</v>
      </c>
      <c r="H26" s="145">
        <f>'Alloc Amt'!H26/'Alloc Amt'!$F26</f>
        <v>0.1207044389241628</v>
      </c>
      <c r="I26" s="145">
        <f>'Alloc Amt'!I26/'Alloc Amt'!$F26</f>
        <v>0.0009457036667710911</v>
      </c>
      <c r="J26" s="145">
        <f>'Alloc Amt'!J26/'Alloc Amt'!$F26</f>
        <v>0.008276010160063655</v>
      </c>
      <c r="K26" s="145">
        <f>'Alloc Amt'!K26/'Alloc Amt'!$F26</f>
        <v>0.00043828879113185876</v>
      </c>
      <c r="L26" s="145">
        <f>'Alloc Amt'!L26/'Alloc Amt'!$F26</f>
        <v>0.00020149518250021695</v>
      </c>
      <c r="M26" s="145">
        <f>'Alloc Amt'!M26/'Alloc Amt'!$F26</f>
        <v>0.000245618215164498</v>
      </c>
      <c r="N26" s="145">
        <f>'Alloc Amt'!N26/'Alloc Amt'!$F26</f>
        <v>5.1476871441661263E-05</v>
      </c>
      <c r="O26" s="145">
        <f>'Alloc Amt'!O26/'Alloc Amt'!$F26</f>
        <v>1.4707677554760361E-06</v>
      </c>
      <c r="P26" s="145">
        <f>'Alloc Amt'!P26/'Alloc Amt'!$F26</f>
        <v>0.25048204413185726</v>
      </c>
      <c r="Q26" s="145">
        <f>'Alloc Amt'!Q26/'Alloc Amt'!$F26</f>
        <v>1.6178445310236395E-05</v>
      </c>
      <c r="R26" s="145">
        <f>'Alloc Amt'!R26/'Alloc Amt'!$F26</f>
        <v>0.001058952783942746</v>
      </c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  <c r="IU26" s="121"/>
      <c r="IV26" s="121"/>
    </row>
    <row r="27" spans="1:256" ht="15">
      <c r="A27" s="119">
        <f>'Alloc Amt'!A27</f>
        <v>17</v>
      </c>
      <c r="B27" s="144" t="str">
        <f>'Alloc Amt'!B27</f>
        <v>Year End Customers (Lighting = 9 Lights per Cust)</v>
      </c>
      <c r="C27" s="119" t="str">
        <f>'Alloc Amt'!C27</f>
        <v>YECust06</v>
      </c>
      <c r="D27" s="119"/>
      <c r="E27" s="119"/>
      <c r="F27" s="145">
        <f t="shared" si="0"/>
        <v>1</v>
      </c>
      <c r="G27" s="145">
        <f>'Alloc Amt'!G27/'Alloc Amt'!$F27</f>
        <v>0.7954448679621692</v>
      </c>
      <c r="H27" s="145">
        <f>'Alloc Amt'!H27/'Alloc Amt'!$F27</f>
        <v>0.15546809700546144</v>
      </c>
      <c r="I27" s="145">
        <f>'Alloc Amt'!I27/'Alloc Amt'!$F27</f>
        <v>0.0012180724314237007</v>
      </c>
      <c r="J27" s="145">
        <f>'Alloc Amt'!J27/'Alloc Amt'!$F27</f>
        <v>0.010659554543734314</v>
      </c>
      <c r="K27" s="145">
        <f>'Alloc Amt'!K27/'Alloc Amt'!$F27</f>
        <v>0.0005645187940346234</v>
      </c>
      <c r="L27" s="145">
        <f>'Alloc Amt'!L27/'Alloc Amt'!$F27</f>
        <v>0.00025952709658638723</v>
      </c>
      <c r="M27" s="145">
        <f>'Alloc Amt'!M27/'Alloc Amt'!$F27</f>
        <v>0.0003163578476636983</v>
      </c>
      <c r="N27" s="145">
        <f>'Alloc Amt'!N27/'Alloc Amt'!$F27</f>
        <v>6.63025429235296E-05</v>
      </c>
      <c r="O27" s="145">
        <f>'Alloc Amt'!O27/'Alloc Amt'!$F27</f>
        <v>1.8943583692437025E-06</v>
      </c>
      <c r="P27" s="145">
        <f>'Alloc Amt'!P27/'Alloc Amt'!$F27</f>
        <v>0.03584694342119858</v>
      </c>
      <c r="Q27" s="145">
        <f>'Alloc Amt'!Q27/'Alloc Amt'!$F27</f>
        <v>2.315326895742303E-06</v>
      </c>
      <c r="R27" s="145">
        <f>'Alloc Amt'!R27/'Alloc Amt'!$F27</f>
        <v>0.0001515486695394962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  <c r="IT27" s="121"/>
      <c r="IU27" s="121"/>
      <c r="IV27" s="121"/>
    </row>
    <row r="28" spans="1:256" ht="15">
      <c r="A28" s="119">
        <f>'Alloc Amt'!A28</f>
        <v>18</v>
      </c>
      <c r="B28" s="144" t="str">
        <f>'Alloc Amt'!B28</f>
        <v>Year End Secondary Customers</v>
      </c>
      <c r="C28" s="119" t="str">
        <f>'Alloc Amt'!C28</f>
        <v>YECust07</v>
      </c>
      <c r="D28" s="119"/>
      <c r="E28" s="119"/>
      <c r="F28" s="145">
        <f t="shared" si="0"/>
        <v>1</v>
      </c>
      <c r="G28" s="145">
        <f>'Alloc Amt'!G28/'Alloc Amt'!$F28</f>
        <v>0.796200520811387</v>
      </c>
      <c r="H28" s="145">
        <f>'Alloc Amt'!H28/'Alloc Amt'!$F28</f>
        <v>0.15561578783256502</v>
      </c>
      <c r="I28" s="145">
        <f>'Alloc Amt'!I28/'Alloc Amt'!$F28</f>
        <v>0.001219229569951374</v>
      </c>
      <c r="J28" s="145">
        <f>'Alloc Amt'!J28/'Alloc Amt'!$F28</f>
        <v>0.010669680855546473</v>
      </c>
      <c r="K28" s="145">
        <f>'Alloc Amt'!K28/'Alloc Amt'!$F28</f>
        <v>0</v>
      </c>
      <c r="L28" s="145">
        <f>'Alloc Amt'!L28/'Alloc Amt'!$F28</f>
        <v>0.0002597736408761092</v>
      </c>
      <c r="M28" s="145">
        <f>'Alloc Amt'!M28/'Alloc Amt'!$F28</f>
        <v>0</v>
      </c>
      <c r="N28" s="145">
        <f>'Alloc Amt'!N28/'Alloc Amt'!$F28</f>
        <v>0</v>
      </c>
      <c r="O28" s="145">
        <f>'Alloc Amt'!O28/'Alloc Amt'!$F28</f>
        <v>0</v>
      </c>
      <c r="P28" s="145">
        <f>'Alloc Amt'!P28/'Alloc Amt'!$F28</f>
        <v>0.035880997126267265</v>
      </c>
      <c r="Q28" s="145">
        <f>'Alloc Amt'!Q28/'Alloc Amt'!$F28</f>
        <v>2.317526398732524E-06</v>
      </c>
      <c r="R28" s="145">
        <f>'Alloc Amt'!R28/'Alloc Amt'!$F28</f>
        <v>0.000151692637007947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  <c r="IT28" s="121"/>
      <c r="IU28" s="121"/>
      <c r="IV28" s="121"/>
    </row>
    <row r="29" spans="1:256" ht="15">
      <c r="A29" s="119">
        <f>'Alloc Amt'!A29</f>
        <v>19</v>
      </c>
      <c r="B29" s="144" t="str">
        <f>'Alloc Amt'!B29</f>
        <v>Year End Primary Customers</v>
      </c>
      <c r="C29" s="119" t="str">
        <f>'Alloc Amt'!C29</f>
        <v>YECust08</v>
      </c>
      <c r="D29" s="119"/>
      <c r="E29" s="119"/>
      <c r="F29" s="145">
        <f t="shared" si="0"/>
        <v>1</v>
      </c>
      <c r="G29" s="145">
        <f>'Alloc Amt'!G29/'Alloc Amt'!$F29</f>
        <v>0.7954991185370346</v>
      </c>
      <c r="H29" s="145">
        <f>'Alloc Amt'!H29/'Alloc Amt'!$F29</f>
        <v>0.15547870017103013</v>
      </c>
      <c r="I29" s="145">
        <f>'Alloc Amt'!I29/'Alloc Amt'!$F29</f>
        <v>0.0012181555058544927</v>
      </c>
      <c r="J29" s="145">
        <f>'Alloc Amt'!J29/'Alloc Amt'!$F29</f>
        <v>0.010660281541902381</v>
      </c>
      <c r="K29" s="145">
        <f>'Alloc Amt'!K29/'Alloc Amt'!$F29</f>
        <v>0.0005645572950927509</v>
      </c>
      <c r="L29" s="145">
        <f>'Alloc Amt'!L29/'Alloc Amt'!$F29</f>
        <v>0.0002595447967372714</v>
      </c>
      <c r="M29" s="145">
        <f>'Alloc Amt'!M29/'Alloc Amt'!$F29</f>
        <v>0.00031637942376003156</v>
      </c>
      <c r="N29" s="145">
        <f>'Alloc Amt'!N29/'Alloc Amt'!$F29</f>
        <v>0</v>
      </c>
      <c r="O29" s="145">
        <f>'Alloc Amt'!O29/'Alloc Amt'!$F29</f>
        <v>0</v>
      </c>
      <c r="P29" s="145">
        <f>'Alloc Amt'!P29/'Alloc Amt'!$F29</f>
        <v>0.035849388238389686</v>
      </c>
      <c r="Q29" s="145">
        <f>'Alloc Amt'!Q29/'Alloc Amt'!$F29</f>
        <v>2.3154848046309697E-06</v>
      </c>
      <c r="R29" s="145">
        <f>'Alloc Amt'!R29/'Alloc Amt'!$F29</f>
        <v>0.0001515590053940271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  <c r="IV29" s="121"/>
    </row>
    <row r="30" spans="1:256" ht="15">
      <c r="A30" s="119">
        <f>'Alloc Amt'!A30</f>
        <v>20</v>
      </c>
      <c r="B30" s="144" t="str">
        <f>'Alloc Amt'!B30</f>
        <v>Maximum Class Non-Coincident Peak Demands (Adjusted)</v>
      </c>
      <c r="C30" s="119" t="str">
        <f>'Alloc Amt'!C30</f>
        <v>NCP</v>
      </c>
      <c r="D30" s="119"/>
      <c r="E30" s="119"/>
      <c r="F30" s="145">
        <f t="shared" si="0"/>
        <v>1</v>
      </c>
      <c r="G30" s="145">
        <f>'Alloc Amt'!G30/'Alloc Amt'!$F30</f>
        <v>0.4053274514493369</v>
      </c>
      <c r="H30" s="145">
        <f>'Alloc Amt'!H30/'Alloc Amt'!$F30</f>
        <v>0.12426575811408043</v>
      </c>
      <c r="I30" s="145">
        <f>'Alloc Amt'!I30/'Alloc Amt'!$F30</f>
        <v>0.011702491936680689</v>
      </c>
      <c r="J30" s="145">
        <f>'Alloc Amt'!J30/'Alloc Amt'!$F30</f>
        <v>0.13722055050748383</v>
      </c>
      <c r="K30" s="145">
        <f>'Alloc Amt'!K30/'Alloc Amt'!$F30</f>
        <v>0.034220979517050526</v>
      </c>
      <c r="L30" s="145">
        <f>'Alloc Amt'!L30/'Alloc Amt'!$F30</f>
        <v>0.020296806089759544</v>
      </c>
      <c r="M30" s="145">
        <f>'Alloc Amt'!M30/'Alloc Amt'!$F30</f>
        <v>0.15608747905597523</v>
      </c>
      <c r="N30" s="145">
        <f>'Alloc Amt'!N30/'Alloc Amt'!$F30</f>
        <v>0.06391316457413565</v>
      </c>
      <c r="O30" s="145">
        <f>'Alloc Amt'!O30/'Alloc Amt'!$F30</f>
        <v>0.04002406898788702</v>
      </c>
      <c r="P30" s="145">
        <f>'Alloc Amt'!P30/'Alloc Amt'!$F30</f>
        <v>0.006904669351237055</v>
      </c>
      <c r="Q30" s="145">
        <f>'Alloc Amt'!Q30/'Alloc Amt'!$F30</f>
        <v>2.315216226146617E-06</v>
      </c>
      <c r="R30" s="145">
        <f>'Alloc Amt'!R30/'Alloc Amt'!$F30</f>
        <v>3.4265200146969925E-05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  <c r="IU30" s="121"/>
      <c r="IV30" s="121"/>
    </row>
    <row r="31" spans="1:256" ht="15">
      <c r="A31" s="119">
        <f>'Alloc Amt'!A31</f>
        <v>21</v>
      </c>
      <c r="B31" s="144"/>
      <c r="C31" s="119"/>
      <c r="D31" s="119"/>
      <c r="E31" s="119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1"/>
      <c r="IV31" s="121"/>
    </row>
    <row r="32" spans="1:256" ht="15">
      <c r="A32" s="119">
        <f>'Alloc Amt'!A32</f>
        <v>22</v>
      </c>
      <c r="B32" s="144" t="str">
        <f>'Alloc Amt'!B32</f>
        <v>Net Utility Plant</v>
      </c>
      <c r="C32" s="119" t="str">
        <f>'Alloc Amt'!C39</f>
        <v>SICD</v>
      </c>
      <c r="D32" s="119"/>
      <c r="E32" s="119"/>
      <c r="F32" s="145">
        <f>SUM(G32:R32)</f>
        <v>1.0000000000000002</v>
      </c>
      <c r="G32" s="145">
        <f ca="1">'Alloc Amt'!G32/'Alloc Amt'!$F32</f>
        <v>0.38540023276865243</v>
      </c>
      <c r="H32" s="145">
        <f ca="1">'Alloc Amt'!H32/'Alloc Amt'!$F32</f>
        <v>0.11841709375221052</v>
      </c>
      <c r="I32" s="145">
        <f ca="1">'Alloc Amt'!I32/'Alloc Amt'!$F32</f>
        <v>0.0085067997425617</v>
      </c>
      <c r="J32" s="145">
        <f ca="1">'Alloc Amt'!J32/'Alloc Amt'!$F32</f>
        <v>0.15478491100344044</v>
      </c>
      <c r="K32" s="145">
        <f ca="1">'Alloc Amt'!K32/'Alloc Amt'!$F32</f>
        <v>0.0338337335186218</v>
      </c>
      <c r="L32" s="145">
        <f ca="1">'Alloc Amt'!L32/'Alloc Amt'!$F32</f>
        <v>0.024390040249916457</v>
      </c>
      <c r="M32" s="145">
        <f ca="1">'Alloc Amt'!M32/'Alloc Amt'!$F32</f>
        <v>0.1687434126190035</v>
      </c>
      <c r="N32" s="145">
        <f ca="1">'Alloc Amt'!N32/'Alloc Amt'!$F32</f>
        <v>0.061080799533320775</v>
      </c>
      <c r="O32" s="145">
        <f ca="1">'Alloc Amt'!O32/'Alloc Amt'!$F32</f>
        <v>0.01956802588380294</v>
      </c>
      <c r="P32" s="145">
        <f ca="1">'Alloc Amt'!P32/'Alloc Amt'!$F32</f>
        <v>0.025194440307306224</v>
      </c>
      <c r="Q32" s="145">
        <f ca="1">'Alloc Amt'!Q32/'Alloc Amt'!$F32</f>
        <v>2.096125601091603E-06</v>
      </c>
      <c r="R32" s="145">
        <f ca="1">'Alloc Amt'!R32/'Alloc Amt'!$F32</f>
        <v>7.841449556239574E-05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</row>
    <row r="33" spans="1:256" ht="15">
      <c r="A33" s="119">
        <f>'Alloc Amt'!A33</f>
        <v>23</v>
      </c>
      <c r="B33" s="144" t="str">
        <f>'Alloc Amt'!B33</f>
        <v>Total Utility Plant</v>
      </c>
      <c r="C33" s="119" t="str">
        <f>'Alloc Amt'!C40</f>
        <v>SCP</v>
      </c>
      <c r="D33" s="119"/>
      <c r="E33" s="119"/>
      <c r="F33" s="145">
        <f>SUM(G33:R33)</f>
        <v>1</v>
      </c>
      <c r="G33" s="145">
        <f ca="1">'Alloc Amt'!G33/'Alloc Amt'!$F33</f>
        <v>0.3871473766515316</v>
      </c>
      <c r="H33" s="145">
        <f ca="1">'Alloc Amt'!H33/'Alloc Amt'!$F33</f>
        <v>0.11886926044879963</v>
      </c>
      <c r="I33" s="145">
        <f ca="1">'Alloc Amt'!I33/'Alloc Amt'!$F33</f>
        <v>0.0085170329534089</v>
      </c>
      <c r="J33" s="145">
        <f ca="1">'Alloc Amt'!J33/'Alloc Amt'!$F33</f>
        <v>0.15413232569584087</v>
      </c>
      <c r="K33" s="145">
        <f ca="1">'Alloc Amt'!K33/'Alloc Amt'!$F33</f>
        <v>0.033656049395332586</v>
      </c>
      <c r="L33" s="145">
        <f ca="1">'Alloc Amt'!L33/'Alloc Amt'!$F33</f>
        <v>0.0242634504749809</v>
      </c>
      <c r="M33" s="145">
        <f ca="1">'Alloc Amt'!M33/'Alloc Amt'!$F33</f>
        <v>0.16765277229190792</v>
      </c>
      <c r="N33" s="145">
        <f ca="1">'Alloc Amt'!N33/'Alloc Amt'!$F33</f>
        <v>0.06020330612850338</v>
      </c>
      <c r="O33" s="145">
        <f ca="1">'Alloc Amt'!O33/'Alloc Amt'!$F33</f>
        <v>0.019281902428073937</v>
      </c>
      <c r="P33" s="145">
        <f ca="1">'Alloc Amt'!P33/'Alloc Amt'!$F33</f>
        <v>0.02619502615612958</v>
      </c>
      <c r="Q33" s="145">
        <f ca="1">'Alloc Amt'!Q33/'Alloc Amt'!$F33</f>
        <v>2.116899594207022E-06</v>
      </c>
      <c r="R33" s="145">
        <f ca="1">'Alloc Amt'!R33/'Alloc Amt'!$F33</f>
        <v>7.93804758965657E-05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</row>
    <row r="34" spans="1:256" ht="15">
      <c r="A34" s="119">
        <f>'Alloc Amt'!A34</f>
        <v>24</v>
      </c>
      <c r="B34" s="144"/>
      <c r="C34" s="119"/>
      <c r="D34" s="119"/>
      <c r="E34" s="119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</row>
    <row r="35" spans="1:256" ht="15">
      <c r="A35" s="119">
        <f>'Alloc Amt'!A35</f>
        <v>25</v>
      </c>
      <c r="B35" s="144"/>
      <c r="C35" s="119"/>
      <c r="D35" s="119"/>
      <c r="E35" s="119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  <c r="IU35" s="121"/>
      <c r="IV35" s="121"/>
    </row>
    <row r="36" spans="1:256" ht="15">
      <c r="A36" s="119">
        <f>'Alloc Amt'!A36</f>
        <v>26</v>
      </c>
      <c r="B36" s="144" t="str">
        <f>'Alloc Amt'!B36</f>
        <v>Meter Cost - Weighted Cost of Meters</v>
      </c>
      <c r="C36" s="119" t="str">
        <f>'Alloc Amt'!C43</f>
        <v>PPWDRA</v>
      </c>
      <c r="D36" s="119"/>
      <c r="E36" s="119"/>
      <c r="F36" s="145">
        <f aca="true" t="shared" si="1" ref="F36:F41">SUM(G36:R36)</f>
        <v>1</v>
      </c>
      <c r="G36" s="145">
        <f>'Alloc Amt'!G36/'Alloc Amt'!$F36</f>
        <v>0.6275163405579258</v>
      </c>
      <c r="H36" s="145">
        <f>'Alloc Amt'!H36/'Alloc Amt'!$F36</f>
        <v>0.2287801437331095</v>
      </c>
      <c r="I36" s="145">
        <f>'Alloc Amt'!I36/'Alloc Amt'!$F36</f>
        <v>0.005346547719838083</v>
      </c>
      <c r="J36" s="145">
        <f>'Alloc Amt'!J36/'Alloc Amt'!$F36</f>
        <v>0.06713174162572048</v>
      </c>
      <c r="K36" s="145">
        <f>'Alloc Amt'!K36/'Alloc Amt'!$F36</f>
        <v>0.02463893505450915</v>
      </c>
      <c r="L36" s="145">
        <f>'Alloc Amt'!L36/'Alloc Amt'!$F36</f>
        <v>0.002524212410526108</v>
      </c>
      <c r="M36" s="145">
        <f>'Alloc Amt'!M36/'Alloc Amt'!$F36</f>
        <v>0.017828526214883587</v>
      </c>
      <c r="N36" s="145">
        <f>'Alloc Amt'!N36/'Alloc Amt'!$F36</f>
        <v>0.02425018570774546</v>
      </c>
      <c r="O36" s="145">
        <f>'Alloc Amt'!O36/'Alloc Amt'!$F36</f>
        <v>0.0008909456239855507</v>
      </c>
      <c r="P36" s="145">
        <f>'Alloc Amt'!P36/'Alloc Amt'!$F36</f>
        <v>0</v>
      </c>
      <c r="Q36" s="145">
        <f>'Alloc Amt'!Q36/'Alloc Amt'!$F36</f>
        <v>1.6435602807657368E-05</v>
      </c>
      <c r="R36" s="145">
        <f>'Alloc Amt'!R36/'Alloc Amt'!$F36</f>
        <v>0.0010759857489485705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</row>
    <row r="37" spans="1:256" ht="15">
      <c r="A37" s="119">
        <f>'Alloc Amt'!A37</f>
        <v>27</v>
      </c>
      <c r="B37" s="144" t="str">
        <f>'Alloc Amt'!B37</f>
        <v>Customer Services - Weighted cost of Services</v>
      </c>
      <c r="C37" s="119"/>
      <c r="D37" s="119"/>
      <c r="E37" s="119"/>
      <c r="F37" s="145">
        <f t="shared" si="1"/>
        <v>1</v>
      </c>
      <c r="G37" s="145">
        <f>'Alloc Amt'!G37/'Alloc Amt'!$F37</f>
        <v>0.4754122431077891</v>
      </c>
      <c r="H37" s="145">
        <f>'Alloc Amt'!H37/'Alloc Amt'!$F37</f>
        <v>0.3120084117807437</v>
      </c>
      <c r="I37" s="145">
        <f>'Alloc Amt'!I37/'Alloc Amt'!$F37</f>
        <v>0.0014892588633006769</v>
      </c>
      <c r="J37" s="145">
        <f>'Alloc Amt'!J37/'Alloc Amt'!$F37</f>
        <v>0.017123881349641483</v>
      </c>
      <c r="K37" s="145">
        <f>'Alloc Amt'!K37/'Alloc Amt'!$F37</f>
        <v>0</v>
      </c>
      <c r="L37" s="145">
        <f>'Alloc Amt'!L37/'Alloc Amt'!$F37</f>
        <v>0.0003173056321408081</v>
      </c>
      <c r="M37" s="145">
        <f>'Alloc Amt'!M37/'Alloc Amt'!$F37</f>
        <v>0</v>
      </c>
      <c r="N37" s="145">
        <f>'Alloc Amt'!N37/'Alloc Amt'!$F37</f>
        <v>0</v>
      </c>
      <c r="O37" s="145">
        <f>'Alloc Amt'!O37/'Alloc Amt'!$F37</f>
        <v>0</v>
      </c>
      <c r="P37" s="145">
        <f>'Alloc Amt'!P37/'Alloc Amt'!$F37</f>
        <v>0.19282126094996244</v>
      </c>
      <c r="Q37" s="145">
        <f>'Alloc Amt'!Q37/'Alloc Amt'!$F37</f>
        <v>1.2454958891306967E-05</v>
      </c>
      <c r="R37" s="145">
        <f>'Alloc Amt'!R37/'Alloc Amt'!$F37</f>
        <v>0.000815183357530485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  <c r="IS37" s="121"/>
      <c r="IT37" s="121"/>
      <c r="IU37" s="121"/>
      <c r="IV37" s="121"/>
    </row>
    <row r="38" spans="1:256" ht="15">
      <c r="A38" s="119">
        <f>'Alloc Amt'!A38</f>
        <v>28</v>
      </c>
      <c r="B38" s="144" t="str">
        <f>'Alloc Amt'!B38</f>
        <v>Maximum Class Demands (Primary)</v>
      </c>
      <c r="C38" s="119"/>
      <c r="D38" s="119"/>
      <c r="E38" s="119"/>
      <c r="F38" s="145">
        <f t="shared" si="1"/>
        <v>1</v>
      </c>
      <c r="G38" s="145">
        <f>'Alloc Amt'!G38/'Alloc Amt'!$F38</f>
        <v>0.4523427003451911</v>
      </c>
      <c r="H38" s="145">
        <f>'Alloc Amt'!H38/'Alloc Amt'!$F38</f>
        <v>0.13867974741106678</v>
      </c>
      <c r="I38" s="145">
        <f>'Alloc Amt'!I38/'Alloc Amt'!$F38</f>
        <v>0.013059902023605283</v>
      </c>
      <c r="J38" s="145">
        <f>'Alloc Amt'!J38/'Alloc Amt'!$F38</f>
        <v>0.15313720829285435</v>
      </c>
      <c r="K38" s="145">
        <f>'Alloc Amt'!K38/'Alloc Amt'!$F38</f>
        <v>0.0381903821906199</v>
      </c>
      <c r="L38" s="145">
        <f>'Alloc Amt'!L38/'Alloc Amt'!$F38</f>
        <v>0.022651098617168606</v>
      </c>
      <c r="M38" s="145">
        <f>'Alloc Amt'!M38/'Alloc Amt'!$F38</f>
        <v>0.17419257322391946</v>
      </c>
      <c r="N38" s="145">
        <f>'Alloc Amt'!N38/'Alloc Amt'!$F38</f>
        <v>0</v>
      </c>
      <c r="O38" s="145">
        <f>'Alloc Amt'!O38/'Alloc Amt'!$F38</f>
        <v>0</v>
      </c>
      <c r="P38" s="145">
        <f>'Alloc Amt'!P38/'Alloc Amt'!$F38</f>
        <v>0.0077055643977758945</v>
      </c>
      <c r="Q38" s="145">
        <f>'Alloc Amt'!Q38/'Alloc Amt'!$F38</f>
        <v>2.5837656834576988E-06</v>
      </c>
      <c r="R38" s="145">
        <f>'Alloc Amt'!R38/'Alloc Amt'!$F38</f>
        <v>3.8239732115173936E-05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</row>
    <row r="39" spans="1:256" ht="15">
      <c r="A39" s="119">
        <f>'Alloc Amt'!A39</f>
        <v>29</v>
      </c>
      <c r="B39" s="144" t="str">
        <f>'Alloc Amt'!B39</f>
        <v>Sum of the Individual Customer Demands (Secondary)</v>
      </c>
      <c r="C39" s="119"/>
      <c r="D39" s="119"/>
      <c r="E39" s="119"/>
      <c r="F39" s="145">
        <f t="shared" si="1"/>
        <v>0.9999999999999999</v>
      </c>
      <c r="G39" s="145">
        <f>'Alloc Amt'!G39/'Alloc Amt'!$F39</f>
        <v>0.6849321862690295</v>
      </c>
      <c r="H39" s="145">
        <f>'Alloc Amt'!H39/'Alloc Amt'!$F39</f>
        <v>0.159163410123048</v>
      </c>
      <c r="I39" s="145">
        <f>'Alloc Amt'!I39/'Alloc Amt'!$F39</f>
        <v>0.009345248316865049</v>
      </c>
      <c r="J39" s="145">
        <f>'Alloc Amt'!J39/'Alloc Amt'!$F39</f>
        <v>0.12288783273094282</v>
      </c>
      <c r="K39" s="145">
        <f>'Alloc Amt'!K39/'Alloc Amt'!$F39</f>
        <v>0</v>
      </c>
      <c r="L39" s="145">
        <f>'Alloc Amt'!L39/'Alloc Amt'!$F39</f>
        <v>0.018576523976636793</v>
      </c>
      <c r="M39" s="145">
        <f>'Alloc Amt'!M39/'Alloc Amt'!$F39</f>
        <v>0</v>
      </c>
      <c r="N39" s="145">
        <f>'Alloc Amt'!N39/'Alloc Amt'!$F39</f>
        <v>0</v>
      </c>
      <c r="O39" s="145">
        <f>'Alloc Amt'!O39/'Alloc Amt'!$F39</f>
        <v>0</v>
      </c>
      <c r="P39" s="145">
        <f>'Alloc Amt'!P39/'Alloc Amt'!$F39</f>
        <v>0.005065583535757944</v>
      </c>
      <c r="Q39" s="145">
        <f>'Alloc Amt'!Q39/'Alloc Amt'!$F39</f>
        <v>1.698549286040286E-06</v>
      </c>
      <c r="R39" s="145">
        <f>'Alloc Amt'!R39/'Alloc Amt'!$F39</f>
        <v>2.751649843385263E-05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  <row r="40" spans="1:256" ht="15">
      <c r="A40" s="119">
        <f>'Alloc Amt'!A40</f>
        <v>30</v>
      </c>
      <c r="B40" s="144" t="str">
        <f>'Alloc Amt'!B40</f>
        <v>Summer Peak Period Demand Allocator</v>
      </c>
      <c r="C40" s="119" t="e">
        <f>#REF!</f>
        <v>#REF!</v>
      </c>
      <c r="D40" s="119"/>
      <c r="E40" s="119"/>
      <c r="F40" s="145">
        <f t="shared" si="1"/>
        <v>1</v>
      </c>
      <c r="G40" s="145">
        <f>'Alloc Amt'!G40/'Alloc Amt'!$F40</f>
        <v>0.3981159889280866</v>
      </c>
      <c r="H40" s="145">
        <f>'Alloc Amt'!H40/'Alloc Amt'!$F40</f>
        <v>0.12083416983114025</v>
      </c>
      <c r="I40" s="145">
        <f>'Alloc Amt'!I40/'Alloc Amt'!$F40</f>
        <v>0.006900324911862041</v>
      </c>
      <c r="J40" s="145">
        <f>'Alloc Amt'!J40/'Alloc Amt'!$F40</f>
        <v>0.1567388358111678</v>
      </c>
      <c r="K40" s="145">
        <f>'Alloc Amt'!K40/'Alloc Amt'!$F40</f>
        <v>0.03968639436554035</v>
      </c>
      <c r="L40" s="145">
        <f>'Alloc Amt'!L40/'Alloc Amt'!$F40</f>
        <v>0.024525357400204627</v>
      </c>
      <c r="M40" s="145">
        <f>'Alloc Amt'!M40/'Alloc Amt'!$F40</f>
        <v>0.16315005832261764</v>
      </c>
      <c r="N40" s="145">
        <f>'Alloc Amt'!N40/'Alloc Amt'!$F40</f>
        <v>0.06871803417233352</v>
      </c>
      <c r="O40" s="145">
        <f>'Alloc Amt'!O40/'Alloc Amt'!$F40</f>
        <v>0.021293016129573464</v>
      </c>
      <c r="P40" s="145">
        <f>'Alloc Amt'!P40/'Alloc Amt'!$F40</f>
        <v>0</v>
      </c>
      <c r="Q40" s="145">
        <f>'Alloc Amt'!Q40/'Alloc Amt'!$F40</f>
        <v>0</v>
      </c>
      <c r="R40" s="145">
        <f>'Alloc Amt'!R40/'Alloc Amt'!$F40</f>
        <v>3.782012747373492E-05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  <c r="IU40" s="121"/>
      <c r="IV40" s="121"/>
    </row>
    <row r="41" spans="1:256" ht="15">
      <c r="A41" s="119">
        <f>'Alloc Amt'!A41</f>
        <v>31</v>
      </c>
      <c r="B41" s="144" t="str">
        <f>'Alloc Amt'!B41</f>
        <v>Winter Peak Period Demand Allocator</v>
      </c>
      <c r="C41" s="119" t="str">
        <f>'Alloc Amt'!C44</f>
        <v>PPWDA</v>
      </c>
      <c r="D41" s="119"/>
      <c r="E41" s="119"/>
      <c r="F41" s="145">
        <f t="shared" si="1"/>
        <v>0.9999999999999999</v>
      </c>
      <c r="G41" s="145">
        <f>'Alloc Amt'!G41/'Alloc Amt'!$F41</f>
        <v>0.45669735231942077</v>
      </c>
      <c r="H41" s="145">
        <f>'Alloc Amt'!H41/'Alloc Amt'!$F41</f>
        <v>0.12612381854228275</v>
      </c>
      <c r="I41" s="145">
        <f>'Alloc Amt'!I41/'Alloc Amt'!$F41</f>
        <v>0.008502977612159438</v>
      </c>
      <c r="J41" s="145">
        <f>'Alloc Amt'!J41/'Alloc Amt'!$F41</f>
        <v>0.12672535928903642</v>
      </c>
      <c r="K41" s="145">
        <f>'Alloc Amt'!K41/'Alloc Amt'!$F41</f>
        <v>0.028140128466309502</v>
      </c>
      <c r="L41" s="145">
        <f>'Alloc Amt'!L41/'Alloc Amt'!$F41</f>
        <v>0.018847210685503508</v>
      </c>
      <c r="M41" s="145">
        <f>'Alloc Amt'!M41/'Alloc Amt'!$F41</f>
        <v>0.15111726962719302</v>
      </c>
      <c r="N41" s="145">
        <f>'Alloc Amt'!N41/'Alloc Amt'!$F41</f>
        <v>0.06732866191927259</v>
      </c>
      <c r="O41" s="145">
        <f>'Alloc Amt'!O41/'Alloc Amt'!$F41</f>
        <v>0.016478553138958237</v>
      </c>
      <c r="P41" s="145">
        <f>'Alloc Amt'!P41/'Alloc Amt'!$F41</f>
        <v>0</v>
      </c>
      <c r="Q41" s="145">
        <f>'Alloc Amt'!Q41/'Alloc Amt'!$F41</f>
        <v>0</v>
      </c>
      <c r="R41" s="145">
        <f>'Alloc Amt'!R41/'Alloc Amt'!$F41</f>
        <v>3.8668399863817455E-05</v>
      </c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  <c r="IT41" s="121"/>
      <c r="IU41" s="121"/>
      <c r="IV41" s="121"/>
    </row>
    <row r="42" spans="1:256" ht="15">
      <c r="A42" s="119">
        <f>'Alloc Amt'!A42</f>
        <v>32</v>
      </c>
      <c r="B42" s="144"/>
      <c r="C42" s="119"/>
      <c r="D42" s="119"/>
      <c r="E42" s="119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spans="1:256" ht="15">
      <c r="A43" s="119">
        <f>'Alloc Amt'!A43</f>
        <v>33</v>
      </c>
      <c r="B43" s="144" t="str">
        <f>'Alloc Amt'!B43</f>
        <v>Production Residual Winter Demand Allocator</v>
      </c>
      <c r="C43" s="119"/>
      <c r="D43" s="119"/>
      <c r="E43" s="119"/>
      <c r="F43" s="145">
        <f aca="true" t="shared" si="2" ref="F43:F49">SUM(G43:R43)</f>
        <v>0.9999999999999999</v>
      </c>
      <c r="G43" s="145">
        <f>'Alloc Amt'!G43/'Alloc Amt'!$F43</f>
        <v>0.45669735231942077</v>
      </c>
      <c r="H43" s="145">
        <f>'Alloc Amt'!H43/'Alloc Amt'!$F43</f>
        <v>0.12612381854228275</v>
      </c>
      <c r="I43" s="145">
        <f>'Alloc Amt'!I43/'Alloc Amt'!$F43</f>
        <v>0.008502977612159438</v>
      </c>
      <c r="J43" s="145">
        <f>'Alloc Amt'!J43/'Alloc Amt'!$F43</f>
        <v>0.12672535928903642</v>
      </c>
      <c r="K43" s="145">
        <f>'Alloc Amt'!K43/'Alloc Amt'!$F43</f>
        <v>0.028140128466309502</v>
      </c>
      <c r="L43" s="145">
        <f>'Alloc Amt'!L43/'Alloc Amt'!$F43</f>
        <v>0.018847210685503508</v>
      </c>
      <c r="M43" s="145">
        <f>'Alloc Amt'!M43/'Alloc Amt'!$F43</f>
        <v>0.15111726962719302</v>
      </c>
      <c r="N43" s="145">
        <f>'Alloc Amt'!N43/'Alloc Amt'!$F43</f>
        <v>0.06732866191927259</v>
      </c>
      <c r="O43" s="145">
        <f>'Alloc Amt'!O43/'Alloc Amt'!$F43</f>
        <v>0.016478553138958237</v>
      </c>
      <c r="P43" s="145">
        <f>'Alloc Amt'!P43/'Alloc Amt'!$F43</f>
        <v>0</v>
      </c>
      <c r="Q43" s="145">
        <f>'Alloc Amt'!Q43/'Alloc Amt'!$F43</f>
        <v>0</v>
      </c>
      <c r="R43" s="145">
        <f>'Alloc Amt'!R43/'Alloc Amt'!$F43</f>
        <v>3.8668399863817455E-05</v>
      </c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  <c r="IS43" s="121"/>
      <c r="IT43" s="121"/>
      <c r="IU43" s="121"/>
      <c r="IV43" s="121"/>
    </row>
    <row r="44" spans="1:256" ht="15">
      <c r="A44" s="119">
        <f>'Alloc Amt'!A44</f>
        <v>34</v>
      </c>
      <c r="B44" s="144" t="str">
        <f>'Alloc Amt'!B44</f>
        <v>Production Winter Demand Allocator</v>
      </c>
      <c r="C44" s="119"/>
      <c r="D44" s="119"/>
      <c r="E44" s="119"/>
      <c r="F44" s="145">
        <f t="shared" si="2"/>
        <v>0.9999999999999999</v>
      </c>
      <c r="G44" s="145">
        <f>'Alloc Amt'!G44/'Alloc Amt'!$F44</f>
        <v>0.45669735231942077</v>
      </c>
      <c r="H44" s="145">
        <f>'Alloc Amt'!H44/'Alloc Amt'!$F44</f>
        <v>0.12612381854228275</v>
      </c>
      <c r="I44" s="145">
        <f>'Alloc Amt'!I44/'Alloc Amt'!$F44</f>
        <v>0.008502977612159438</v>
      </c>
      <c r="J44" s="145">
        <f>'Alloc Amt'!J44/'Alloc Amt'!$F44</f>
        <v>0.12672535928903642</v>
      </c>
      <c r="K44" s="145">
        <f>'Alloc Amt'!K44/'Alloc Amt'!$F44</f>
        <v>0.028140128466309502</v>
      </c>
      <c r="L44" s="145">
        <f>'Alloc Amt'!L44/'Alloc Amt'!$F44</f>
        <v>0.018847210685503508</v>
      </c>
      <c r="M44" s="145">
        <f>'Alloc Amt'!M44/'Alloc Amt'!$F44</f>
        <v>0.15111726962719302</v>
      </c>
      <c r="N44" s="145">
        <f>'Alloc Amt'!N44/'Alloc Amt'!$F44</f>
        <v>0.06732866191927259</v>
      </c>
      <c r="O44" s="145">
        <f>'Alloc Amt'!O44/'Alloc Amt'!$F44</f>
        <v>0.016478553138958237</v>
      </c>
      <c r="P44" s="145">
        <f>'Alloc Amt'!P44/'Alloc Amt'!$F44</f>
        <v>0</v>
      </c>
      <c r="Q44" s="145">
        <f>'Alloc Amt'!Q44/'Alloc Amt'!$F44</f>
        <v>0</v>
      </c>
      <c r="R44" s="145">
        <f>'Alloc Amt'!R44/'Alloc Amt'!$F44</f>
        <v>3.8668399863817455E-05</v>
      </c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  <c r="IR44" s="121"/>
      <c r="IS44" s="121"/>
      <c r="IT44" s="121"/>
      <c r="IU44" s="121"/>
      <c r="IV44" s="121"/>
    </row>
    <row r="45" spans="1:256" ht="15">
      <c r="A45" s="119">
        <f>'Alloc Amt'!A45</f>
        <v>35</v>
      </c>
      <c r="B45" s="144" t="str">
        <f>'Alloc Amt'!B45</f>
        <v>Production Residual Summer Demand Allocator</v>
      </c>
      <c r="C45" s="119"/>
      <c r="D45" s="119"/>
      <c r="E45" s="119"/>
      <c r="F45" s="145">
        <f t="shared" si="2"/>
        <v>1</v>
      </c>
      <c r="G45" s="145">
        <f>'Alloc Amt'!G45/'Alloc Amt'!$F45</f>
        <v>0.3981159889280866</v>
      </c>
      <c r="H45" s="145">
        <f>'Alloc Amt'!H45/'Alloc Amt'!$F45</f>
        <v>0.12083416983114025</v>
      </c>
      <c r="I45" s="145">
        <f>'Alloc Amt'!I45/'Alloc Amt'!$F45</f>
        <v>0.006900324911862041</v>
      </c>
      <c r="J45" s="145">
        <f>'Alloc Amt'!J45/'Alloc Amt'!$F45</f>
        <v>0.1567388358111678</v>
      </c>
      <c r="K45" s="145">
        <f>'Alloc Amt'!K45/'Alloc Amt'!$F45</f>
        <v>0.03968639436554035</v>
      </c>
      <c r="L45" s="145">
        <f>'Alloc Amt'!L45/'Alloc Amt'!$F45</f>
        <v>0.024525357400204627</v>
      </c>
      <c r="M45" s="145">
        <f>'Alloc Amt'!M45/'Alloc Amt'!$F45</f>
        <v>0.16315005832261764</v>
      </c>
      <c r="N45" s="145">
        <f>'Alloc Amt'!N45/'Alloc Amt'!$F45</f>
        <v>0.06871803417233352</v>
      </c>
      <c r="O45" s="145">
        <f>'Alloc Amt'!O45/'Alloc Amt'!$F45</f>
        <v>0.021293016129573464</v>
      </c>
      <c r="P45" s="145">
        <f>'Alloc Amt'!P45/'Alloc Amt'!$F45</f>
        <v>0</v>
      </c>
      <c r="Q45" s="145">
        <f>'Alloc Amt'!Q45/'Alloc Amt'!$F45</f>
        <v>0</v>
      </c>
      <c r="R45" s="145">
        <f>'Alloc Amt'!R45/'Alloc Amt'!$F45</f>
        <v>3.782012747373492E-05</v>
      </c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  <c r="IS45" s="121"/>
      <c r="IT45" s="121"/>
      <c r="IU45" s="121"/>
      <c r="IV45" s="121"/>
    </row>
    <row r="46" spans="1:256" ht="15">
      <c r="A46" s="119">
        <v>36</v>
      </c>
      <c r="B46" s="144" t="str">
        <f>'Alloc Amt'!B46</f>
        <v>Production Summer Demand Allocator</v>
      </c>
      <c r="C46" s="119" t="str">
        <f>'Alloc Amt'!C48</f>
        <v>PPSDT</v>
      </c>
      <c r="D46" s="119"/>
      <c r="E46" s="119"/>
      <c r="F46" s="145">
        <f t="shared" si="2"/>
        <v>1</v>
      </c>
      <c r="G46" s="145">
        <f>'Alloc Amt'!G46/'Alloc Amt'!$F46</f>
        <v>0.3981159889280866</v>
      </c>
      <c r="H46" s="145">
        <f>'Alloc Amt'!H46/'Alloc Amt'!$F46</f>
        <v>0.12083416983114025</v>
      </c>
      <c r="I46" s="145">
        <f>'Alloc Amt'!I46/'Alloc Amt'!$F46</f>
        <v>0.006900324911862041</v>
      </c>
      <c r="J46" s="145">
        <f>'Alloc Amt'!J46/'Alloc Amt'!$F46</f>
        <v>0.1567388358111678</v>
      </c>
      <c r="K46" s="145">
        <f>'Alloc Amt'!K46/'Alloc Amt'!$F46</f>
        <v>0.03968639436554035</v>
      </c>
      <c r="L46" s="145">
        <f>'Alloc Amt'!L46/'Alloc Amt'!$F46</f>
        <v>0.024525357400204627</v>
      </c>
      <c r="M46" s="145">
        <f>'Alloc Amt'!M46/'Alloc Amt'!$F46</f>
        <v>0.16315005832261764</v>
      </c>
      <c r="N46" s="145">
        <f>'Alloc Amt'!N46/'Alloc Amt'!$F46</f>
        <v>0.06871803417233352</v>
      </c>
      <c r="O46" s="145">
        <f>'Alloc Amt'!O46/'Alloc Amt'!$F46</f>
        <v>0.021293016129573464</v>
      </c>
      <c r="P46" s="145">
        <f>'Alloc Amt'!P46/'Alloc Amt'!$F46</f>
        <v>0</v>
      </c>
      <c r="Q46" s="145">
        <f>'Alloc Amt'!Q46/'Alloc Amt'!$F46</f>
        <v>0</v>
      </c>
      <c r="R46" s="145">
        <f>'Alloc Amt'!R46/'Alloc Amt'!$F46</f>
        <v>3.782012747373492E-05</v>
      </c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  <c r="IR46" s="121"/>
      <c r="IS46" s="121"/>
      <c r="IT46" s="121"/>
      <c r="IU46" s="121"/>
      <c r="IV46" s="121"/>
    </row>
    <row r="47" spans="1:256" ht="15">
      <c r="A47" s="119">
        <f>'Alloc Amt'!A47</f>
        <v>37</v>
      </c>
      <c r="B47" s="144" t="str">
        <f>'Alloc Amt'!B47</f>
        <v>Production Residual Summer Demand Allocator</v>
      </c>
      <c r="C47" s="119" t="str">
        <f>'Alloc Amt'!C46</f>
        <v>PPSDA</v>
      </c>
      <c r="D47" s="119"/>
      <c r="E47" s="119"/>
      <c r="F47" s="145">
        <f t="shared" si="2"/>
        <v>1</v>
      </c>
      <c r="G47" s="145">
        <f>'Alloc Amt'!G47/'Alloc Amt'!$F47</f>
        <v>0.3981159889280866</v>
      </c>
      <c r="H47" s="145">
        <f>'Alloc Amt'!H47/'Alloc Amt'!$F47</f>
        <v>0.12083416983114025</v>
      </c>
      <c r="I47" s="145">
        <f>'Alloc Amt'!I47/'Alloc Amt'!$F47</f>
        <v>0.006900324911862041</v>
      </c>
      <c r="J47" s="145">
        <f>'Alloc Amt'!J47/'Alloc Amt'!$F47</f>
        <v>0.1567388358111678</v>
      </c>
      <c r="K47" s="145">
        <f>'Alloc Amt'!K47/'Alloc Amt'!$F47</f>
        <v>0.03968639436554035</v>
      </c>
      <c r="L47" s="145">
        <f>'Alloc Amt'!L47/'Alloc Amt'!$F47</f>
        <v>0.024525357400204627</v>
      </c>
      <c r="M47" s="145">
        <f>'Alloc Amt'!M47/'Alloc Amt'!$F47</f>
        <v>0.16315005832261764</v>
      </c>
      <c r="N47" s="145">
        <f>'Alloc Amt'!N47/'Alloc Amt'!$F47</f>
        <v>0.06871803417233352</v>
      </c>
      <c r="O47" s="145">
        <f>'Alloc Amt'!O47/'Alloc Amt'!$F47</f>
        <v>0.021293016129573464</v>
      </c>
      <c r="P47" s="145">
        <f>'Alloc Amt'!P47/'Alloc Amt'!$F47</f>
        <v>0</v>
      </c>
      <c r="Q47" s="145">
        <f>'Alloc Amt'!Q47/'Alloc Amt'!$F47</f>
        <v>0</v>
      </c>
      <c r="R47" s="145">
        <f>'Alloc Amt'!R47/'Alloc Amt'!$F47</f>
        <v>3.782012747373492E-05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  <c r="IS47" s="121"/>
      <c r="IT47" s="121"/>
      <c r="IU47" s="121"/>
      <c r="IV47" s="121"/>
    </row>
    <row r="48" spans="1:256" ht="15">
      <c r="A48" s="119">
        <f>'Alloc Amt'!A48</f>
        <v>38</v>
      </c>
      <c r="B48" s="144" t="str">
        <f>'Alloc Amt'!B48</f>
        <v>Production Summer Demand Total</v>
      </c>
      <c r="C48" s="119" t="str">
        <f>'Alloc Amt'!C49</f>
        <v>SDALL</v>
      </c>
      <c r="D48" s="119"/>
      <c r="E48" s="119"/>
      <c r="F48" s="145">
        <f t="shared" si="2"/>
        <v>1</v>
      </c>
      <c r="G48" s="145">
        <f>'Alloc Amt'!G48/'Alloc Amt'!$F48</f>
        <v>0.3981159889280866</v>
      </c>
      <c r="H48" s="145">
        <f>'Alloc Amt'!H48/'Alloc Amt'!$F48</f>
        <v>0.12083416983114025</v>
      </c>
      <c r="I48" s="145">
        <f>'Alloc Amt'!I48/'Alloc Amt'!$F48</f>
        <v>0.006900324911862041</v>
      </c>
      <c r="J48" s="145">
        <f>'Alloc Amt'!J48/'Alloc Amt'!$F48</f>
        <v>0.1567388358111678</v>
      </c>
      <c r="K48" s="145">
        <f>'Alloc Amt'!K48/'Alloc Amt'!$F48</f>
        <v>0.03968639436554035</v>
      </c>
      <c r="L48" s="145">
        <f>'Alloc Amt'!L48/'Alloc Amt'!$F48</f>
        <v>0.024525357400204627</v>
      </c>
      <c r="M48" s="145">
        <f>'Alloc Amt'!M48/'Alloc Amt'!$F48</f>
        <v>0.16315005832261764</v>
      </c>
      <c r="N48" s="145">
        <f>'Alloc Amt'!N48/'Alloc Amt'!$F48</f>
        <v>0.06871803417233352</v>
      </c>
      <c r="O48" s="145">
        <f>'Alloc Amt'!O48/'Alloc Amt'!$F48</f>
        <v>0.021293016129573464</v>
      </c>
      <c r="P48" s="145">
        <f>'Alloc Amt'!P48/'Alloc Amt'!$F48</f>
        <v>0</v>
      </c>
      <c r="Q48" s="145">
        <f>'Alloc Amt'!Q48/'Alloc Amt'!$F48</f>
        <v>0</v>
      </c>
      <c r="R48" s="145">
        <f>'Alloc Amt'!R48/'Alloc Amt'!$F48</f>
        <v>3.782012747373492E-05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  <c r="IQ48" s="121"/>
      <c r="IR48" s="121"/>
      <c r="IS48" s="121"/>
      <c r="IT48" s="121"/>
      <c r="IU48" s="121"/>
      <c r="IV48" s="121"/>
    </row>
    <row r="49" spans="1:256" ht="15">
      <c r="A49" s="119">
        <f>'Alloc Amt'!A49</f>
        <v>39</v>
      </c>
      <c r="B49" s="144" t="str">
        <f>'Alloc Amt'!B49</f>
        <v>Distribution Lines, Transformers &amp; Services Plan)</v>
      </c>
      <c r="C49" s="119" t="str">
        <f>'Alloc Amt'!C59</f>
        <v>ECRREV01</v>
      </c>
      <c r="D49" s="119"/>
      <c r="E49" s="119"/>
      <c r="F49" s="145">
        <f t="shared" si="2"/>
        <v>1.0000000000000002</v>
      </c>
      <c r="G49" s="145">
        <f ca="1">'Alloc Amt'!G49/'Alloc Amt'!$F49</f>
        <v>0.5519548748741233</v>
      </c>
      <c r="H49" s="145">
        <f ca="1">'Alloc Amt'!H49/'Alloc Amt'!$F49</f>
        <v>0.15979668927658183</v>
      </c>
      <c r="I49" s="145">
        <f ca="1">'Alloc Amt'!I49/'Alloc Amt'!$F49</f>
        <v>0.009783297529399847</v>
      </c>
      <c r="J49" s="145">
        <f ca="1">'Alloc Amt'!J49/'Alloc Amt'!$F49</f>
        <v>0.11744642477291121</v>
      </c>
      <c r="K49" s="145">
        <f ca="1">'Alloc Amt'!K49/'Alloc Amt'!$F49</f>
        <v>0.02125148732104428</v>
      </c>
      <c r="L49" s="145">
        <f ca="1">'Alloc Amt'!L49/'Alloc Amt'!$F49</f>
        <v>0.017126990861550482</v>
      </c>
      <c r="M49" s="145">
        <f ca="1">'Alloc Amt'!M49/'Alloc Amt'!$F49</f>
        <v>0.09693150602188602</v>
      </c>
      <c r="N49" s="145">
        <f ca="1">'Alloc Amt'!N49/'Alloc Amt'!$F49</f>
        <v>0</v>
      </c>
      <c r="O49" s="145">
        <f ca="1">'Alloc Amt'!O49/'Alloc Amt'!$F49</f>
        <v>0</v>
      </c>
      <c r="P49" s="145">
        <f ca="1">'Alloc Amt'!P49/'Alloc Amt'!$F49</f>
        <v>0.025592770453976853</v>
      </c>
      <c r="Q49" s="145">
        <f ca="1">'Alloc Amt'!Q49/'Alloc Amt'!$F49</f>
        <v>3.1435203999944133E-06</v>
      </c>
      <c r="R49" s="145">
        <f ca="1">'Alloc Amt'!R49/'Alloc Amt'!$F49</f>
        <v>0.00011281536812625108</v>
      </c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  <c r="IR49" s="121"/>
      <c r="IS49" s="121"/>
      <c r="IT49" s="121"/>
      <c r="IU49" s="121"/>
      <c r="IV49" s="121"/>
    </row>
    <row r="50" spans="1:256" ht="15">
      <c r="A50" s="119">
        <f>'Alloc Amt'!A50</f>
        <v>40</v>
      </c>
      <c r="B50" s="144"/>
      <c r="C50" s="119"/>
      <c r="D50" s="119"/>
      <c r="E50" s="119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1"/>
      <c r="IP50" s="121"/>
      <c r="IQ50" s="121"/>
      <c r="IR50" s="121"/>
      <c r="IS50" s="121"/>
      <c r="IT50" s="121"/>
      <c r="IU50" s="121"/>
      <c r="IV50" s="121"/>
    </row>
    <row r="51" spans="1:256" ht="15">
      <c r="A51" s="119">
        <f>'Alloc Amt'!A51</f>
        <v>41</v>
      </c>
      <c r="B51" s="144"/>
      <c r="C51" s="119"/>
      <c r="D51" s="119"/>
      <c r="E51" s="119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1"/>
      <c r="IP51" s="121"/>
      <c r="IQ51" s="121"/>
      <c r="IR51" s="121"/>
      <c r="IS51" s="121"/>
      <c r="IT51" s="121"/>
      <c r="IU51" s="121"/>
      <c r="IV51" s="121"/>
    </row>
    <row r="52" spans="1:256" ht="15">
      <c r="A52" s="119">
        <f>'Alloc Amt'!A52</f>
        <v>42</v>
      </c>
      <c r="B52" s="144"/>
      <c r="C52" s="119"/>
      <c r="D52" s="119"/>
      <c r="E52" s="119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  <c r="IH52" s="121"/>
      <c r="II52" s="121"/>
      <c r="IJ52" s="121"/>
      <c r="IK52" s="121"/>
      <c r="IL52" s="121"/>
      <c r="IM52" s="121"/>
      <c r="IN52" s="121"/>
      <c r="IO52" s="121"/>
      <c r="IP52" s="121"/>
      <c r="IQ52" s="121"/>
      <c r="IR52" s="121"/>
      <c r="IS52" s="121"/>
      <c r="IT52" s="121"/>
      <c r="IU52" s="121"/>
      <c r="IV52" s="121"/>
    </row>
    <row r="53" spans="1:256" ht="15">
      <c r="A53" s="119">
        <f>'Alloc Amt'!A53</f>
        <v>43</v>
      </c>
      <c r="B53" s="144" t="str">
        <f>'Alloc Amt'!B53</f>
        <v>FAC Roll-In</v>
      </c>
      <c r="C53" s="119">
        <f>'Alloc Amt'!C55</f>
        <v>0</v>
      </c>
      <c r="D53" s="119"/>
      <c r="E53" s="119"/>
      <c r="F53" s="145">
        <f>SUM(G53:R53)</f>
        <v>1</v>
      </c>
      <c r="G53" s="145">
        <f>'Alloc Amt'!G53/'Alloc Amt'!$F53</f>
        <v>0.30568581720279653</v>
      </c>
      <c r="H53" s="145">
        <f>'Alloc Amt'!H53/'Alloc Amt'!$F53</f>
        <v>0.10875675358785651</v>
      </c>
      <c r="I53" s="145">
        <f>'Alloc Amt'!I53/'Alloc Amt'!$F53</f>
        <v>0.00958679020614309</v>
      </c>
      <c r="J53" s="145">
        <f>'Alloc Amt'!J53/'Alloc Amt'!$F53</f>
        <v>0.1791644106314152</v>
      </c>
      <c r="K53" s="145">
        <f>'Alloc Amt'!K53/'Alloc Amt'!$F53</f>
        <v>0.053283727289168324</v>
      </c>
      <c r="L53" s="145">
        <f>'Alloc Amt'!L53/'Alloc Amt'!$F53</f>
        <v>0.023319339001489397</v>
      </c>
      <c r="M53" s="145">
        <f>'Alloc Amt'!M53/'Alloc Amt'!$F53</f>
        <v>0.18770646524857684</v>
      </c>
      <c r="N53" s="145">
        <f>'Alloc Amt'!N53/'Alloc Amt'!$F53</f>
        <v>0.09430162827212679</v>
      </c>
      <c r="O53" s="145">
        <f>'Alloc Amt'!O53/'Alloc Amt'!$F53</f>
        <v>0.0310265453541897</v>
      </c>
      <c r="P53" s="145">
        <f>'Alloc Amt'!P53/'Alloc Amt'!$F53</f>
        <v>0.007112110802809338</v>
      </c>
      <c r="Q53" s="145">
        <f>'Alloc Amt'!Q53/'Alloc Amt'!$F53</f>
        <v>2.2122511148362963E-06</v>
      </c>
      <c r="R53" s="145">
        <f>'Alloc Amt'!R53/'Alloc Amt'!$F53</f>
        <v>5.420015231348926E-05</v>
      </c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  <c r="IP53" s="121"/>
      <c r="IQ53" s="121"/>
      <c r="IR53" s="121"/>
      <c r="IS53" s="121"/>
      <c r="IT53" s="121"/>
      <c r="IU53" s="121"/>
      <c r="IV53" s="121"/>
    </row>
    <row r="54" spans="1:256" ht="15">
      <c r="A54" s="119">
        <f>'Alloc Amt'!A54</f>
        <v>44</v>
      </c>
      <c r="B54" s="144"/>
      <c r="C54" s="119"/>
      <c r="D54" s="119"/>
      <c r="E54" s="119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121"/>
      <c r="IR54" s="121"/>
      <c r="IS54" s="121"/>
      <c r="IT54" s="121"/>
      <c r="IU54" s="121"/>
      <c r="IV54" s="121"/>
    </row>
    <row r="55" spans="1:256" ht="15">
      <c r="A55" s="119">
        <f>'Alloc Amt'!A55</f>
        <v>45</v>
      </c>
      <c r="B55" s="144"/>
      <c r="C55" s="119"/>
      <c r="D55" s="119"/>
      <c r="E55" s="119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1"/>
      <c r="IN55" s="121"/>
      <c r="IO55" s="121"/>
      <c r="IP55" s="121"/>
      <c r="IQ55" s="121"/>
      <c r="IR55" s="121"/>
      <c r="IS55" s="121"/>
      <c r="IT55" s="121"/>
      <c r="IU55" s="121"/>
      <c r="IV55" s="121"/>
    </row>
    <row r="56" spans="1:256" ht="15">
      <c r="A56" s="119">
        <f>'Alloc Amt'!A56</f>
        <v>46</v>
      </c>
      <c r="B56" s="144" t="str">
        <f>'Alloc Amt'!B56</f>
        <v>Base Rate Revenue</v>
      </c>
      <c r="C56" s="119">
        <f>'Alloc Amt'!C62</f>
        <v>0</v>
      </c>
      <c r="D56" s="119"/>
      <c r="E56" s="119"/>
      <c r="F56" s="145">
        <f>SUM(G56:R56)</f>
        <v>1</v>
      </c>
      <c r="G56" s="145">
        <f>'Alloc Amt'!G56/'Alloc Amt'!$F56</f>
        <v>0.36419757477589937</v>
      </c>
      <c r="H56" s="145">
        <f>'Alloc Amt'!H56/'Alloc Amt'!$F56</f>
        <v>0.14484907648103615</v>
      </c>
      <c r="I56" s="145">
        <f>'Alloc Amt'!I56/'Alloc Amt'!$F56</f>
        <v>0.008483210138691652</v>
      </c>
      <c r="J56" s="145">
        <f>'Alloc Amt'!J56/'Alloc Amt'!$F56</f>
        <v>0.17605065150447238</v>
      </c>
      <c r="K56" s="145">
        <f>'Alloc Amt'!K56/'Alloc Amt'!$F56</f>
        <v>0.040732825130785764</v>
      </c>
      <c r="L56" s="145">
        <f>'Alloc Amt'!L56/'Alloc Amt'!$F56</f>
        <v>0.018201622963351944</v>
      </c>
      <c r="M56" s="145">
        <f>'Alloc Amt'!M56/'Alloc Amt'!$F56</f>
        <v>0.146351094442321</v>
      </c>
      <c r="N56" s="145">
        <f>'Alloc Amt'!N56/'Alloc Amt'!$F56</f>
        <v>0.06352392210700103</v>
      </c>
      <c r="O56" s="145">
        <f>'Alloc Amt'!O56/'Alloc Amt'!$F56</f>
        <v>0.019165660729979876</v>
      </c>
      <c r="P56" s="145">
        <f>'Alloc Amt'!P56/'Alloc Amt'!$F56</f>
        <v>0.018358625233093208</v>
      </c>
      <c r="Q56" s="145">
        <f>'Alloc Amt'!Q56/'Alloc Amt'!$F56</f>
        <v>1.7931347852359208E-06</v>
      </c>
      <c r="R56" s="145">
        <f>'Alloc Amt'!R56/'Alloc Amt'!$F56</f>
        <v>8.394335858245231E-05</v>
      </c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1"/>
      <c r="IN56" s="121"/>
      <c r="IO56" s="121"/>
      <c r="IP56" s="121"/>
      <c r="IQ56" s="121"/>
      <c r="IR56" s="121"/>
      <c r="IS56" s="121"/>
      <c r="IT56" s="121"/>
      <c r="IU56" s="121"/>
      <c r="IV56" s="121"/>
    </row>
    <row r="57" spans="1:256" ht="15">
      <c r="A57" s="119">
        <f>'Alloc Amt'!A57</f>
        <v>47</v>
      </c>
      <c r="B57" s="144"/>
      <c r="C57" s="119"/>
      <c r="D57" s="119"/>
      <c r="E57" s="119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  <c r="IB57" s="121"/>
      <c r="IC57" s="121"/>
      <c r="ID57" s="121"/>
      <c r="IE57" s="121"/>
      <c r="IF57" s="121"/>
      <c r="IG57" s="121"/>
      <c r="IH57" s="121"/>
      <c r="II57" s="121"/>
      <c r="IJ57" s="121"/>
      <c r="IK57" s="121"/>
      <c r="IL57" s="121"/>
      <c r="IM57" s="121"/>
      <c r="IN57" s="121"/>
      <c r="IO57" s="121"/>
      <c r="IP57" s="121"/>
      <c r="IQ57" s="121"/>
      <c r="IR57" s="121"/>
      <c r="IS57" s="121"/>
      <c r="IT57" s="121"/>
      <c r="IU57" s="121"/>
      <c r="IV57" s="121"/>
    </row>
    <row r="58" spans="1:256" ht="15">
      <c r="A58" s="119">
        <f>'Alloc Amt'!A58</f>
        <v>48</v>
      </c>
      <c r="B58" s="144" t="str">
        <f>'Alloc Amt'!B58</f>
        <v>Remove DSM Revenues</v>
      </c>
      <c r="C58" s="119">
        <f>'Alloc Amt'!C57</f>
        <v>0</v>
      </c>
      <c r="D58" s="119"/>
      <c r="E58" s="119"/>
      <c r="F58" s="145">
        <f>SUM(G58:R58)</f>
        <v>1</v>
      </c>
      <c r="G58" s="145">
        <f>'Alloc Amt'!G58/'Alloc Amt'!$F58</f>
        <v>0.7418427778590111</v>
      </c>
      <c r="H58" s="145">
        <f>'Alloc Amt'!H58/'Alloc Amt'!$F58</f>
        <v>0.201640378655404</v>
      </c>
      <c r="I58" s="145">
        <f>'Alloc Amt'!I58/'Alloc Amt'!$F58</f>
        <v>0.002512296898914154</v>
      </c>
      <c r="J58" s="145">
        <f>'Alloc Amt'!J58/'Alloc Amt'!$F58</f>
        <v>0.03422367409185788</v>
      </c>
      <c r="K58" s="145">
        <f>'Alloc Amt'!K58/'Alloc Amt'!$F58</f>
        <v>0.006317329725706239</v>
      </c>
      <c r="L58" s="145">
        <f>'Alloc Amt'!L58/'Alloc Amt'!$F58</f>
        <v>0.00454820989512412</v>
      </c>
      <c r="M58" s="145">
        <f>'Alloc Amt'!M58/'Alloc Amt'!$F58</f>
        <v>0.008915332873982466</v>
      </c>
      <c r="N58" s="145">
        <f>'Alloc Amt'!N58/'Alloc Amt'!$F58</f>
        <v>0</v>
      </c>
      <c r="O58" s="145">
        <f>'Alloc Amt'!O58/'Alloc Amt'!$F58</f>
        <v>0</v>
      </c>
      <c r="P58" s="145">
        <f>'Alloc Amt'!P58/'Alloc Amt'!$F58</f>
        <v>0</v>
      </c>
      <c r="Q58" s="145">
        <f>'Alloc Amt'!Q58/'Alloc Amt'!$F58</f>
        <v>0</v>
      </c>
      <c r="R58" s="145">
        <f>'Alloc Amt'!R58/'Alloc Amt'!$F58</f>
        <v>0</v>
      </c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 s="121"/>
      <c r="IC58" s="121"/>
      <c r="ID58" s="121"/>
      <c r="IE58" s="121"/>
      <c r="IF58" s="121"/>
      <c r="IG58" s="121"/>
      <c r="IH58" s="121"/>
      <c r="II58" s="121"/>
      <c r="IJ58" s="121"/>
      <c r="IK58" s="121"/>
      <c r="IL58" s="121"/>
      <c r="IM58" s="121"/>
      <c r="IN58" s="121"/>
      <c r="IO58" s="121"/>
      <c r="IP58" s="121"/>
      <c r="IQ58" s="121"/>
      <c r="IR58" s="121"/>
      <c r="IS58" s="121"/>
      <c r="IT58" s="121"/>
      <c r="IU58" s="121"/>
      <c r="IV58" s="121"/>
    </row>
    <row r="59" spans="1:256" ht="15">
      <c r="A59" s="119">
        <f>'Alloc Amt'!A59</f>
        <v>49</v>
      </c>
      <c r="B59" s="144" t="str">
        <f>'Alloc Amt'!B59</f>
        <v>Remove ECR Revenues</v>
      </c>
      <c r="C59" s="119">
        <f>'Alloc Amt'!C63</f>
        <v>0</v>
      </c>
      <c r="D59" s="119">
        <f>'Alloc Amt'!D63</f>
        <v>0</v>
      </c>
      <c r="E59" s="119">
        <f>'Alloc Amt'!E63</f>
        <v>0</v>
      </c>
      <c r="F59" s="145">
        <f>SUM(G59:R59)</f>
        <v>1</v>
      </c>
      <c r="G59" s="145">
        <f>'Alloc Amt'!G59/'Alloc Amt'!$F59</f>
        <v>0.37896733235966795</v>
      </c>
      <c r="H59" s="145">
        <f>'Alloc Amt'!H59/'Alloc Amt'!$F59</f>
        <v>0.17634951618664874</v>
      </c>
      <c r="I59" s="145">
        <f>'Alloc Amt'!I59/'Alloc Amt'!$F59</f>
        <v>0.008446280896229862</v>
      </c>
      <c r="J59" s="145">
        <f>'Alloc Amt'!J59/'Alloc Amt'!$F59</f>
        <v>0.18729641992735238</v>
      </c>
      <c r="K59" s="145">
        <f>'Alloc Amt'!K59/'Alloc Amt'!$F59</f>
        <v>0.04660066271331786</v>
      </c>
      <c r="L59" s="145">
        <f>'Alloc Amt'!L59/'Alloc Amt'!$F59</f>
        <v>0.014895516777373802</v>
      </c>
      <c r="M59" s="145">
        <f>'Alloc Amt'!M59/'Alloc Amt'!$F59</f>
        <v>0.11132047446983444</v>
      </c>
      <c r="N59" s="145">
        <f>'Alloc Amt'!N59/'Alloc Amt'!$F59</f>
        <v>0.04685381117938703</v>
      </c>
      <c r="O59" s="145">
        <f>'Alloc Amt'!O59/'Alloc Amt'!$F59</f>
        <v>0.011575492319044561</v>
      </c>
      <c r="P59" s="145">
        <f>'Alloc Amt'!P59/'Alloc Amt'!$F59</f>
        <v>0.017622436948255816</v>
      </c>
      <c r="Q59" s="145">
        <f>'Alloc Amt'!Q59/'Alloc Amt'!$F59</f>
        <v>7.477532563804596E-07</v>
      </c>
      <c r="R59" s="145">
        <f>'Alloc Amt'!R59/'Alloc Amt'!$F59</f>
        <v>7.13084696311911E-05</v>
      </c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  <c r="IM59" s="121"/>
      <c r="IN59" s="121"/>
      <c r="IO59" s="121"/>
      <c r="IP59" s="121"/>
      <c r="IQ59" s="121"/>
      <c r="IR59" s="121"/>
      <c r="IS59" s="121"/>
      <c r="IT59" s="121"/>
      <c r="IU59" s="121"/>
      <c r="IV59" s="121"/>
    </row>
    <row r="60" spans="1:256" ht="15">
      <c r="A60" s="119">
        <f>'Alloc Amt'!A60</f>
        <v>50</v>
      </c>
      <c r="B60" s="144"/>
      <c r="C60" s="119"/>
      <c r="D60" s="119"/>
      <c r="E60" s="119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  <c r="IL60" s="121"/>
      <c r="IM60" s="121"/>
      <c r="IN60" s="121"/>
      <c r="IO60" s="121"/>
      <c r="IP60" s="121"/>
      <c r="IQ60" s="121"/>
      <c r="IR60" s="121"/>
      <c r="IS60" s="121"/>
      <c r="IT60" s="121"/>
      <c r="IU60" s="121"/>
      <c r="IV60" s="121"/>
    </row>
    <row r="61" spans="1:256" ht="15">
      <c r="A61" s="119">
        <f>'Alloc Amt'!A61</f>
        <v>51</v>
      </c>
      <c r="B61" s="144" t="str">
        <f>'Alloc Amt'!B61</f>
        <v>Gross Production Plant</v>
      </c>
      <c r="C61" s="119">
        <f>'Alloc Amt'!C65</f>
        <v>0</v>
      </c>
      <c r="D61" s="119">
        <f>'Alloc Amt'!D65</f>
        <v>0</v>
      </c>
      <c r="E61" s="119">
        <f>'Alloc Amt'!E65</f>
        <v>0</v>
      </c>
      <c r="F61" s="145">
        <f aca="true" t="shared" si="3" ref="F61:F82">SUM(G61:R61)</f>
        <v>1.0000000000000002</v>
      </c>
      <c r="G61" s="145">
        <f ca="1">'Alloc Amt'!G61/'Alloc Amt'!$F61</f>
        <v>0.3504304919450041</v>
      </c>
      <c r="H61" s="145">
        <f ca="1">'Alloc Amt'!H61/'Alloc Amt'!$F61</f>
        <v>0.109366807542955</v>
      </c>
      <c r="I61" s="145">
        <f ca="1">'Alloc Amt'!I61/'Alloc Amt'!$F61</f>
        <v>0.008301978185146155</v>
      </c>
      <c r="J61" s="145">
        <f ca="1">'Alloc Amt'!J61/'Alloc Amt'!$F61</f>
        <v>0.16784665096412882</v>
      </c>
      <c r="K61" s="145">
        <f ca="1">'Alloc Amt'!K61/'Alloc Amt'!$F61</f>
        <v>0.03739014796209685</v>
      </c>
      <c r="L61" s="145">
        <f ca="1">'Alloc Amt'!L61/'Alloc Amt'!$F61</f>
        <v>0.026923782126472687</v>
      </c>
      <c r="M61" s="145">
        <f ca="1">'Alloc Amt'!M61/'Alloc Amt'!$F61</f>
        <v>0.1905729882733553</v>
      </c>
      <c r="N61" s="145">
        <f ca="1">'Alloc Amt'!N61/'Alloc Amt'!$F61</f>
        <v>0.07864415950706007</v>
      </c>
      <c r="O61" s="145">
        <f ca="1">'Alloc Amt'!O61/'Alloc Amt'!$F61</f>
        <v>0.025294894282254832</v>
      </c>
      <c r="P61" s="145">
        <f ca="1">'Alloc Amt'!P61/'Alloc Amt'!$F61</f>
        <v>0.005167338848724546</v>
      </c>
      <c r="Q61" s="145">
        <f ca="1">'Alloc Amt'!Q61/'Alloc Amt'!$F61</f>
        <v>1.6803263287836516E-06</v>
      </c>
      <c r="R61" s="145">
        <f ca="1">'Alloc Amt'!R61/'Alloc Amt'!$F61</f>
        <v>5.908003647308642E-05</v>
      </c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  <c r="IF61" s="121"/>
      <c r="IG61" s="121"/>
      <c r="IH61" s="121"/>
      <c r="II61" s="121"/>
      <c r="IJ61" s="121"/>
      <c r="IK61" s="121"/>
      <c r="IL61" s="121"/>
      <c r="IM61" s="121"/>
      <c r="IN61" s="121"/>
      <c r="IO61" s="121"/>
      <c r="IP61" s="121"/>
      <c r="IQ61" s="121"/>
      <c r="IR61" s="121"/>
      <c r="IS61" s="121"/>
      <c r="IT61" s="121"/>
      <c r="IU61" s="121"/>
      <c r="IV61" s="121"/>
    </row>
    <row r="62" spans="1:256" ht="15">
      <c r="A62" s="119">
        <f>'Alloc Amt'!A62</f>
        <v>52</v>
      </c>
      <c r="B62" s="144" t="str">
        <f>'Alloc Amt'!B62</f>
        <v>Gross Transmission Plant</v>
      </c>
      <c r="C62" s="119">
        <f>'Alloc Amt'!C66</f>
        <v>0</v>
      </c>
      <c r="D62" s="119">
        <f>'Alloc Amt'!D66</f>
        <v>0</v>
      </c>
      <c r="E62" s="119">
        <f>'Alloc Amt'!E66</f>
        <v>0</v>
      </c>
      <c r="F62" s="145">
        <f t="shared" si="3"/>
        <v>1</v>
      </c>
      <c r="G62" s="145">
        <f ca="1">'Alloc Amt'!G62/'Alloc Amt'!$F62</f>
        <v>0.35043049194500403</v>
      </c>
      <c r="H62" s="145">
        <f ca="1">'Alloc Amt'!H62/'Alloc Amt'!$F62</f>
        <v>0.10936680754295496</v>
      </c>
      <c r="I62" s="145">
        <f ca="1">'Alloc Amt'!I62/'Alloc Amt'!$F62</f>
        <v>0.008301978185146152</v>
      </c>
      <c r="J62" s="145">
        <f ca="1">'Alloc Amt'!J62/'Alloc Amt'!$F62</f>
        <v>0.16784665096412876</v>
      </c>
      <c r="K62" s="145">
        <f ca="1">'Alloc Amt'!K62/'Alloc Amt'!$F62</f>
        <v>0.03739014796209684</v>
      </c>
      <c r="L62" s="145">
        <f ca="1">'Alloc Amt'!L62/'Alloc Amt'!$F62</f>
        <v>0.02692378212647268</v>
      </c>
      <c r="M62" s="145">
        <f ca="1">'Alloc Amt'!M62/'Alloc Amt'!$F62</f>
        <v>0.19057298827335525</v>
      </c>
      <c r="N62" s="145">
        <f ca="1">'Alloc Amt'!N62/'Alloc Amt'!$F62</f>
        <v>0.07864415950706005</v>
      </c>
      <c r="O62" s="145">
        <f ca="1">'Alloc Amt'!O62/'Alloc Amt'!$F62</f>
        <v>0.025294894282254825</v>
      </c>
      <c r="P62" s="145">
        <f ca="1">'Alloc Amt'!P62/'Alloc Amt'!$F62</f>
        <v>0.005167338848724544</v>
      </c>
      <c r="Q62" s="145">
        <f>'Alloc Amt'!Q62/'Alloc Amt'!$F62</f>
        <v>1.6803263287836512E-06</v>
      </c>
      <c r="R62" s="145">
        <f ca="1">'Alloc Amt'!R62/'Alloc Amt'!$F62</f>
        <v>5.90800364730864E-05</v>
      </c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  <c r="HL62" s="121"/>
      <c r="HM62" s="121"/>
      <c r="HN62" s="121"/>
      <c r="HO62" s="121"/>
      <c r="HP62" s="121"/>
      <c r="HQ62" s="121"/>
      <c r="HR62" s="121"/>
      <c r="HS62" s="121"/>
      <c r="HT62" s="121"/>
      <c r="HU62" s="121"/>
      <c r="HV62" s="121"/>
      <c r="HW62" s="121"/>
      <c r="HX62" s="121"/>
      <c r="HY62" s="121"/>
      <c r="HZ62" s="121"/>
      <c r="IA62" s="121"/>
      <c r="IB62" s="121"/>
      <c r="IC62" s="121"/>
      <c r="ID62" s="121"/>
      <c r="IE62" s="121"/>
      <c r="IF62" s="121"/>
      <c r="IG62" s="121"/>
      <c r="IH62" s="121"/>
      <c r="II62" s="121"/>
      <c r="IJ62" s="121"/>
      <c r="IK62" s="121"/>
      <c r="IL62" s="121"/>
      <c r="IM62" s="121"/>
      <c r="IN62" s="121"/>
      <c r="IO62" s="121"/>
      <c r="IP62" s="121"/>
      <c r="IQ62" s="121"/>
      <c r="IR62" s="121"/>
      <c r="IS62" s="121"/>
      <c r="IT62" s="121"/>
      <c r="IU62" s="121"/>
      <c r="IV62" s="121"/>
    </row>
    <row r="63" spans="1:256" ht="15">
      <c r="A63" s="119">
        <f>'Alloc Amt'!A63</f>
        <v>53</v>
      </c>
      <c r="B63" s="144" t="str">
        <f>'Alloc Amt'!B63</f>
        <v>Gross Distribution Plant</v>
      </c>
      <c r="C63" s="119">
        <f>'Alloc Amt'!C67</f>
        <v>0</v>
      </c>
      <c r="D63" s="119">
        <f>'Alloc Amt'!D67</f>
        <v>0</v>
      </c>
      <c r="E63" s="119">
        <f>'Alloc Amt'!E67</f>
        <v>0</v>
      </c>
      <c r="F63" s="145">
        <f t="shared" si="3"/>
        <v>0.9999999999999999</v>
      </c>
      <c r="G63" s="145">
        <f>'Alloc Amt'!G63/'Alloc Amt'!$F63</f>
        <v>0.504617415418848</v>
      </c>
      <c r="H63" s="145">
        <f>'Alloc Amt'!H63/'Alloc Amt'!$F63</f>
        <v>0.14927090046145908</v>
      </c>
      <c r="I63" s="145">
        <f>'Alloc Amt'!I63/'Alloc Amt'!$F63</f>
        <v>0.009205067686389115</v>
      </c>
      <c r="J63" s="145">
        <f>'Alloc Amt'!J63/'Alloc Amt'!$F63</f>
        <v>0.11025544633066525</v>
      </c>
      <c r="K63" s="145">
        <f>'Alloc Amt'!K63/'Alloc Amt'!$F63</f>
        <v>0.021709373992318468</v>
      </c>
      <c r="L63" s="145">
        <f>'Alloc Amt'!L63/'Alloc Amt'!$F63</f>
        <v>0.015752127558222112</v>
      </c>
      <c r="M63" s="145">
        <f>'Alloc Amt'!M63/'Alloc Amt'!$F63</f>
        <v>0.09432305814496597</v>
      </c>
      <c r="N63" s="145">
        <f>'Alloc Amt'!N63/'Alloc Amt'!$F63</f>
        <v>0.001204625314596104</v>
      </c>
      <c r="O63" s="145">
        <f>'Alloc Amt'!O63/'Alloc Amt'!$F63</f>
        <v>4.425762612773809E-05</v>
      </c>
      <c r="P63" s="145">
        <f>'Alloc Amt'!P63/'Alloc Amt'!$F63</f>
        <v>0.09346988520071353</v>
      </c>
      <c r="Q63" s="145">
        <f>'Alloc Amt'!Q63/'Alloc Amt'!$F63</f>
        <v>3.513648768979467E-06</v>
      </c>
      <c r="R63" s="145">
        <f ca="1">'Alloc Amt'!R63/'Alloc Amt'!$F63</f>
        <v>0.00014432861692569073</v>
      </c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  <c r="HL63" s="121"/>
      <c r="HM63" s="121"/>
      <c r="HN63" s="121"/>
      <c r="HO63" s="121"/>
      <c r="HP63" s="121"/>
      <c r="HQ63" s="121"/>
      <c r="HR63" s="121"/>
      <c r="HS63" s="121"/>
      <c r="HT63" s="121"/>
      <c r="HU63" s="121"/>
      <c r="HV63" s="121"/>
      <c r="HW63" s="121"/>
      <c r="HX63" s="121"/>
      <c r="HY63" s="121"/>
      <c r="HZ63" s="121"/>
      <c r="IA63" s="121"/>
      <c r="IB63" s="121"/>
      <c r="IC63" s="121"/>
      <c r="ID63" s="121"/>
      <c r="IE63" s="121"/>
      <c r="IF63" s="121"/>
      <c r="IG63" s="121"/>
      <c r="IH63" s="121"/>
      <c r="II63" s="121"/>
      <c r="IJ63" s="121"/>
      <c r="IK63" s="121"/>
      <c r="IL63" s="121"/>
      <c r="IM63" s="121"/>
      <c r="IN63" s="121"/>
      <c r="IO63" s="121"/>
      <c r="IP63" s="121"/>
      <c r="IQ63" s="121"/>
      <c r="IR63" s="121"/>
      <c r="IS63" s="121"/>
      <c r="IT63" s="121"/>
      <c r="IU63" s="121"/>
      <c r="IV63" s="121"/>
    </row>
    <row r="64" spans="1:256" ht="15">
      <c r="A64" s="119">
        <f>'Alloc Amt'!A64</f>
        <v>54</v>
      </c>
      <c r="B64" s="144" t="str">
        <f>'Alloc Amt'!B64</f>
        <v>Total Prod.,Trans., Distrib Plant</v>
      </c>
      <c r="C64" s="119">
        <f>'Alloc Amt'!C68</f>
        <v>0</v>
      </c>
      <c r="D64" s="119">
        <f>'Alloc Amt'!D68</f>
        <v>0</v>
      </c>
      <c r="E64" s="119">
        <f>'Alloc Amt'!E68</f>
        <v>0</v>
      </c>
      <c r="F64" s="145">
        <f t="shared" si="3"/>
        <v>1.0000000000000002</v>
      </c>
      <c r="G64" s="145">
        <f ca="1">'Alloc Amt'!G64/'Alloc Amt'!$F64</f>
        <v>0.38840075984783934</v>
      </c>
      <c r="H64" s="145">
        <f ca="1">'Alloc Amt'!H64/'Alloc Amt'!$F64</f>
        <v>0.11919364022369308</v>
      </c>
      <c r="I64" s="145">
        <f ca="1">'Alloc Amt'!I64/'Alloc Amt'!$F64</f>
        <v>0.008524374154466148</v>
      </c>
      <c r="J64" s="145">
        <f ca="1">'Alloc Amt'!J64/'Alloc Amt'!$F64</f>
        <v>0.15366416765418345</v>
      </c>
      <c r="K64" s="145">
        <f ca="1">'Alloc Amt'!K64/'Alloc Amt'!$F64</f>
        <v>0.033528580618110676</v>
      </c>
      <c r="L64" s="145">
        <f ca="1">'Alloc Amt'!L64/'Alloc Amt'!$F64</f>
        <v>0.02417263626197681</v>
      </c>
      <c r="M64" s="145">
        <f ca="1">'Alloc Amt'!M64/'Alloc Amt'!$F64</f>
        <v>0.16687035804852896</v>
      </c>
      <c r="N64" s="145">
        <f ca="1">'Alloc Amt'!N64/'Alloc Amt'!$F64</f>
        <v>0.0595738013125311</v>
      </c>
      <c r="O64" s="145">
        <f ca="1">'Alloc Amt'!O64/'Alloc Amt'!$F64</f>
        <v>0.019076640380114137</v>
      </c>
      <c r="P64" s="145">
        <f ca="1">'Alloc Amt'!P64/'Alloc Amt'!$F64</f>
        <v>0.026912836235578674</v>
      </c>
      <c r="Q64" s="145">
        <f ca="1">'Alloc Amt'!Q64/'Alloc Amt'!$F64</f>
        <v>2.1318026449209517E-06</v>
      </c>
      <c r="R64" s="145">
        <f ca="1">'Alloc Amt'!R64/'Alloc Amt'!$F64</f>
        <v>8.007346033286593E-05</v>
      </c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  <c r="IA64" s="121"/>
      <c r="IB64" s="121"/>
      <c r="IC64" s="121"/>
      <c r="ID64" s="121"/>
      <c r="IE64" s="121"/>
      <c r="IF64" s="121"/>
      <c r="IG64" s="121"/>
      <c r="IH64" s="121"/>
      <c r="II64" s="121"/>
      <c r="IJ64" s="121"/>
      <c r="IK64" s="121"/>
      <c r="IL64" s="121"/>
      <c r="IM64" s="121"/>
      <c r="IN64" s="121"/>
      <c r="IO64" s="121"/>
      <c r="IP64" s="121"/>
      <c r="IQ64" s="121"/>
      <c r="IR64" s="121"/>
      <c r="IS64" s="121"/>
      <c r="IT64" s="121"/>
      <c r="IU64" s="121"/>
      <c r="IV64" s="121"/>
    </row>
    <row r="65" spans="1:256" ht="15">
      <c r="A65" s="119">
        <f>'Alloc Amt'!A65</f>
        <v>55</v>
      </c>
      <c r="B65" s="144" t="str">
        <f>'Alloc Amt'!B65</f>
        <v>Dist. Overhead Lines Gross Plant</v>
      </c>
      <c r="C65" s="119">
        <f>'Alloc Amt'!C69</f>
        <v>0</v>
      </c>
      <c r="D65" s="119">
        <f>'Alloc Amt'!D69</f>
        <v>0</v>
      </c>
      <c r="E65" s="119">
        <f>'Alloc Amt'!E69</f>
        <v>0</v>
      </c>
      <c r="F65" s="145">
        <f t="shared" si="3"/>
        <v>0.9999999999999996</v>
      </c>
      <c r="G65" s="145">
        <f ca="1">'Alloc Amt'!G65/'Alloc Amt'!$F65</f>
        <v>0.48723112334202134</v>
      </c>
      <c r="H65" s="145">
        <f ca="1">'Alloc Amt'!H65/'Alloc Amt'!$F65</f>
        <v>0.14175229682739768</v>
      </c>
      <c r="I65" s="145">
        <f ca="1">'Alloc Amt'!I65/'Alloc Amt'!$F65</f>
        <v>0.012502703965865326</v>
      </c>
      <c r="J65" s="145">
        <f ca="1">'Alloc Amt'!J65/'Alloc Amt'!$F65</f>
        <v>0.14859980194448855</v>
      </c>
      <c r="K65" s="145">
        <f ca="1">'Alloc Amt'!K65/'Alloc Amt'!$F65</f>
        <v>0.03246182484425187</v>
      </c>
      <c r="L65" s="145">
        <f ca="1">'Alloc Amt'!L65/'Alloc Amt'!$F65</f>
        <v>0.02203991241919239</v>
      </c>
      <c r="M65" s="145">
        <f ca="1">'Alloc Amt'!M65/'Alloc Amt'!$F65</f>
        <v>0.1480636871592567</v>
      </c>
      <c r="N65" s="145">
        <f ca="1">'Alloc Amt'!N65/'Alloc Amt'!$F65</f>
        <v>0</v>
      </c>
      <c r="O65" s="145">
        <f ca="1">'Alloc Amt'!O65/'Alloc Amt'!$F65</f>
        <v>0</v>
      </c>
      <c r="P65" s="145">
        <f ca="1">'Alloc Amt'!P65/'Alloc Amt'!$F65</f>
        <v>0.007309567267244468</v>
      </c>
      <c r="Q65" s="145">
        <f ca="1">'Alloc Amt'!Q65/'Alloc Amt'!$F65</f>
        <v>2.450983223433078E-06</v>
      </c>
      <c r="R65" s="145">
        <f ca="1">'Alloc Amt'!R65/'Alloc Amt'!$F65</f>
        <v>3.663124705798479E-05</v>
      </c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  <c r="IB65" s="121"/>
      <c r="IC65" s="121"/>
      <c r="ID65" s="121"/>
      <c r="IE65" s="121"/>
      <c r="IF65" s="121"/>
      <c r="IG65" s="121"/>
      <c r="IH65" s="121"/>
      <c r="II65" s="121"/>
      <c r="IJ65" s="121"/>
      <c r="IK65" s="121"/>
      <c r="IL65" s="121"/>
      <c r="IM65" s="121"/>
      <c r="IN65" s="121"/>
      <c r="IO65" s="121"/>
      <c r="IP65" s="121"/>
      <c r="IQ65" s="121"/>
      <c r="IR65" s="121"/>
      <c r="IS65" s="121"/>
      <c r="IT65" s="121"/>
      <c r="IU65" s="121"/>
      <c r="IV65" s="121"/>
    </row>
    <row r="66" spans="1:256" ht="15">
      <c r="A66" s="119">
        <f>'Alloc Amt'!A66</f>
        <v>56</v>
      </c>
      <c r="B66" s="144" t="str">
        <f>'Alloc Amt'!B66</f>
        <v>Gross Intangible Plant</v>
      </c>
      <c r="C66" s="119">
        <f>'Alloc Amt'!C70</f>
        <v>0</v>
      </c>
      <c r="D66" s="119">
        <f>'Alloc Amt'!D70</f>
        <v>0</v>
      </c>
      <c r="E66" s="119">
        <f>'Alloc Amt'!E70</f>
        <v>0</v>
      </c>
      <c r="F66" s="145">
        <f t="shared" si="3"/>
        <v>1.0000000000000002</v>
      </c>
      <c r="G66" s="145">
        <f ca="1">'Alloc Amt'!G66/'Alloc Amt'!$F66</f>
        <v>0.3884007598478393</v>
      </c>
      <c r="H66" s="145">
        <f ca="1">'Alloc Amt'!H66/'Alloc Amt'!$F66</f>
        <v>0.11919364022369307</v>
      </c>
      <c r="I66" s="145">
        <f ca="1">'Alloc Amt'!I66/'Alloc Amt'!$F66</f>
        <v>0.008524374154466146</v>
      </c>
      <c r="J66" s="145">
        <f ca="1">'Alloc Amt'!J66/'Alloc Amt'!$F66</f>
        <v>0.15366416765418342</v>
      </c>
      <c r="K66" s="145">
        <f ca="1">'Alloc Amt'!K66/'Alloc Amt'!$F66</f>
        <v>0.033528580618110676</v>
      </c>
      <c r="L66" s="145">
        <f ca="1">'Alloc Amt'!L66/'Alloc Amt'!$F66</f>
        <v>0.02417263626197681</v>
      </c>
      <c r="M66" s="145">
        <f ca="1">'Alloc Amt'!M66/'Alloc Amt'!$F66</f>
        <v>0.16687035804852893</v>
      </c>
      <c r="N66" s="145">
        <f ca="1">'Alloc Amt'!N66/'Alloc Amt'!$F66</f>
        <v>0.059573801312531094</v>
      </c>
      <c r="O66" s="145">
        <f ca="1">'Alloc Amt'!O66/'Alloc Amt'!$F66</f>
        <v>0.019076640380114137</v>
      </c>
      <c r="P66" s="145">
        <f ca="1">'Alloc Amt'!P66/'Alloc Amt'!$F66</f>
        <v>0.02691283623557867</v>
      </c>
      <c r="Q66" s="145">
        <f ca="1">'Alloc Amt'!Q66/'Alloc Amt'!$F66</f>
        <v>2.1318026449209513E-06</v>
      </c>
      <c r="R66" s="145">
        <f ca="1">'Alloc Amt'!R66/'Alloc Amt'!$F66</f>
        <v>8.007346033286592E-05</v>
      </c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  <c r="IT66" s="121"/>
      <c r="IU66" s="121"/>
      <c r="IV66" s="121"/>
    </row>
    <row r="67" spans="1:256" ht="15">
      <c r="A67" s="119">
        <f>'Alloc Amt'!A67</f>
        <v>57</v>
      </c>
      <c r="B67" s="144" t="str">
        <f>'Alloc Amt'!B67</f>
        <v>Gross Total Plant in Service</v>
      </c>
      <c r="C67" s="119">
        <f>'Alloc Amt'!C71</f>
        <v>0</v>
      </c>
      <c r="D67" s="119">
        <f>'Alloc Amt'!D71</f>
        <v>0</v>
      </c>
      <c r="E67" s="119">
        <f>'Alloc Amt'!E71</f>
        <v>0</v>
      </c>
      <c r="F67" s="145">
        <f t="shared" si="3"/>
        <v>1</v>
      </c>
      <c r="G67" s="145">
        <f ca="1">'Alloc Amt'!G67/'Alloc Amt'!$F67</f>
        <v>0.38843179623306895</v>
      </c>
      <c r="H67" s="145">
        <f ca="1">'Alloc Amt'!H67/'Alloc Amt'!$F67</f>
        <v>0.11920167254428259</v>
      </c>
      <c r="I67" s="145">
        <f ca="1">'Alloc Amt'!I67/'Alloc Amt'!$F67</f>
        <v>0.008524555937934069</v>
      </c>
      <c r="J67" s="145">
        <f ca="1">'Alloc Amt'!J67/'Alloc Amt'!$F67</f>
        <v>0.153652575083474</v>
      </c>
      <c r="K67" s="145">
        <f ca="1">'Alloc Amt'!K67/'Alloc Amt'!$F67</f>
        <v>0.03352542422500898</v>
      </c>
      <c r="L67" s="145">
        <f ca="1">'Alloc Amt'!L67/'Alloc Amt'!$F67</f>
        <v>0.02417038751242645</v>
      </c>
      <c r="M67" s="145">
        <f ca="1">'Alloc Amt'!M67/'Alloc Amt'!$F67</f>
        <v>0.16685098383804156</v>
      </c>
      <c r="N67" s="145">
        <f ca="1">'Alloc Amt'!N67/'Alloc Amt'!$F67</f>
        <v>0.05955821345876863</v>
      </c>
      <c r="O67" s="145">
        <f ca="1">'Alloc Amt'!O67/'Alloc Amt'!$F67</f>
        <v>0.01907155766318267</v>
      </c>
      <c r="P67" s="145">
        <f ca="1">'Alloc Amt'!P67/'Alloc Amt'!$F67</f>
        <v>0.026930610712062052</v>
      </c>
      <c r="Q67" s="145">
        <f ca="1">'Alloc Amt'!Q67/'Alloc Amt'!$F67</f>
        <v>2.1321716755768717E-06</v>
      </c>
      <c r="R67" s="145">
        <f ca="1">'Alloc Amt'!R67/'Alloc Amt'!$F67</f>
        <v>8.009062007458452E-05</v>
      </c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  <c r="IU67" s="121"/>
      <c r="IV67" s="121"/>
    </row>
    <row r="68" spans="1:256" ht="15">
      <c r="A68" s="119">
        <f>'Alloc Amt'!A68</f>
        <v>58</v>
      </c>
      <c r="B68" s="144" t="str">
        <f>'Alloc Amt'!B68</f>
        <v>Dist. Underground Lines Gross Plant</v>
      </c>
      <c r="C68" s="119">
        <f>'Alloc Amt'!C72</f>
        <v>0</v>
      </c>
      <c r="D68" s="119">
        <f>'Alloc Amt'!D72</f>
        <v>0</v>
      </c>
      <c r="E68" s="119">
        <f>'Alloc Amt'!E72</f>
        <v>0</v>
      </c>
      <c r="F68" s="145">
        <f t="shared" si="3"/>
        <v>1</v>
      </c>
      <c r="G68" s="145">
        <f ca="1">'Alloc Amt'!G68/'Alloc Amt'!$F68</f>
        <v>0.48723112224641285</v>
      </c>
      <c r="H68" s="145">
        <f ca="1">'Alloc Amt'!H68/'Alloc Amt'!$F68</f>
        <v>0.14175229673090983</v>
      </c>
      <c r="I68" s="145">
        <f ca="1">'Alloc Amt'!I68/'Alloc Amt'!$F68</f>
        <v>0.012502703983363143</v>
      </c>
      <c r="J68" s="145">
        <f ca="1">'Alloc Amt'!J68/'Alloc Amt'!$F68</f>
        <v>0.14859980208697776</v>
      </c>
      <c r="K68" s="145">
        <f ca="1">'Alloc Amt'!K68/'Alloc Amt'!$F68</f>
        <v>0.03246182502414701</v>
      </c>
      <c r="L68" s="145">
        <f ca="1">'Alloc Amt'!L68/'Alloc Amt'!$F68</f>
        <v>0.02203991243838561</v>
      </c>
      <c r="M68" s="145">
        <f ca="1">'Alloc Amt'!M68/'Alloc Amt'!$F68</f>
        <v>0.14806368797978778</v>
      </c>
      <c r="N68" s="145">
        <f ca="1">'Alloc Amt'!N68/'Alloc Amt'!$F68</f>
        <v>0</v>
      </c>
      <c r="O68" s="145">
        <f ca="1">'Alloc Amt'!O68/'Alloc Amt'!$F68</f>
        <v>0</v>
      </c>
      <c r="P68" s="145">
        <f ca="1">'Alloc Amt'!P68/'Alloc Amt'!$F68</f>
        <v>0.0073095672796800555</v>
      </c>
      <c r="Q68" s="145">
        <f ca="1">'Alloc Amt'!Q68/'Alloc Amt'!$F68</f>
        <v>2.4509832276028754E-06</v>
      </c>
      <c r="R68" s="145">
        <f ca="1">'Alloc Amt'!R68/'Alloc Amt'!$F68</f>
        <v>3.663124710849642E-05</v>
      </c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  <c r="IA68" s="121"/>
      <c r="IB68" s="121"/>
      <c r="IC68" s="121"/>
      <c r="ID68" s="121"/>
      <c r="IE68" s="121"/>
      <c r="IF68" s="121"/>
      <c r="IG68" s="121"/>
      <c r="IH68" s="121"/>
      <c r="II68" s="121"/>
      <c r="IJ68" s="121"/>
      <c r="IK68" s="121"/>
      <c r="IL68" s="121"/>
      <c r="IM68" s="121"/>
      <c r="IN68" s="121"/>
      <c r="IO68" s="121"/>
      <c r="IP68" s="121"/>
      <c r="IQ68" s="121"/>
      <c r="IR68" s="121"/>
      <c r="IS68" s="121"/>
      <c r="IT68" s="121"/>
      <c r="IU68" s="121"/>
      <c r="IV68" s="121"/>
    </row>
    <row r="69" spans="1:256" ht="15">
      <c r="A69" s="119">
        <f>'Alloc Amt'!A69</f>
        <v>59</v>
      </c>
      <c r="B69" s="144" t="str">
        <f>'Alloc Amt'!B69</f>
        <v>Gross General Plant</v>
      </c>
      <c r="C69" s="119">
        <f>'Alloc Amt'!C73</f>
        <v>0</v>
      </c>
      <c r="D69" s="119">
        <f>'Alloc Amt'!D73</f>
        <v>0</v>
      </c>
      <c r="E69" s="119">
        <f>'Alloc Amt'!E73</f>
        <v>0</v>
      </c>
      <c r="F69" s="145">
        <f t="shared" si="3"/>
        <v>1</v>
      </c>
      <c r="G69" s="145">
        <f ca="1">'Alloc Amt'!G69/'Alloc Amt'!$F69</f>
        <v>0.3884007598478392</v>
      </c>
      <c r="H69" s="145">
        <f ca="1">'Alloc Amt'!H69/'Alloc Amt'!$F69</f>
        <v>0.11919364022369305</v>
      </c>
      <c r="I69" s="145">
        <f ca="1">'Alloc Amt'!I69/'Alloc Amt'!$F69</f>
        <v>0.008524374154466146</v>
      </c>
      <c r="J69" s="145">
        <f ca="1">'Alloc Amt'!J69/'Alloc Amt'!$F69</f>
        <v>0.1536641676541834</v>
      </c>
      <c r="K69" s="145">
        <f ca="1">'Alloc Amt'!K69/'Alloc Amt'!$F69</f>
        <v>0.03352858061811067</v>
      </c>
      <c r="L69" s="145">
        <f ca="1">'Alloc Amt'!L69/'Alloc Amt'!$F69</f>
        <v>0.024172636261976802</v>
      </c>
      <c r="M69" s="145">
        <f ca="1">'Alloc Amt'!M69/'Alloc Amt'!$F69</f>
        <v>0.1668703580485289</v>
      </c>
      <c r="N69" s="145">
        <f ca="1">'Alloc Amt'!N69/'Alloc Amt'!$F69</f>
        <v>0.05957380131253109</v>
      </c>
      <c r="O69" s="145">
        <f ca="1">'Alloc Amt'!O69/'Alloc Amt'!$F69</f>
        <v>0.019076640380114133</v>
      </c>
      <c r="P69" s="145">
        <f ca="1">'Alloc Amt'!P69/'Alloc Amt'!$F69</f>
        <v>0.02691283623557867</v>
      </c>
      <c r="Q69" s="145">
        <f ca="1">'Alloc Amt'!Q69/'Alloc Amt'!$F69</f>
        <v>2.1318026449209513E-06</v>
      </c>
      <c r="R69" s="145">
        <f ca="1">'Alloc Amt'!R69/'Alloc Amt'!$F69</f>
        <v>8.00734603328659E-05</v>
      </c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21"/>
      <c r="IE69" s="121"/>
      <c r="IF69" s="121"/>
      <c r="IG69" s="121"/>
      <c r="IH69" s="121"/>
      <c r="II69" s="121"/>
      <c r="IJ69" s="121"/>
      <c r="IK69" s="121"/>
      <c r="IL69" s="121"/>
      <c r="IM69" s="121"/>
      <c r="IN69" s="121"/>
      <c r="IO69" s="121"/>
      <c r="IP69" s="121"/>
      <c r="IQ69" s="121"/>
      <c r="IR69" s="121"/>
      <c r="IS69" s="121"/>
      <c r="IT69" s="121"/>
      <c r="IU69" s="121"/>
      <c r="IV69" s="121"/>
    </row>
    <row r="70" spans="1:256" ht="15">
      <c r="A70" s="119">
        <f>'Alloc Amt'!A70</f>
        <v>60</v>
      </c>
      <c r="B70" s="144" t="str">
        <f>'Alloc Amt'!B70</f>
        <v>Labor Accts 501-507</v>
      </c>
      <c r="C70" s="119">
        <f>'Alloc Amt'!C74</f>
        <v>0</v>
      </c>
      <c r="D70" s="119">
        <f>'Alloc Amt'!D74</f>
        <v>0</v>
      </c>
      <c r="E70" s="119">
        <f>'Alloc Amt'!E74</f>
        <v>0</v>
      </c>
      <c r="F70" s="145">
        <f t="shared" si="3"/>
        <v>0.9999999999999997</v>
      </c>
      <c r="G70" s="145">
        <f ca="1">'Alloc Amt'!G70/'Alloc Amt'!$F70</f>
        <v>0.3476401642739662</v>
      </c>
      <c r="H70" s="145">
        <f ca="1">'Alloc Amt'!H70/'Alloc Amt'!$F70</f>
        <v>0.10869579223786358</v>
      </c>
      <c r="I70" s="145">
        <f ca="1">'Alloc Amt'!I70/'Alloc Amt'!$F70</f>
        <v>0.008383996244327388</v>
      </c>
      <c r="J70" s="145">
        <f ca="1">'Alloc Amt'!J70/'Alloc Amt'!$F70</f>
        <v>0.16849662728705717</v>
      </c>
      <c r="K70" s="145">
        <f ca="1">'Alloc Amt'!K70/'Alloc Amt'!$F70</f>
        <v>0.037255782583010565</v>
      </c>
      <c r="L70" s="145">
        <f ca="1">'Alloc Amt'!L70/'Alloc Amt'!$F70</f>
        <v>0.027064126493293074</v>
      </c>
      <c r="M70" s="145">
        <f ca="1">'Alloc Amt'!M70/'Alloc Amt'!$F70</f>
        <v>0.19217764723894423</v>
      </c>
      <c r="N70" s="145">
        <f ca="1">'Alloc Amt'!N70/'Alloc Amt'!$F70</f>
        <v>0.07922498898226718</v>
      </c>
      <c r="O70" s="145">
        <f ca="1">'Alloc Amt'!O70/'Alloc Amt'!$F70</f>
        <v>0.025529065089985092</v>
      </c>
      <c r="P70" s="145">
        <f ca="1">'Alloc Amt'!P70/'Alloc Amt'!$F70</f>
        <v>0.005469706853410315</v>
      </c>
      <c r="Q70" s="145">
        <f ca="1">'Alloc Amt'!Q70/'Alloc Amt'!$F70</f>
        <v>1.778651005010504E-06</v>
      </c>
      <c r="R70" s="145">
        <f ca="1">'Alloc Amt'!R70/'Alloc Amt'!$F70</f>
        <v>6.032406486993166E-05</v>
      </c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  <c r="GT70" s="121"/>
      <c r="GU70" s="121"/>
      <c r="GV70" s="121"/>
      <c r="GW70" s="121"/>
      <c r="GX70" s="121"/>
      <c r="GY70" s="121"/>
      <c r="GZ70" s="121"/>
      <c r="HA70" s="121"/>
      <c r="HB70" s="121"/>
      <c r="HC70" s="121"/>
      <c r="HD70" s="121"/>
      <c r="HE70" s="121"/>
      <c r="HF70" s="121"/>
      <c r="HG70" s="121"/>
      <c r="HH70" s="121"/>
      <c r="HI70" s="121"/>
      <c r="HJ70" s="121"/>
      <c r="HK70" s="121"/>
      <c r="HL70" s="121"/>
      <c r="HM70" s="121"/>
      <c r="HN70" s="121"/>
      <c r="HO70" s="121"/>
      <c r="HP70" s="121"/>
      <c r="HQ70" s="121"/>
      <c r="HR70" s="121"/>
      <c r="HS70" s="121"/>
      <c r="HT70" s="121"/>
      <c r="HU70" s="121"/>
      <c r="HV70" s="121"/>
      <c r="HW70" s="121"/>
      <c r="HX70" s="121"/>
      <c r="HY70" s="121"/>
      <c r="HZ70" s="121"/>
      <c r="IA70" s="121"/>
      <c r="IB70" s="121"/>
      <c r="IC70" s="121"/>
      <c r="ID70" s="121"/>
      <c r="IE70" s="121"/>
      <c r="IF70" s="121"/>
      <c r="IG70" s="121"/>
      <c r="IH70" s="121"/>
      <c r="II70" s="121"/>
      <c r="IJ70" s="121"/>
      <c r="IK70" s="121"/>
      <c r="IL70" s="121"/>
      <c r="IM70" s="121"/>
      <c r="IN70" s="121"/>
      <c r="IO70" s="121"/>
      <c r="IP70" s="121"/>
      <c r="IQ70" s="121"/>
      <c r="IR70" s="121"/>
      <c r="IS70" s="121"/>
      <c r="IT70" s="121"/>
      <c r="IU70" s="121"/>
      <c r="IV70" s="121"/>
    </row>
    <row r="71" spans="1:256" ht="15">
      <c r="A71" s="119">
        <f>'Alloc Amt'!A71</f>
        <v>61</v>
      </c>
      <c r="B71" s="144" t="str">
        <f>'Alloc Amt'!B71</f>
        <v>Labor Accts 511-514</v>
      </c>
      <c r="C71" s="119">
        <f>'Alloc Amt'!C75</f>
        <v>0</v>
      </c>
      <c r="D71" s="119">
        <f>'Alloc Amt'!D75</f>
        <v>0</v>
      </c>
      <c r="E71" s="119">
        <f>'Alloc Amt'!E75</f>
        <v>0</v>
      </c>
      <c r="F71" s="145">
        <f t="shared" si="3"/>
        <v>0.9999999999999999</v>
      </c>
      <c r="G71" s="145">
        <f ca="1">'Alloc Amt'!G71/'Alloc Amt'!$F71</f>
        <v>0.3355877050218906</v>
      </c>
      <c r="H71" s="145">
        <f ca="1">'Alloc Amt'!H71/'Alloc Amt'!$F71</f>
        <v>0.10579742847002498</v>
      </c>
      <c r="I71" s="145">
        <f ca="1">'Alloc Amt'!I71/'Alloc Amt'!$F71</f>
        <v>0.008738262636219846</v>
      </c>
      <c r="J71" s="145">
        <f ca="1">'Alloc Amt'!J71/'Alloc Amt'!$F71</f>
        <v>0.17130411589429861</v>
      </c>
      <c r="K71" s="145">
        <f ca="1">'Alloc Amt'!K71/'Alloc Amt'!$F71</f>
        <v>0.03667540871755527</v>
      </c>
      <c r="L71" s="145">
        <f ca="1">'Alloc Amt'!L71/'Alloc Amt'!$F71</f>
        <v>0.027670325822467978</v>
      </c>
      <c r="M71" s="145">
        <f ca="1">'Alloc Amt'!M71/'Alloc Amt'!$F71</f>
        <v>0.19910876396655328</v>
      </c>
      <c r="N71" s="145">
        <f ca="1">'Alloc Amt'!N71/'Alloc Amt'!$F71</f>
        <v>0.08173380672973095</v>
      </c>
      <c r="O71" s="145">
        <f ca="1">'Alloc Amt'!O71/'Alloc Amt'!$F71</f>
        <v>0.02654053558769377</v>
      </c>
      <c r="P71" s="145">
        <f ca="1">'Alloc Amt'!P71/'Alloc Amt'!$F71</f>
        <v>0.0067757463173172385</v>
      </c>
      <c r="Q71" s="145">
        <f ca="1">'Alloc Amt'!Q71/'Alloc Amt'!$F71</f>
        <v>2.2033517188363395E-06</v>
      </c>
      <c r="R71" s="145">
        <f ca="1">'Alloc Amt'!R71/'Alloc Amt'!$F71</f>
        <v>6.56974845285005E-05</v>
      </c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  <c r="GT71" s="121"/>
      <c r="GU71" s="121"/>
      <c r="GV71" s="121"/>
      <c r="GW71" s="121"/>
      <c r="GX71" s="121"/>
      <c r="GY71" s="121"/>
      <c r="GZ71" s="121"/>
      <c r="HA71" s="121"/>
      <c r="HB71" s="121"/>
      <c r="HC71" s="121"/>
      <c r="HD71" s="121"/>
      <c r="HE71" s="121"/>
      <c r="HF71" s="121"/>
      <c r="HG71" s="121"/>
      <c r="HH71" s="121"/>
      <c r="HI71" s="121"/>
      <c r="HJ71" s="121"/>
      <c r="HK71" s="121"/>
      <c r="HL71" s="121"/>
      <c r="HM71" s="121"/>
      <c r="HN71" s="121"/>
      <c r="HO71" s="121"/>
      <c r="HP71" s="121"/>
      <c r="HQ71" s="121"/>
      <c r="HR71" s="121"/>
      <c r="HS71" s="121"/>
      <c r="HT71" s="121"/>
      <c r="HU71" s="121"/>
      <c r="HV71" s="121"/>
      <c r="HW71" s="121"/>
      <c r="HX71" s="121"/>
      <c r="HY71" s="121"/>
      <c r="HZ71" s="121"/>
      <c r="IA71" s="121"/>
      <c r="IB71" s="121"/>
      <c r="IC71" s="121"/>
      <c r="ID71" s="121"/>
      <c r="IE71" s="121"/>
      <c r="IF71" s="121"/>
      <c r="IG71" s="121"/>
      <c r="IH71" s="121"/>
      <c r="II71" s="121"/>
      <c r="IJ71" s="121"/>
      <c r="IK71" s="121"/>
      <c r="IL71" s="121"/>
      <c r="IM71" s="121"/>
      <c r="IN71" s="121"/>
      <c r="IO71" s="121"/>
      <c r="IP71" s="121"/>
      <c r="IQ71" s="121"/>
      <c r="IR71" s="121"/>
      <c r="IS71" s="121"/>
      <c r="IT71" s="121"/>
      <c r="IU71" s="121"/>
      <c r="IV71" s="121"/>
    </row>
    <row r="72" spans="1:256" ht="15">
      <c r="A72" s="119">
        <f>'Alloc Amt'!A72</f>
        <v>62</v>
      </c>
      <c r="B72" s="144" t="str">
        <f>'Alloc Amt'!B72</f>
        <v>Labor Accts 536-540</v>
      </c>
      <c r="C72" s="119">
        <f>'Alloc Amt'!C76</f>
        <v>0</v>
      </c>
      <c r="D72" s="119">
        <f>'Alloc Amt'!D76</f>
        <v>0</v>
      </c>
      <c r="E72" s="119">
        <f>'Alloc Amt'!E76</f>
        <v>0</v>
      </c>
      <c r="F72" s="145">
        <f t="shared" si="3"/>
        <v>1</v>
      </c>
      <c r="G72" s="145">
        <f ca="1">'Alloc Amt'!G72/'Alloc Amt'!$F72</f>
        <v>0.35043049194500403</v>
      </c>
      <c r="H72" s="145">
        <f ca="1">'Alloc Amt'!H72/'Alloc Amt'!$F72</f>
        <v>0.10936680754295497</v>
      </c>
      <c r="I72" s="145">
        <f ca="1">'Alloc Amt'!I72/'Alloc Amt'!$F72</f>
        <v>0.008301978185146153</v>
      </c>
      <c r="J72" s="145">
        <f ca="1">'Alloc Amt'!J72/'Alloc Amt'!$F72</f>
        <v>0.1678466509641288</v>
      </c>
      <c r="K72" s="145">
        <f ca="1">'Alloc Amt'!K72/'Alloc Amt'!$F72</f>
        <v>0.037390147962096845</v>
      </c>
      <c r="L72" s="145">
        <f ca="1">'Alloc Amt'!L72/'Alloc Amt'!$F72</f>
        <v>0.026923782126472683</v>
      </c>
      <c r="M72" s="145">
        <f ca="1">'Alloc Amt'!M72/'Alloc Amt'!$F72</f>
        <v>0.19057298827335525</v>
      </c>
      <c r="N72" s="145">
        <f ca="1">'Alloc Amt'!N72/'Alloc Amt'!$F72</f>
        <v>0.07864415950706005</v>
      </c>
      <c r="O72" s="145">
        <f ca="1">'Alloc Amt'!O72/'Alloc Amt'!$F72</f>
        <v>0.02529489428225483</v>
      </c>
      <c r="P72" s="145">
        <f ca="1">'Alloc Amt'!P72/'Alloc Amt'!$F72</f>
        <v>0.005167338848724545</v>
      </c>
      <c r="Q72" s="145">
        <f ca="1">'Alloc Amt'!Q72/'Alloc Amt'!$F72</f>
        <v>1.6803263287836514E-06</v>
      </c>
      <c r="R72" s="145">
        <f ca="1">'Alloc Amt'!R72/'Alloc Amt'!$F72</f>
        <v>5.908003647308641E-05</v>
      </c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121"/>
      <c r="GB72" s="121"/>
      <c r="GC72" s="121"/>
      <c r="GD72" s="121"/>
      <c r="GE72" s="121"/>
      <c r="GF72" s="121"/>
      <c r="GG72" s="121"/>
      <c r="GH72" s="121"/>
      <c r="GI72" s="121"/>
      <c r="GJ72" s="121"/>
      <c r="GK72" s="121"/>
      <c r="GL72" s="121"/>
      <c r="GM72" s="121"/>
      <c r="GN72" s="121"/>
      <c r="GO72" s="121"/>
      <c r="GP72" s="121"/>
      <c r="GQ72" s="121"/>
      <c r="GR72" s="121"/>
      <c r="GS72" s="121"/>
      <c r="GT72" s="121"/>
      <c r="GU72" s="121"/>
      <c r="GV72" s="121"/>
      <c r="GW72" s="121"/>
      <c r="GX72" s="121"/>
      <c r="GY72" s="121"/>
      <c r="GZ72" s="121"/>
      <c r="HA72" s="121"/>
      <c r="HB72" s="121"/>
      <c r="HC72" s="121"/>
      <c r="HD72" s="121"/>
      <c r="HE72" s="121"/>
      <c r="HF72" s="121"/>
      <c r="HG72" s="121"/>
      <c r="HH72" s="121"/>
      <c r="HI72" s="121"/>
      <c r="HJ72" s="121"/>
      <c r="HK72" s="121"/>
      <c r="HL72" s="121"/>
      <c r="HM72" s="121"/>
      <c r="HN72" s="121"/>
      <c r="HO72" s="121"/>
      <c r="HP72" s="121"/>
      <c r="HQ72" s="121"/>
      <c r="HR72" s="121"/>
      <c r="HS72" s="121"/>
      <c r="HT72" s="121"/>
      <c r="HU72" s="121"/>
      <c r="HV72" s="121"/>
      <c r="HW72" s="121"/>
      <c r="HX72" s="121"/>
      <c r="HY72" s="121"/>
      <c r="HZ72" s="121"/>
      <c r="IA72" s="121"/>
      <c r="IB72" s="121"/>
      <c r="IC72" s="121"/>
      <c r="ID72" s="121"/>
      <c r="IE72" s="121"/>
      <c r="IF72" s="121"/>
      <c r="IG72" s="121"/>
      <c r="IH72" s="121"/>
      <c r="II72" s="121"/>
      <c r="IJ72" s="121"/>
      <c r="IK72" s="121"/>
      <c r="IL72" s="121"/>
      <c r="IM72" s="121"/>
      <c r="IN72" s="121"/>
      <c r="IO72" s="121"/>
      <c r="IP72" s="121"/>
      <c r="IQ72" s="121"/>
      <c r="IR72" s="121"/>
      <c r="IS72" s="121"/>
      <c r="IT72" s="121"/>
      <c r="IU72" s="121"/>
      <c r="IV72" s="121"/>
    </row>
    <row r="73" spans="1:256" ht="15">
      <c r="A73" s="119">
        <f>'Alloc Amt'!A73</f>
        <v>63</v>
      </c>
      <c r="B73" s="144" t="str">
        <f>'Alloc Amt'!B73</f>
        <v>Labor Accts 542-545</v>
      </c>
      <c r="C73" s="119">
        <f>'Alloc Amt'!C77</f>
        <v>0</v>
      </c>
      <c r="D73" s="119">
        <f>'Alloc Amt'!D77</f>
        <v>0</v>
      </c>
      <c r="E73" s="119">
        <f>'Alloc Amt'!E77</f>
        <v>0</v>
      </c>
      <c r="F73" s="145">
        <f t="shared" si="3"/>
        <v>0.9999999999999999</v>
      </c>
      <c r="G73" s="145">
        <f ca="1">'Alloc Amt'!G73/'Alloc Amt'!$F73</f>
        <v>0.3387354554454746</v>
      </c>
      <c r="H73" s="145">
        <f ca="1">'Alloc Amt'!H73/'Alloc Amt'!$F73</f>
        <v>0.1065543964536623</v>
      </c>
      <c r="I73" s="145">
        <f ca="1">'Alloc Amt'!I73/'Alloc Amt'!$F73</f>
        <v>0.008645738599272864</v>
      </c>
      <c r="J73" s="145">
        <f ca="1">'Alloc Amt'!J73/'Alloc Amt'!$F73</f>
        <v>0.17057088184904523</v>
      </c>
      <c r="K73" s="145">
        <f ca="1">'Alloc Amt'!K73/'Alloc Amt'!$F73</f>
        <v>0.03682698542423523</v>
      </c>
      <c r="L73" s="145">
        <f ca="1">'Alloc Amt'!L73/'Alloc Amt'!$F73</f>
        <v>0.027512004258770678</v>
      </c>
      <c r="M73" s="145">
        <f ca="1">'Alloc Amt'!M73/'Alloc Amt'!$F73</f>
        <v>0.197298558666628</v>
      </c>
      <c r="N73" s="145">
        <f ca="1">'Alloc Amt'!N73/'Alloc Amt'!$F73</f>
        <v>0.08107857679183145</v>
      </c>
      <c r="O73" s="145">
        <f ca="1">'Alloc Amt'!O73/'Alloc Amt'!$F73</f>
        <v>0.026276369028735536</v>
      </c>
      <c r="P73" s="145">
        <f ca="1">'Alloc Amt'!P73/'Alloc Amt'!$F73</f>
        <v>0.006434646945832334</v>
      </c>
      <c r="Q73" s="145">
        <f ca="1">'Alloc Amt'!Q73/'Alloc Amt'!$F73</f>
        <v>2.0924322936898527E-06</v>
      </c>
      <c r="R73" s="145">
        <f ca="1">'Alloc Amt'!R73/'Alloc Amt'!$F73</f>
        <v>6.429410421809277E-05</v>
      </c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X73" s="121"/>
      <c r="FY73" s="121"/>
      <c r="FZ73" s="121"/>
      <c r="GA73" s="121"/>
      <c r="GB73" s="121"/>
      <c r="GC73" s="121"/>
      <c r="GD73" s="121"/>
      <c r="GE73" s="121"/>
      <c r="GF73" s="121"/>
      <c r="GG73" s="121"/>
      <c r="GH73" s="121"/>
      <c r="GI73" s="121"/>
      <c r="GJ73" s="121"/>
      <c r="GK73" s="121"/>
      <c r="GL73" s="121"/>
      <c r="GM73" s="121"/>
      <c r="GN73" s="121"/>
      <c r="GO73" s="121"/>
      <c r="GP73" s="121"/>
      <c r="GQ73" s="121"/>
      <c r="GR73" s="121"/>
      <c r="GS73" s="121"/>
      <c r="GT73" s="121"/>
      <c r="GU73" s="121"/>
      <c r="GV73" s="121"/>
      <c r="GW73" s="121"/>
      <c r="GX73" s="121"/>
      <c r="GY73" s="121"/>
      <c r="GZ73" s="121"/>
      <c r="HA73" s="121"/>
      <c r="HB73" s="121"/>
      <c r="HC73" s="121"/>
      <c r="HD73" s="121"/>
      <c r="HE73" s="121"/>
      <c r="HF73" s="121"/>
      <c r="HG73" s="121"/>
      <c r="HH73" s="121"/>
      <c r="HI73" s="121"/>
      <c r="HJ73" s="121"/>
      <c r="HK73" s="121"/>
      <c r="HL73" s="121"/>
      <c r="HM73" s="121"/>
      <c r="HN73" s="121"/>
      <c r="HO73" s="121"/>
      <c r="HP73" s="121"/>
      <c r="HQ73" s="121"/>
      <c r="HR73" s="121"/>
      <c r="HS73" s="121"/>
      <c r="HT73" s="121"/>
      <c r="HU73" s="121"/>
      <c r="HV73" s="121"/>
      <c r="HW73" s="121"/>
      <c r="HX73" s="121"/>
      <c r="HY73" s="121"/>
      <c r="HZ73" s="121"/>
      <c r="IA73" s="121"/>
      <c r="IB73" s="121"/>
      <c r="IC73" s="121"/>
      <c r="ID73" s="121"/>
      <c r="IE73" s="121"/>
      <c r="IF73" s="121"/>
      <c r="IG73" s="121"/>
      <c r="IH73" s="121"/>
      <c r="II73" s="121"/>
      <c r="IJ73" s="121"/>
      <c r="IK73" s="121"/>
      <c r="IL73" s="121"/>
      <c r="IM73" s="121"/>
      <c r="IN73" s="121"/>
      <c r="IO73" s="121"/>
      <c r="IP73" s="121"/>
      <c r="IQ73" s="121"/>
      <c r="IR73" s="121"/>
      <c r="IS73" s="121"/>
      <c r="IT73" s="121"/>
      <c r="IU73" s="121"/>
      <c r="IV73" s="121"/>
    </row>
    <row r="74" spans="1:256" ht="15">
      <c r="A74" s="119">
        <f>'Alloc Amt'!A74</f>
        <v>64</v>
      </c>
      <c r="B74" s="144" t="str">
        <f>'Alloc Amt'!B74</f>
        <v>Labor Accts 581-588</v>
      </c>
      <c r="C74" s="119">
        <f>'Alloc Amt'!C78</f>
        <v>0</v>
      </c>
      <c r="D74" s="119">
        <f>'Alloc Amt'!D78</f>
        <v>0</v>
      </c>
      <c r="E74" s="119">
        <f>'Alloc Amt'!E78</f>
        <v>0</v>
      </c>
      <c r="F74" s="145">
        <f t="shared" si="3"/>
        <v>0.9999999999999998</v>
      </c>
      <c r="G74" s="145">
        <f ca="1">'Alloc Amt'!G74/'Alloc Amt'!$F74</f>
        <v>0.5463874473989845</v>
      </c>
      <c r="H74" s="145">
        <f ca="1">'Alloc Amt'!H74/'Alloc Amt'!$F74</f>
        <v>0.18038053165657644</v>
      </c>
      <c r="I74" s="145">
        <f ca="1">'Alloc Amt'!I74/'Alloc Amt'!$F74</f>
        <v>0.008666106804039194</v>
      </c>
      <c r="J74" s="145">
        <f ca="1">'Alloc Amt'!J74/'Alloc Amt'!$F74</f>
        <v>0.10444825734438416</v>
      </c>
      <c r="K74" s="145">
        <f ca="1">'Alloc Amt'!K74/'Alloc Amt'!$F74</f>
        <v>0.02715397376146663</v>
      </c>
      <c r="L74" s="145">
        <f ca="1">'Alloc Amt'!L74/'Alloc Amt'!$F74</f>
        <v>0.012150905511758283</v>
      </c>
      <c r="M74" s="145">
        <f ca="1">'Alloc Amt'!M74/'Alloc Amt'!$F74</f>
        <v>0.08223486413815607</v>
      </c>
      <c r="N74" s="145">
        <f ca="1">'Alloc Amt'!N74/'Alloc Amt'!$F74</f>
        <v>0.010673986905339104</v>
      </c>
      <c r="O74" s="145">
        <f ca="1">'Alloc Amt'!O74/'Alloc Amt'!$F74</f>
        <v>0.00039215955038041165</v>
      </c>
      <c r="P74" s="145">
        <f ca="1">'Alloc Amt'!P74/'Alloc Amt'!$F74</f>
        <v>0.026994172837094692</v>
      </c>
      <c r="Q74" s="145">
        <f ca="1">'Alloc Amt'!Q74/'Alloc Amt'!$F74</f>
        <v>8.720273164613931E-06</v>
      </c>
      <c r="R74" s="145">
        <f ca="1">'Alloc Amt'!R74/'Alloc Amt'!$F74</f>
        <v>0.0005088738186558498</v>
      </c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  <c r="IA74" s="121"/>
      <c r="IB74" s="121"/>
      <c r="IC74" s="121"/>
      <c r="ID74" s="121"/>
      <c r="IE74" s="121"/>
      <c r="IF74" s="121"/>
      <c r="IG74" s="121"/>
      <c r="IH74" s="121"/>
      <c r="II74" s="121"/>
      <c r="IJ74" s="121"/>
      <c r="IK74" s="121"/>
      <c r="IL74" s="121"/>
      <c r="IM74" s="121"/>
      <c r="IN74" s="121"/>
      <c r="IO74" s="121"/>
      <c r="IP74" s="121"/>
      <c r="IQ74" s="121"/>
      <c r="IR74" s="121"/>
      <c r="IS74" s="121"/>
      <c r="IT74" s="121"/>
      <c r="IU74" s="121"/>
      <c r="IV74" s="121"/>
    </row>
    <row r="75" spans="1:256" ht="15">
      <c r="A75" s="119">
        <f>'Alloc Amt'!A75</f>
        <v>65</v>
      </c>
      <c r="B75" s="144" t="str">
        <f>'Alloc Amt'!B75</f>
        <v>Labor Accts 591-598</v>
      </c>
      <c r="C75" s="119">
        <f>'Alloc Amt'!C79</f>
        <v>0</v>
      </c>
      <c r="D75" s="119">
        <f>'Alloc Amt'!D79</f>
        <v>0</v>
      </c>
      <c r="E75" s="119">
        <f>'Alloc Amt'!E79</f>
        <v>0</v>
      </c>
      <c r="F75" s="145">
        <f t="shared" si="3"/>
        <v>0.9999999999999999</v>
      </c>
      <c r="G75" s="145">
        <f ca="1">'Alloc Amt'!G75/'Alloc Amt'!$F75</f>
        <v>0.48819822986106776</v>
      </c>
      <c r="H75" s="145">
        <f ca="1">'Alloc Amt'!H75/'Alloc Amt'!$F75</f>
        <v>0.14183410722613046</v>
      </c>
      <c r="I75" s="145">
        <f ca="1">'Alloc Amt'!I75/'Alloc Amt'!$F75</f>
        <v>0.012429070273922486</v>
      </c>
      <c r="J75" s="145">
        <f ca="1">'Alloc Amt'!J75/'Alloc Amt'!$F75</f>
        <v>0.14767857696655726</v>
      </c>
      <c r="K75" s="145">
        <f ca="1">'Alloc Amt'!K75/'Alloc Amt'!$F75</f>
        <v>0.03231050587224931</v>
      </c>
      <c r="L75" s="145">
        <f ca="1">'Alloc Amt'!L75/'Alloc Amt'!$F75</f>
        <v>0.02189034191040977</v>
      </c>
      <c r="M75" s="145">
        <f ca="1">'Alloc Amt'!M75/'Alloc Amt'!$F75</f>
        <v>0.14732820149856699</v>
      </c>
      <c r="N75" s="145">
        <f ca="1">'Alloc Amt'!N75/'Alloc Amt'!$F75</f>
        <v>1.1616836880908148E-05</v>
      </c>
      <c r="O75" s="145">
        <f ca="1">'Alloc Amt'!O75/'Alloc Amt'!$F75</f>
        <v>4.267996174682205E-07</v>
      </c>
      <c r="P75" s="145">
        <f ca="1">'Alloc Amt'!P75/'Alloc Amt'!$F75</f>
        <v>0.008278234868564445</v>
      </c>
      <c r="Q75" s="145">
        <f ca="1">'Alloc Amt'!Q75/'Alloc Amt'!$F75</f>
        <v>2.4629607387479246E-06</v>
      </c>
      <c r="R75" s="145">
        <f ca="1">'Alloc Amt'!R75/'Alloc Amt'!$F75</f>
        <v>3.8224925294392476E-05</v>
      </c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  <c r="IA75" s="121"/>
      <c r="IB75" s="121"/>
      <c r="IC75" s="121"/>
      <c r="ID75" s="121"/>
      <c r="IE75" s="121"/>
      <c r="IF75" s="121"/>
      <c r="IG75" s="121"/>
      <c r="IH75" s="121"/>
      <c r="II75" s="121"/>
      <c r="IJ75" s="121"/>
      <c r="IK75" s="121"/>
      <c r="IL75" s="121"/>
      <c r="IM75" s="121"/>
      <c r="IN75" s="121"/>
      <c r="IO75" s="121"/>
      <c r="IP75" s="121"/>
      <c r="IQ75" s="121"/>
      <c r="IR75" s="121"/>
      <c r="IS75" s="121"/>
      <c r="IT75" s="121"/>
      <c r="IU75" s="121"/>
      <c r="IV75" s="121"/>
    </row>
    <row r="76" spans="1:256" ht="15">
      <c r="A76" s="119">
        <f>'Alloc Amt'!A76</f>
        <v>66</v>
      </c>
      <c r="B76" s="144" t="str">
        <f>'Alloc Amt'!B76</f>
        <v>Labor Accts 500-916</v>
      </c>
      <c r="C76" s="119">
        <f>'Alloc Amt'!C80</f>
        <v>0</v>
      </c>
      <c r="D76" s="119">
        <f>'Alloc Amt'!D80</f>
        <v>0</v>
      </c>
      <c r="E76" s="119">
        <f>'Alloc Amt'!E80</f>
        <v>0</v>
      </c>
      <c r="F76" s="145">
        <f t="shared" si="3"/>
        <v>1</v>
      </c>
      <c r="G76" s="145">
        <f>'Alloc Amt'!G76/'Alloc Amt'!$F76</f>
        <v>0.4368539768495482</v>
      </c>
      <c r="H76" s="145">
        <f>'Alloc Amt'!H76/'Alloc Amt'!$F76</f>
        <v>0.14551216974905826</v>
      </c>
      <c r="I76" s="145">
        <f>'Alloc Amt'!I76/'Alloc Amt'!$F76</f>
        <v>0.00910620606529467</v>
      </c>
      <c r="J76" s="145">
        <f>'Alloc Amt'!J76/'Alloc Amt'!$F76</f>
        <v>0.13714862463587496</v>
      </c>
      <c r="K76" s="145">
        <f>'Alloc Amt'!K76/'Alloc Amt'!$F76</f>
        <v>0.029454453021716825</v>
      </c>
      <c r="L76" s="145">
        <f>'Alloc Amt'!L76/'Alloc Amt'!$F76</f>
        <v>0.020931973672862</v>
      </c>
      <c r="M76" s="145">
        <f>'Alloc Amt'!M76/'Alloc Amt'!$F76</f>
        <v>0.14269871659371133</v>
      </c>
      <c r="N76" s="145">
        <f>'Alloc Amt'!N76/'Alloc Amt'!$F76</f>
        <v>0.04959078172941335</v>
      </c>
      <c r="O76" s="145">
        <f>'Alloc Amt'!O76/'Alloc Amt'!$F76</f>
        <v>0.015523078619878504</v>
      </c>
      <c r="P76" s="145">
        <f>'Alloc Amt'!P76/'Alloc Amt'!$F76</f>
        <v>0.013042369773445524</v>
      </c>
      <c r="Q76" s="145">
        <f>'Alloc Amt'!Q76/'Alloc Amt'!$F76</f>
        <v>2.910115710370091E-06</v>
      </c>
      <c r="R76" s="145">
        <f ca="1">'Alloc Amt'!R76/'Alloc Amt'!$F76</f>
        <v>0.0001347391734859999</v>
      </c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  <c r="IA76" s="121"/>
      <c r="IB76" s="121"/>
      <c r="IC76" s="121"/>
      <c r="ID76" s="121"/>
      <c r="IE76" s="121"/>
      <c r="IF76" s="121"/>
      <c r="IG76" s="121"/>
      <c r="IH76" s="121"/>
      <c r="II76" s="121"/>
      <c r="IJ76" s="121"/>
      <c r="IK76" s="121"/>
      <c r="IL76" s="121"/>
      <c r="IM76" s="121"/>
      <c r="IN76" s="121"/>
      <c r="IO76" s="121"/>
      <c r="IP76" s="121"/>
      <c r="IQ76" s="121"/>
      <c r="IR76" s="121"/>
      <c r="IS76" s="121"/>
      <c r="IT76" s="121"/>
      <c r="IU76" s="121"/>
      <c r="IV76" s="121"/>
    </row>
    <row r="77" spans="1:256" ht="15">
      <c r="A77" s="119">
        <f>'Alloc Amt'!A77</f>
        <v>67</v>
      </c>
      <c r="B77" s="144" t="str">
        <f>'Alloc Amt'!B77</f>
        <v>O&amp;M less Purchased Power</v>
      </c>
      <c r="C77" s="119" t="str">
        <f>'Alloc Amt'!C81</f>
        <v>DET</v>
      </c>
      <c r="D77" s="119">
        <f>'Alloc Amt'!D81</f>
        <v>0</v>
      </c>
      <c r="E77" s="119">
        <f>'Alloc Amt'!E81</f>
        <v>0</v>
      </c>
      <c r="F77" s="145">
        <f t="shared" si="3"/>
        <v>1</v>
      </c>
      <c r="G77" s="145">
        <f ca="1">'Alloc Amt'!G77/'Alloc Amt'!$F77</f>
        <v>0.37557118577340587</v>
      </c>
      <c r="H77" s="145">
        <f ca="1">'Alloc Amt'!H77/'Alloc Amt'!$F77</f>
        <v>0.12133738830340904</v>
      </c>
      <c r="I77" s="145">
        <f ca="1">'Alloc Amt'!I77/'Alloc Amt'!$F77</f>
        <v>0.008964212869724748</v>
      </c>
      <c r="J77" s="145">
        <f ca="1">'Alloc Amt'!J77/'Alloc Amt'!$F77</f>
        <v>0.1579908326402632</v>
      </c>
      <c r="K77" s="145">
        <f ca="1">'Alloc Amt'!K77/'Alloc Amt'!$F77</f>
        <v>0.03367468721673129</v>
      </c>
      <c r="L77" s="145">
        <f ca="1">'Alloc Amt'!L77/'Alloc Amt'!$F77</f>
        <v>0.025087636403097326</v>
      </c>
      <c r="M77" s="145">
        <f ca="1">'Alloc Amt'!M77/'Alloc Amt'!$F77</f>
        <v>0.17719247277247585</v>
      </c>
      <c r="N77" s="145">
        <f ca="1">'Alloc Amt'!N77/'Alloc Amt'!$F77</f>
        <v>0.06851052609750338</v>
      </c>
      <c r="O77" s="145">
        <f ca="1">'Alloc Amt'!O77/'Alloc Amt'!$F77</f>
        <v>0.02208314732293322</v>
      </c>
      <c r="P77" s="145">
        <f ca="1">'Alloc Amt'!P77/'Alloc Amt'!$F77</f>
        <v>0.009500581360088375</v>
      </c>
      <c r="Q77" s="145">
        <f ca="1">'Alloc Amt'!Q77/'Alloc Amt'!$F77</f>
        <v>2.385808179180032E-06</v>
      </c>
      <c r="R77" s="145">
        <f ca="1">'Alloc Amt'!R77/'Alloc Amt'!$F77</f>
        <v>8.494343218860049E-05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  <c r="IA77" s="121"/>
      <c r="IB77" s="121"/>
      <c r="IC77" s="121"/>
      <c r="ID77" s="121"/>
      <c r="IE77" s="121"/>
      <c r="IF77" s="121"/>
      <c r="IG77" s="121"/>
      <c r="IH77" s="121"/>
      <c r="II77" s="121"/>
      <c r="IJ77" s="121"/>
      <c r="IK77" s="121"/>
      <c r="IL77" s="121"/>
      <c r="IM77" s="121"/>
      <c r="IN77" s="121"/>
      <c r="IO77" s="121"/>
      <c r="IP77" s="121"/>
      <c r="IQ77" s="121"/>
      <c r="IR77" s="121"/>
      <c r="IS77" s="121"/>
      <c r="IT77" s="121"/>
      <c r="IU77" s="121"/>
      <c r="IV77" s="121"/>
    </row>
    <row r="78" spans="1:256" ht="15">
      <c r="A78" s="119">
        <f>'Alloc Amt'!A78</f>
        <v>68</v>
      </c>
      <c r="B78" s="144" t="str">
        <f>'Alloc Amt'!B78</f>
        <v>Dist. Lines Gross Plant</v>
      </c>
      <c r="C78" s="119" t="str">
        <f>'Alloc Amt'!C82</f>
        <v>LBT</v>
      </c>
      <c r="D78" s="119">
        <f>'Alloc Amt'!D82</f>
        <v>0</v>
      </c>
      <c r="E78" s="119">
        <f>'Alloc Amt'!E82</f>
        <v>0</v>
      </c>
      <c r="F78" s="145">
        <f t="shared" si="3"/>
        <v>1</v>
      </c>
      <c r="G78" s="145">
        <f ca="1">'Alloc Amt'!G78/'Alloc Amt'!$F78</f>
        <v>0.4872311231137829</v>
      </c>
      <c r="H78" s="145">
        <f ca="1">'Alloc Amt'!H78/'Alloc Amt'!$F78</f>
        <v>0.14175229680729723</v>
      </c>
      <c r="I78" s="145">
        <f ca="1">'Alloc Amt'!I78/'Alloc Amt'!$F78</f>
        <v>0.012502703969510495</v>
      </c>
      <c r="J78" s="145">
        <f ca="1">'Alloc Amt'!J78/'Alloc Amt'!$F78</f>
        <v>0.1485998019741721</v>
      </c>
      <c r="K78" s="145">
        <f ca="1">'Alloc Amt'!K78/'Alloc Amt'!$F78</f>
        <v>0.032461824881727865</v>
      </c>
      <c r="L78" s="145">
        <f ca="1">'Alloc Amt'!L78/'Alloc Amt'!$F78</f>
        <v>0.022039912423190748</v>
      </c>
      <c r="M78" s="145">
        <f ca="1">'Alloc Amt'!M78/'Alloc Amt'!$F78</f>
        <v>0.1480636873301908</v>
      </c>
      <c r="N78" s="145">
        <f ca="1">'Alloc Amt'!N78/'Alloc Amt'!$F78</f>
        <v>0</v>
      </c>
      <c r="O78" s="145">
        <f ca="1">'Alloc Amt'!O78/'Alloc Amt'!$F78</f>
        <v>0</v>
      </c>
      <c r="P78" s="145">
        <f ca="1">'Alloc Amt'!P78/'Alloc Amt'!$F78</f>
        <v>0.007309567269835067</v>
      </c>
      <c r="Q78" s="145">
        <f ca="1">'Alloc Amt'!Q78/'Alloc Amt'!$F78</f>
        <v>2.450983224301736E-06</v>
      </c>
      <c r="R78" s="145">
        <f ca="1">'Alloc Amt'!R78/'Alloc Amt'!$F78</f>
        <v>3.663124706850744E-05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  <c r="IA78" s="121"/>
      <c r="IB78" s="121"/>
      <c r="IC78" s="121"/>
      <c r="ID78" s="121"/>
      <c r="IE78" s="121"/>
      <c r="IF78" s="121"/>
      <c r="IG78" s="121"/>
      <c r="IH78" s="121"/>
      <c r="II78" s="121"/>
      <c r="IJ78" s="121"/>
      <c r="IK78" s="121"/>
      <c r="IL78" s="121"/>
      <c r="IM78" s="121"/>
      <c r="IN78" s="121"/>
      <c r="IO78" s="121"/>
      <c r="IP78" s="121"/>
      <c r="IQ78" s="121"/>
      <c r="IR78" s="121"/>
      <c r="IS78" s="121"/>
      <c r="IT78" s="121"/>
      <c r="IU78" s="121"/>
      <c r="IV78" s="121"/>
    </row>
    <row r="79" spans="1:256" ht="15">
      <c r="A79" s="119">
        <f>'Alloc Amt'!A79</f>
        <v>69</v>
      </c>
      <c r="B79" s="144" t="str">
        <f>'Alloc Amt'!B79</f>
        <v>Rate Base</v>
      </c>
      <c r="C79" s="119">
        <f>'Alloc Amt'!C83</f>
        <v>0</v>
      </c>
      <c r="D79" s="119">
        <f>'Alloc Amt'!D83</f>
        <v>0</v>
      </c>
      <c r="E79" s="119">
        <f>'Alloc Amt'!E83</f>
        <v>0</v>
      </c>
      <c r="F79" s="145">
        <f t="shared" si="3"/>
        <v>1</v>
      </c>
      <c r="G79" s="145">
        <f ca="1">'Alloc Amt'!G79/'Alloc Amt'!$F79</f>
        <v>0.38626943160634114</v>
      </c>
      <c r="H79" s="145">
        <f ca="1">'Alloc Amt'!H79/'Alloc Amt'!$F79</f>
        <v>0.11879455119755565</v>
      </c>
      <c r="I79" s="145">
        <f ca="1">'Alloc Amt'!I79/'Alloc Amt'!$F79</f>
        <v>0.008523174488513465</v>
      </c>
      <c r="J79" s="145">
        <f ca="1">'Alloc Amt'!J79/'Alloc Amt'!$F79</f>
        <v>0.1544207659569211</v>
      </c>
      <c r="K79" s="145">
        <f ca="1">'Alloc Amt'!K79/'Alloc Amt'!$F79</f>
        <v>0.03370599927625186</v>
      </c>
      <c r="L79" s="145">
        <f ca="1">'Alloc Amt'!L79/'Alloc Amt'!$F79</f>
        <v>0.024322445343392275</v>
      </c>
      <c r="M79" s="145">
        <f ca="1">'Alloc Amt'!M79/'Alloc Amt'!$F79</f>
        <v>0.16822834846043874</v>
      </c>
      <c r="N79" s="145">
        <f ca="1">'Alloc Amt'!N79/'Alloc Amt'!$F79</f>
        <v>0.06072101285111483</v>
      </c>
      <c r="O79" s="145">
        <f ca="1">'Alloc Amt'!O79/'Alloc Amt'!$F79</f>
        <v>0.01945295761113977</v>
      </c>
      <c r="P79" s="145">
        <f ca="1">'Alloc Amt'!P79/'Alloc Amt'!$F79</f>
        <v>0.025479889180892466</v>
      </c>
      <c r="Q79" s="145">
        <f ca="1">'Alloc Amt'!Q79/'Alloc Amt'!$F79</f>
        <v>2.1183371969938106E-06</v>
      </c>
      <c r="R79" s="145">
        <f ca="1">'Alloc Amt'!R79/'Alloc Amt'!$F79</f>
        <v>7.930569024176998E-05</v>
      </c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  <c r="IA79" s="121"/>
      <c r="IB79" s="121"/>
      <c r="IC79" s="121"/>
      <c r="ID79" s="121"/>
      <c r="IE79" s="121"/>
      <c r="IF79" s="121"/>
      <c r="IG79" s="121"/>
      <c r="IH79" s="121"/>
      <c r="II79" s="121"/>
      <c r="IJ79" s="121"/>
      <c r="IK79" s="121"/>
      <c r="IL79" s="121"/>
      <c r="IM79" s="121"/>
      <c r="IN79" s="121"/>
      <c r="IO79" s="121"/>
      <c r="IP79" s="121"/>
      <c r="IQ79" s="121"/>
      <c r="IR79" s="121"/>
      <c r="IS79" s="121"/>
      <c r="IT79" s="121"/>
      <c r="IU79" s="121"/>
      <c r="IV79" s="121"/>
    </row>
    <row r="80" spans="1:256" ht="15">
      <c r="A80" s="119">
        <f>'Alloc Amt'!A80</f>
        <v>70</v>
      </c>
      <c r="B80" s="144" t="str">
        <f>'Alloc Amt'!B80</f>
        <v>Gross Transformer Plant</v>
      </c>
      <c r="C80" s="119" t="str">
        <f>'Alloc Amt'!C84</f>
        <v>R01</v>
      </c>
      <c r="D80" s="119">
        <f>'Alloc Amt'!D84</f>
        <v>0</v>
      </c>
      <c r="E80" s="119">
        <f>'Alloc Amt'!E84</f>
        <v>0</v>
      </c>
      <c r="F80" s="145">
        <f t="shared" si="3"/>
        <v>0.9999999999999999</v>
      </c>
      <c r="G80" s="145">
        <f ca="1">'Alloc Amt'!G80/'Alloc Amt'!$F80</f>
        <v>0.7362380212525347</v>
      </c>
      <c r="H80" s="145">
        <f ca="1">'Alloc Amt'!H80/'Alloc Amt'!$F80</f>
        <v>0.15752760129596396</v>
      </c>
      <c r="I80" s="145">
        <f ca="1">'Alloc Amt'!I80/'Alloc Amt'!$F80</f>
        <v>0.005598340639880691</v>
      </c>
      <c r="J80" s="145">
        <f ca="1">'Alloc Amt'!J80/'Alloc Amt'!$F80</f>
        <v>0.07114403692458716</v>
      </c>
      <c r="K80" s="145">
        <f ca="1">'Alloc Amt'!K80/'Alloc Amt'!$F80</f>
        <v>0</v>
      </c>
      <c r="L80" s="145">
        <f ca="1">'Alloc Amt'!L80/'Alloc Amt'!$F80</f>
        <v>0.010130669421288372</v>
      </c>
      <c r="M80" s="145">
        <f ca="1">'Alloc Amt'!M80/'Alloc Amt'!$F80</f>
        <v>0</v>
      </c>
      <c r="N80" s="145">
        <f ca="1">'Alloc Amt'!N80/'Alloc Amt'!$F80</f>
        <v>0</v>
      </c>
      <c r="O80" s="145">
        <f ca="1">'Alloc Amt'!O80/'Alloc Amt'!$F80</f>
        <v>0</v>
      </c>
      <c r="P80" s="145">
        <f ca="1">'Alloc Amt'!P80/'Alloc Amt'!$F80</f>
        <v>0.019274572383535464</v>
      </c>
      <c r="Q80" s="145">
        <f ca="1">'Alloc Amt'!Q80/'Alloc Amt'!$F80</f>
        <v>1.9839596656686894E-06</v>
      </c>
      <c r="R80" s="145">
        <f ca="1">'Alloc Amt'!R80/'Alloc Amt'!$F80</f>
        <v>8.477412254384661E-05</v>
      </c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</row>
    <row r="81" spans="1:256" ht="15">
      <c r="A81" s="119">
        <f>'Alloc Amt'!A81</f>
        <v>71</v>
      </c>
      <c r="B81" s="144" t="str">
        <f>'Alloc Amt'!B81</f>
        <v>Depreciation Expense</v>
      </c>
      <c r="C81" s="119">
        <f>'Alloc Amt'!C85</f>
        <v>0</v>
      </c>
      <c r="D81" s="119">
        <f>'Alloc Amt'!D85</f>
        <v>0</v>
      </c>
      <c r="E81" s="119">
        <f>'Alloc Amt'!E85</f>
        <v>0</v>
      </c>
      <c r="F81" s="145">
        <f t="shared" si="3"/>
        <v>1</v>
      </c>
      <c r="G81" s="145">
        <f ca="1">'Alloc Amt'!G81/'Alloc Amt'!$F81</f>
        <v>0.3833052553677517</v>
      </c>
      <c r="H81" s="145">
        <f ca="1">'Alloc Amt'!H81/'Alloc Amt'!$F81</f>
        <v>0.11787490657456771</v>
      </c>
      <c r="I81" s="145">
        <f ca="1">'Alloc Amt'!I81/'Alloc Amt'!$F81</f>
        <v>0.008494529233147093</v>
      </c>
      <c r="J81" s="145">
        <f ca="1">'Alloc Amt'!J81/'Alloc Amt'!$F81</f>
        <v>0.15556741751877537</v>
      </c>
      <c r="K81" s="145">
        <f ca="1">'Alloc Amt'!K81/'Alloc Amt'!$F81</f>
        <v>0.034046792229147846</v>
      </c>
      <c r="L81" s="145">
        <f ca="1">'Alloc Amt'!L81/'Alloc Amt'!$F81</f>
        <v>0.02454183239495606</v>
      </c>
      <c r="M81" s="145">
        <f ca="1">'Alloc Amt'!M81/'Alloc Amt'!$F81</f>
        <v>0.17005118518436915</v>
      </c>
      <c r="N81" s="145">
        <f ca="1">'Alloc Amt'!N81/'Alloc Amt'!$F81</f>
        <v>0.06213299040926751</v>
      </c>
      <c r="O81" s="145">
        <f ca="1">'Alloc Amt'!O81/'Alloc Amt'!$F81</f>
        <v>0.019911112780934725</v>
      </c>
      <c r="P81" s="145">
        <f ca="1">'Alloc Amt'!P81/'Alloc Amt'!$F81</f>
        <v>0.02399465089013963</v>
      </c>
      <c r="Q81" s="145">
        <f ca="1">'Alloc Amt'!Q81/'Alloc Amt'!$F81</f>
        <v>2.0712157773903358E-06</v>
      </c>
      <c r="R81" s="145">
        <f ca="1">'Alloc Amt'!R81/'Alloc Amt'!$F81</f>
        <v>7.725620116567692E-05</v>
      </c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</row>
    <row r="82" spans="1:256" ht="15">
      <c r="A82" s="119">
        <f>'Alloc Amt'!A82</f>
        <v>72</v>
      </c>
      <c r="B82" s="144" t="str">
        <f>'Alloc Amt'!B82</f>
        <v>Total Labor</v>
      </c>
      <c r="C82" s="119">
        <f>'Alloc Amt'!C86</f>
        <v>0</v>
      </c>
      <c r="D82" s="119">
        <f>'Alloc Amt'!D86</f>
        <v>0</v>
      </c>
      <c r="E82" s="119">
        <f>'Alloc Amt'!E86</f>
        <v>0</v>
      </c>
      <c r="F82" s="145">
        <f t="shared" si="3"/>
        <v>0.9999999999999997</v>
      </c>
      <c r="G82" s="145">
        <f ca="1">'Alloc Amt'!G82/'Alloc Amt'!$F82</f>
        <v>0.43504267964622706</v>
      </c>
      <c r="H82" s="145">
        <f ca="1">'Alloc Amt'!H82/'Alloc Amt'!$F82</f>
        <v>0.14452832013339423</v>
      </c>
      <c r="I82" s="145">
        <f ca="1">'Alloc Amt'!I82/'Alloc Amt'!$F82</f>
        <v>0.009084455796105121</v>
      </c>
      <c r="J82" s="145">
        <f ca="1">'Alloc Amt'!J82/'Alloc Amt'!$F82</f>
        <v>0.13776601515670114</v>
      </c>
      <c r="K82" s="145">
        <f ca="1">'Alloc Amt'!K82/'Alloc Amt'!$F82</f>
        <v>0.029606753660930532</v>
      </c>
      <c r="L82" s="145">
        <f ca="1">'Alloc Amt'!L82/'Alloc Amt'!$F82</f>
        <v>0.021053117395565972</v>
      </c>
      <c r="M82" s="145">
        <f ca="1">'Alloc Amt'!M82/'Alloc Amt'!$F82</f>
        <v>0.14360231039565113</v>
      </c>
      <c r="N82" s="145">
        <f ca="1">'Alloc Amt'!N82/'Alloc Amt'!$F82</f>
        <v>0.049963970891465516</v>
      </c>
      <c r="O82" s="145">
        <f ca="1">'Alloc Amt'!O82/'Alloc Amt'!$F82</f>
        <v>0.015655919262387675</v>
      </c>
      <c r="P82" s="145">
        <f ca="1">'Alloc Amt'!P82/'Alloc Amt'!$F82</f>
        <v>0.01356088100275634</v>
      </c>
      <c r="Q82" s="145">
        <f ca="1">'Alloc Amt'!Q82/'Alloc Amt'!$F82</f>
        <v>2.881020505428249E-06</v>
      </c>
      <c r="R82" s="145">
        <f ca="1">'Alloc Amt'!R82/'Alloc Amt'!$F82</f>
        <v>0.00013269563830961873</v>
      </c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  <c r="GJ82" s="121"/>
      <c r="GK82" s="121"/>
      <c r="GL82" s="121"/>
      <c r="GM82" s="121"/>
      <c r="GN82" s="121"/>
      <c r="GO82" s="121"/>
      <c r="GP82" s="121"/>
      <c r="GQ82" s="121"/>
      <c r="GR82" s="121"/>
      <c r="GS82" s="121"/>
      <c r="GT82" s="121"/>
      <c r="GU82" s="121"/>
      <c r="GV82" s="121"/>
      <c r="GW82" s="121"/>
      <c r="GX82" s="121"/>
      <c r="GY82" s="121"/>
      <c r="GZ82" s="121"/>
      <c r="HA82" s="121"/>
      <c r="HB82" s="121"/>
      <c r="HC82" s="121"/>
      <c r="HD82" s="121"/>
      <c r="HE82" s="121"/>
      <c r="HF82" s="121"/>
      <c r="HG82" s="121"/>
      <c r="HH82" s="121"/>
      <c r="HI82" s="121"/>
      <c r="HJ82" s="121"/>
      <c r="HK82" s="121"/>
      <c r="HL82" s="121"/>
      <c r="HM82" s="121"/>
      <c r="HN82" s="121"/>
      <c r="HO82" s="121"/>
      <c r="HP82" s="121"/>
      <c r="HQ82" s="121"/>
      <c r="HR82" s="121"/>
      <c r="HS82" s="121"/>
      <c r="HT82" s="121"/>
      <c r="HU82" s="121"/>
      <c r="HV82" s="121"/>
      <c r="HW82" s="121"/>
      <c r="HX82" s="121"/>
      <c r="HY82" s="121"/>
      <c r="HZ82" s="121"/>
      <c r="IA82" s="121"/>
      <c r="IB82" s="121"/>
      <c r="IC82" s="121"/>
      <c r="ID82" s="121"/>
      <c r="IE82" s="121"/>
      <c r="IF82" s="121"/>
      <c r="IG82" s="121"/>
      <c r="IH82" s="121"/>
      <c r="II82" s="121"/>
      <c r="IJ82" s="121"/>
      <c r="IK82" s="121"/>
      <c r="IL82" s="121"/>
      <c r="IM82" s="121"/>
      <c r="IN82" s="121"/>
      <c r="IO82" s="121"/>
      <c r="IP82" s="121"/>
      <c r="IQ82" s="121"/>
      <c r="IR82" s="121"/>
      <c r="IS82" s="121"/>
      <c r="IT82" s="121"/>
      <c r="IU82" s="121"/>
      <c r="IV82" s="121"/>
    </row>
    <row r="83" spans="1:256" ht="15">
      <c r="A83" s="119">
        <f>'Alloc Amt'!A83</f>
        <v>73</v>
      </c>
      <c r="B83" s="144"/>
      <c r="C83" s="119"/>
      <c r="D83" s="119"/>
      <c r="E83" s="119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  <c r="GJ83" s="121"/>
      <c r="GK83" s="121"/>
      <c r="GL83" s="121"/>
      <c r="GM83" s="121"/>
      <c r="GN83" s="121"/>
      <c r="GO83" s="121"/>
      <c r="GP83" s="121"/>
      <c r="GQ83" s="121"/>
      <c r="GR83" s="121"/>
      <c r="GS83" s="121"/>
      <c r="GT83" s="121"/>
      <c r="GU83" s="121"/>
      <c r="GV83" s="121"/>
      <c r="GW83" s="121"/>
      <c r="GX83" s="121"/>
      <c r="GY83" s="121"/>
      <c r="GZ83" s="121"/>
      <c r="HA83" s="121"/>
      <c r="HB83" s="121"/>
      <c r="HC83" s="121"/>
      <c r="HD83" s="121"/>
      <c r="HE83" s="121"/>
      <c r="HF83" s="121"/>
      <c r="HG83" s="121"/>
      <c r="HH83" s="121"/>
      <c r="HI83" s="121"/>
      <c r="HJ83" s="121"/>
      <c r="HK83" s="121"/>
      <c r="HL83" s="121"/>
      <c r="HM83" s="121"/>
      <c r="HN83" s="121"/>
      <c r="HO83" s="121"/>
      <c r="HP83" s="121"/>
      <c r="HQ83" s="121"/>
      <c r="HR83" s="121"/>
      <c r="HS83" s="121"/>
      <c r="HT83" s="121"/>
      <c r="HU83" s="121"/>
      <c r="HV83" s="121"/>
      <c r="HW83" s="121"/>
      <c r="HX83" s="121"/>
      <c r="HY83" s="121"/>
      <c r="HZ83" s="121"/>
      <c r="IA83" s="121"/>
      <c r="IB83" s="121"/>
      <c r="IC83" s="121"/>
      <c r="ID83" s="121"/>
      <c r="IE83" s="121"/>
      <c r="IF83" s="121"/>
      <c r="IG83" s="121"/>
      <c r="IH83" s="121"/>
      <c r="II83" s="121"/>
      <c r="IJ83" s="121"/>
      <c r="IK83" s="121"/>
      <c r="IL83" s="121"/>
      <c r="IM83" s="121"/>
      <c r="IN83" s="121"/>
      <c r="IO83" s="121"/>
      <c r="IP83" s="121"/>
      <c r="IQ83" s="121"/>
      <c r="IR83" s="121"/>
      <c r="IS83" s="121"/>
      <c r="IT83" s="121"/>
      <c r="IU83" s="121"/>
      <c r="IV83" s="121"/>
    </row>
    <row r="84" spans="1:256" ht="15">
      <c r="A84" s="119">
        <f>'Alloc Amt'!A84</f>
        <v>74</v>
      </c>
      <c r="B84" s="144" t="str">
        <f>'Alloc Amt'!B84</f>
        <v>Sales  Revenue</v>
      </c>
      <c r="C84" s="119" t="str">
        <f>'Alloc Amt'!C88</f>
        <v>OMT</v>
      </c>
      <c r="D84" s="119">
        <f>'Alloc Amt'!D88</f>
        <v>0</v>
      </c>
      <c r="E84" s="119">
        <f>'Alloc Amt'!E88</f>
        <v>0</v>
      </c>
      <c r="F84" s="145">
        <f>SUM(G84:R84)</f>
        <v>0.9999999999999999</v>
      </c>
      <c r="G84" s="145">
        <f>'Alloc Amt'!G84/'Alloc Amt'!$F84</f>
        <v>0.3670804019694743</v>
      </c>
      <c r="H84" s="145">
        <f>'Alloc Amt'!H84/'Alloc Amt'!$F84</f>
        <v>0.1404909279822769</v>
      </c>
      <c r="I84" s="145">
        <f>'Alloc Amt'!I84/'Alloc Amt'!$F84</f>
        <v>0.008601911276577327</v>
      </c>
      <c r="J84" s="145">
        <f>'Alloc Amt'!J84/'Alloc Amt'!$F84</f>
        <v>0.17201166675506432</v>
      </c>
      <c r="K84" s="145">
        <f>'Alloc Amt'!K84/'Alloc Amt'!$F84</f>
        <v>0.039828698136791046</v>
      </c>
      <c r="L84" s="145">
        <f>'Alloc Amt'!L84/'Alloc Amt'!$F84</f>
        <v>0.019508978962137113</v>
      </c>
      <c r="M84" s="145">
        <f>'Alloc Amt'!M84/'Alloc Amt'!$F84</f>
        <v>0.1566805607740187</v>
      </c>
      <c r="N84" s="145">
        <f>'Alloc Amt'!N84/'Alloc Amt'!$F84</f>
        <v>0.06636253308979607</v>
      </c>
      <c r="O84" s="145">
        <f>'Alloc Amt'!O84/'Alloc Amt'!$F84</f>
        <v>0.011406586509988723</v>
      </c>
      <c r="P84" s="145">
        <f>'Alloc Amt'!P84/'Alloc Amt'!$F84</f>
        <v>0.017943170086558803</v>
      </c>
      <c r="Q84" s="145">
        <f>'Alloc Amt'!Q84/'Alloc Amt'!$F84</f>
        <v>1.7426632618644497E-06</v>
      </c>
      <c r="R84" s="145">
        <f>'Alloc Amt'!R84/'Alloc Amt'!$F84</f>
        <v>8.28217940548737E-05</v>
      </c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  <c r="GJ84" s="121"/>
      <c r="GK84" s="121"/>
      <c r="GL84" s="121"/>
      <c r="GM84" s="121"/>
      <c r="GN84" s="121"/>
      <c r="GO84" s="121"/>
      <c r="GP84" s="121"/>
      <c r="GQ84" s="121"/>
      <c r="GR84" s="121"/>
      <c r="GS84" s="121"/>
      <c r="GT84" s="121"/>
      <c r="GU84" s="121"/>
      <c r="GV84" s="121"/>
      <c r="GW84" s="121"/>
      <c r="GX84" s="121"/>
      <c r="GY84" s="121"/>
      <c r="GZ84" s="121"/>
      <c r="HA84" s="121"/>
      <c r="HB84" s="121"/>
      <c r="HC84" s="121"/>
      <c r="HD84" s="121"/>
      <c r="HE84" s="121"/>
      <c r="HF84" s="121"/>
      <c r="HG84" s="121"/>
      <c r="HH84" s="121"/>
      <c r="HI84" s="121"/>
      <c r="HJ84" s="121"/>
      <c r="HK84" s="121"/>
      <c r="HL84" s="121"/>
      <c r="HM84" s="121"/>
      <c r="HN84" s="121"/>
      <c r="HO84" s="121"/>
      <c r="HP84" s="121"/>
      <c r="HQ84" s="121"/>
      <c r="HR84" s="121"/>
      <c r="HS84" s="121"/>
      <c r="HT84" s="121"/>
      <c r="HU84" s="121"/>
      <c r="HV84" s="121"/>
      <c r="HW84" s="121"/>
      <c r="HX84" s="121"/>
      <c r="HY84" s="121"/>
      <c r="HZ84" s="121"/>
      <c r="IA84" s="121"/>
      <c r="IB84" s="121"/>
      <c r="IC84" s="121"/>
      <c r="ID84" s="121"/>
      <c r="IE84" s="121"/>
      <c r="IF84" s="121"/>
      <c r="IG84" s="121"/>
      <c r="IH84" s="121"/>
      <c r="II84" s="121"/>
      <c r="IJ84" s="121"/>
      <c r="IK84" s="121"/>
      <c r="IL84" s="121"/>
      <c r="IM84" s="121"/>
      <c r="IN84" s="121"/>
      <c r="IO84" s="121"/>
      <c r="IP84" s="121"/>
      <c r="IQ84" s="121"/>
      <c r="IR84" s="121"/>
      <c r="IS84" s="121"/>
      <c r="IT84" s="121"/>
      <c r="IU84" s="121"/>
      <c r="IV84" s="121"/>
    </row>
    <row r="85" spans="1:256" ht="15">
      <c r="A85" s="119">
        <f>'Alloc Amt'!A85</f>
        <v>75</v>
      </c>
      <c r="B85" s="144"/>
      <c r="C85" s="119"/>
      <c r="D85" s="119"/>
      <c r="E85" s="119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  <c r="IA85" s="121"/>
      <c r="IB85" s="121"/>
      <c r="IC85" s="121"/>
      <c r="ID85" s="121"/>
      <c r="IE85" s="121"/>
      <c r="IF85" s="121"/>
      <c r="IG85" s="121"/>
      <c r="IH85" s="121"/>
      <c r="II85" s="121"/>
      <c r="IJ85" s="121"/>
      <c r="IK85" s="121"/>
      <c r="IL85" s="121"/>
      <c r="IM85" s="121"/>
      <c r="IN85" s="121"/>
      <c r="IO85" s="121"/>
      <c r="IP85" s="121"/>
      <c r="IQ85" s="121"/>
      <c r="IR85" s="121"/>
      <c r="IS85" s="121"/>
      <c r="IT85" s="121"/>
      <c r="IU85" s="121"/>
      <c r="IV85" s="121"/>
    </row>
    <row r="86" spans="1:256" ht="15">
      <c r="A86" s="119">
        <f>'Alloc Amt'!A86</f>
        <v>76</v>
      </c>
      <c r="B86" s="144" t="str">
        <f>'Alloc Amt'!B86</f>
        <v>Late Payment Revenue</v>
      </c>
      <c r="C86" s="119">
        <f>'Alloc Amt'!C90</f>
        <v>0</v>
      </c>
      <c r="D86" s="119">
        <f>'Alloc Amt'!D90</f>
        <v>0</v>
      </c>
      <c r="E86" s="119">
        <f>'Alloc Amt'!E90</f>
        <v>0</v>
      </c>
      <c r="F86" s="145">
        <f>SUM(G86:R86)</f>
        <v>1</v>
      </c>
      <c r="G86" s="145">
        <f>'Alloc Amt'!G86/'Alloc Amt'!$F86</f>
        <v>0.756333870863181</v>
      </c>
      <c r="H86" s="145">
        <f>'Alloc Amt'!H86/'Alloc Amt'!$F86</f>
        <v>0.1633277978949513</v>
      </c>
      <c r="I86" s="145">
        <f>'Alloc Amt'!I86/'Alloc Amt'!$F86</f>
        <v>0.0008471015063183875</v>
      </c>
      <c r="J86" s="145">
        <f>'Alloc Amt'!J86/'Alloc Amt'!$F86</f>
        <v>0.03260588334714781</v>
      </c>
      <c r="K86" s="145">
        <f>'Alloc Amt'!K86/'Alloc Amt'!$F86</f>
        <v>0.004228416999680492</v>
      </c>
      <c r="L86" s="145">
        <f>'Alloc Amt'!L86/'Alloc Amt'!$F86</f>
        <v>0.010901186347282097</v>
      </c>
      <c r="M86" s="145">
        <f>'Alloc Amt'!M86/'Alloc Amt'!$F86</f>
        <v>0.02603542024569706</v>
      </c>
      <c r="N86" s="145">
        <f>'Alloc Amt'!N86/'Alloc Amt'!$F86</f>
        <v>0.005701655885199369</v>
      </c>
      <c r="O86" s="145">
        <f>'Alloc Amt'!O86/'Alloc Amt'!$F86</f>
        <v>0</v>
      </c>
      <c r="P86" s="145">
        <f>'Alloc Amt'!P86/'Alloc Amt'!$F86</f>
        <v>1.8088091610829935E-05</v>
      </c>
      <c r="Q86" s="145">
        <f>'Alloc Amt'!Q86/'Alloc Amt'!$F86</f>
        <v>0</v>
      </c>
      <c r="R86" s="145">
        <f>'Alloc Amt'!R86/'Alloc Amt'!$F86</f>
        <v>5.788189315465579E-07</v>
      </c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  <c r="IA86" s="121"/>
      <c r="IB86" s="121"/>
      <c r="IC86" s="121"/>
      <c r="ID86" s="121"/>
      <c r="IE86" s="121"/>
      <c r="IF86" s="121"/>
      <c r="IG86" s="121"/>
      <c r="IH86" s="121"/>
      <c r="II86" s="121"/>
      <c r="IJ86" s="121"/>
      <c r="IK86" s="121"/>
      <c r="IL86" s="121"/>
      <c r="IM86" s="121"/>
      <c r="IN86" s="121"/>
      <c r="IO86" s="121"/>
      <c r="IP86" s="121"/>
      <c r="IQ86" s="121"/>
      <c r="IR86" s="121"/>
      <c r="IS86" s="121"/>
      <c r="IT86" s="121"/>
      <c r="IU86" s="121"/>
      <c r="IV86" s="121"/>
    </row>
    <row r="87" spans="1:256" ht="15">
      <c r="A87" s="119">
        <f>'Alloc Amt'!A87</f>
        <v>77</v>
      </c>
      <c r="B87" s="144"/>
      <c r="C87" s="119"/>
      <c r="D87" s="119"/>
      <c r="E87" s="119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  <c r="IA87" s="121"/>
      <c r="IB87" s="121"/>
      <c r="IC87" s="121"/>
      <c r="ID87" s="121"/>
      <c r="IE87" s="121"/>
      <c r="IF87" s="121"/>
      <c r="IG87" s="121"/>
      <c r="IH87" s="121"/>
      <c r="II87" s="121"/>
      <c r="IJ87" s="121"/>
      <c r="IK87" s="121"/>
      <c r="IL87" s="121"/>
      <c r="IM87" s="121"/>
      <c r="IN87" s="121"/>
      <c r="IO87" s="121"/>
      <c r="IP87" s="121"/>
      <c r="IQ87" s="121"/>
      <c r="IR87" s="121"/>
      <c r="IS87" s="121"/>
      <c r="IT87" s="121"/>
      <c r="IU87" s="121"/>
      <c r="IV87" s="121"/>
    </row>
    <row r="88" spans="1:256" ht="15">
      <c r="A88" s="119">
        <f>'Alloc Amt'!A88</f>
        <v>78</v>
      </c>
      <c r="B88" s="144" t="str">
        <f>'Alloc Amt'!B88</f>
        <v>O&amp;M Expenses</v>
      </c>
      <c r="C88" s="119" t="str">
        <f>'Alloc Amt'!C92</f>
        <v>OSSALL</v>
      </c>
      <c r="D88" s="119">
        <f>'Alloc Amt'!D92</f>
        <v>0</v>
      </c>
      <c r="E88" s="119">
        <f>'Alloc Amt'!E92</f>
        <v>0</v>
      </c>
      <c r="F88" s="145">
        <f aca="true" t="shared" si="4" ref="F88:F98">SUM(G88:R88)</f>
        <v>1</v>
      </c>
      <c r="G88" s="145">
        <f ca="1">'Alloc Amt'!G88/'Alloc Amt'!$F88</f>
        <v>0.37136749214172754</v>
      </c>
      <c r="H88" s="145">
        <f ca="1">'Alloc Amt'!H88/'Alloc Amt'!$F88</f>
        <v>0.11970516010609229</v>
      </c>
      <c r="I88" s="145">
        <f ca="1">'Alloc Amt'!I88/'Alloc Amt'!$F88</f>
        <v>0.008940830450097572</v>
      </c>
      <c r="J88" s="145">
        <f ca="1">'Alloc Amt'!J88/'Alloc Amt'!$F88</f>
        <v>0.15938947002941856</v>
      </c>
      <c r="K88" s="145">
        <f ca="1">'Alloc Amt'!K88/'Alloc Amt'!$F88</f>
        <v>0.03398885893299791</v>
      </c>
      <c r="L88" s="145">
        <f ca="1">'Alloc Amt'!L88/'Alloc Amt'!$F88</f>
        <v>0.025359017233237864</v>
      </c>
      <c r="M88" s="145">
        <f ca="1">'Alloc Amt'!M88/'Alloc Amt'!$F88</f>
        <v>0.17949694551788936</v>
      </c>
      <c r="N88" s="145">
        <f ca="1">'Alloc Amt'!N88/'Alloc Amt'!$F88</f>
        <v>0.06989946117582421</v>
      </c>
      <c r="O88" s="145">
        <f ca="1">'Alloc Amt'!O88/'Alloc Amt'!$F88</f>
        <v>0.02255148488319458</v>
      </c>
      <c r="P88" s="145">
        <f ca="1">'Alloc Amt'!P88/'Alloc Amt'!$F88</f>
        <v>0.00921598261623906</v>
      </c>
      <c r="Q88" s="145">
        <f ca="1">'Alloc Amt'!Q88/'Alloc Amt'!$F88</f>
        <v>2.3670491370642244E-06</v>
      </c>
      <c r="R88" s="145">
        <f ca="1">'Alloc Amt'!R88/'Alloc Amt'!$F88</f>
        <v>8.292986414393901E-05</v>
      </c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  <c r="IA88" s="121"/>
      <c r="IB88" s="121"/>
      <c r="IC88" s="121"/>
      <c r="ID88" s="121"/>
      <c r="IE88" s="121"/>
      <c r="IF88" s="121"/>
      <c r="IG88" s="121"/>
      <c r="IH88" s="121"/>
      <c r="II88" s="121"/>
      <c r="IJ88" s="121"/>
      <c r="IK88" s="121"/>
      <c r="IL88" s="121"/>
      <c r="IM88" s="121"/>
      <c r="IN88" s="121"/>
      <c r="IO88" s="121"/>
      <c r="IP88" s="121"/>
      <c r="IQ88" s="121"/>
      <c r="IR88" s="121"/>
      <c r="IS88" s="121"/>
      <c r="IT88" s="121"/>
      <c r="IU88" s="121"/>
      <c r="IV88" s="121"/>
    </row>
    <row r="89" spans="1:256" ht="15">
      <c r="A89" s="119">
        <f>'Alloc Amt'!A89</f>
        <v>79</v>
      </c>
      <c r="B89" s="144" t="str">
        <f>'Alloc Amt'!B89</f>
        <v>Steam Production Plant</v>
      </c>
      <c r="C89" s="119">
        <f>'Alloc Amt'!C93</f>
        <v>0</v>
      </c>
      <c r="D89" s="119">
        <f>'Alloc Amt'!D93</f>
        <v>0</v>
      </c>
      <c r="E89" s="119">
        <f>'Alloc Amt'!E93</f>
        <v>0</v>
      </c>
      <c r="F89" s="145">
        <f t="shared" si="4"/>
        <v>0.9999999999999998</v>
      </c>
      <c r="G89" s="145">
        <f ca="1">'Alloc Amt'!G89/'Alloc Amt'!$F89</f>
        <v>0.3504304919450039</v>
      </c>
      <c r="H89" s="145">
        <f ca="1">'Alloc Amt'!H89/'Alloc Amt'!$F89</f>
        <v>0.10936680754295496</v>
      </c>
      <c r="I89" s="145">
        <f ca="1">'Alloc Amt'!I89/'Alloc Amt'!$F89</f>
        <v>0.008301978185146152</v>
      </c>
      <c r="J89" s="145">
        <f ca="1">'Alloc Amt'!J89/'Alloc Amt'!$F89</f>
        <v>0.16784665096412874</v>
      </c>
      <c r="K89" s="145">
        <f ca="1">'Alloc Amt'!K89/'Alloc Amt'!$F89</f>
        <v>0.03739014796209683</v>
      </c>
      <c r="L89" s="145">
        <f ca="1">'Alloc Amt'!L89/'Alloc Amt'!$F89</f>
        <v>0.026923782126472676</v>
      </c>
      <c r="M89" s="145">
        <f ca="1">'Alloc Amt'!M89/'Alloc Amt'!$F89</f>
        <v>0.19057298827335523</v>
      </c>
      <c r="N89" s="145">
        <f ca="1">'Alloc Amt'!N89/'Alloc Amt'!$F89</f>
        <v>0.07864415950706004</v>
      </c>
      <c r="O89" s="145">
        <f ca="1">'Alloc Amt'!O89/'Alloc Amt'!$F89</f>
        <v>0.025294894282254822</v>
      </c>
      <c r="P89" s="145">
        <f ca="1">'Alloc Amt'!P89/'Alloc Amt'!$F89</f>
        <v>0.005167338848724544</v>
      </c>
      <c r="Q89" s="145">
        <f ca="1">'Alloc Amt'!Q89/'Alloc Amt'!$F89</f>
        <v>1.680326328783651E-06</v>
      </c>
      <c r="R89" s="145">
        <f ca="1">'Alloc Amt'!R89/'Alloc Amt'!$F89</f>
        <v>5.9080036473086395E-05</v>
      </c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  <c r="IA89" s="121"/>
      <c r="IB89" s="121"/>
      <c r="IC89" s="121"/>
      <c r="ID89" s="121"/>
      <c r="IE89" s="121"/>
      <c r="IF89" s="121"/>
      <c r="IG89" s="121"/>
      <c r="IH89" s="121"/>
      <c r="II89" s="121"/>
      <c r="IJ89" s="121"/>
      <c r="IK89" s="121"/>
      <c r="IL89" s="121"/>
      <c r="IM89" s="121"/>
      <c r="IN89" s="121"/>
      <c r="IO89" s="121"/>
      <c r="IP89" s="121"/>
      <c r="IQ89" s="121"/>
      <c r="IR89" s="121"/>
      <c r="IS89" s="121"/>
      <c r="IT89" s="121"/>
      <c r="IU89" s="121"/>
      <c r="IV89" s="121"/>
    </row>
    <row r="90" spans="1:256" ht="15">
      <c r="A90" s="119">
        <f>'Alloc Amt'!A90</f>
        <v>80</v>
      </c>
      <c r="B90" s="144" t="str">
        <f>'Alloc Amt'!B90</f>
        <v>Hydro Production Plant</v>
      </c>
      <c r="C90" s="119">
        <f>'Alloc Amt'!C94</f>
        <v>0</v>
      </c>
      <c r="D90" s="119">
        <f>'Alloc Amt'!D94</f>
        <v>0</v>
      </c>
      <c r="E90" s="119">
        <f>'Alloc Amt'!E94</f>
        <v>0</v>
      </c>
      <c r="F90" s="145">
        <f t="shared" si="4"/>
        <v>0.9999999999999999</v>
      </c>
      <c r="G90" s="145">
        <f ca="1">'Alloc Amt'!G90/'Alloc Amt'!$F90</f>
        <v>0.350430491945004</v>
      </c>
      <c r="H90" s="145">
        <f ca="1">'Alloc Amt'!H90/'Alloc Amt'!$F90</f>
        <v>0.10936680754295497</v>
      </c>
      <c r="I90" s="145">
        <f ca="1">'Alloc Amt'!I90/'Alloc Amt'!$F90</f>
        <v>0.008301978185146153</v>
      </c>
      <c r="J90" s="145">
        <f ca="1">'Alloc Amt'!J90/'Alloc Amt'!$F90</f>
        <v>0.1678466509641288</v>
      </c>
      <c r="K90" s="145">
        <f ca="1">'Alloc Amt'!K90/'Alloc Amt'!$F90</f>
        <v>0.03739014796209684</v>
      </c>
      <c r="L90" s="145">
        <f ca="1">'Alloc Amt'!L90/'Alloc Amt'!$F90</f>
        <v>0.02692378212647268</v>
      </c>
      <c r="M90" s="145">
        <f ca="1">'Alloc Amt'!M90/'Alloc Amt'!$F90</f>
        <v>0.19057298827335528</v>
      </c>
      <c r="N90" s="145">
        <f ca="1">'Alloc Amt'!N90/'Alloc Amt'!$F90</f>
        <v>0.07864415950706005</v>
      </c>
      <c r="O90" s="145">
        <f ca="1">'Alloc Amt'!O90/'Alloc Amt'!$F90</f>
        <v>0.025294894282254822</v>
      </c>
      <c r="P90" s="145">
        <f ca="1">'Alloc Amt'!P90/'Alloc Amt'!$F90</f>
        <v>0.005167338848724545</v>
      </c>
      <c r="Q90" s="145">
        <f ca="1">'Alloc Amt'!Q90/'Alloc Amt'!$F90</f>
        <v>1.680326328783651E-06</v>
      </c>
      <c r="R90" s="145">
        <f ca="1">'Alloc Amt'!R90/'Alloc Amt'!$F90</f>
        <v>5.90800364730864E-05</v>
      </c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  <c r="IA90" s="121"/>
      <c r="IB90" s="121"/>
      <c r="IC90" s="121"/>
      <c r="ID90" s="121"/>
      <c r="IE90" s="121"/>
      <c r="IF90" s="121"/>
      <c r="IG90" s="121"/>
      <c r="IH90" s="121"/>
      <c r="II90" s="121"/>
      <c r="IJ90" s="121"/>
      <c r="IK90" s="121"/>
      <c r="IL90" s="121"/>
      <c r="IM90" s="121"/>
      <c r="IN90" s="121"/>
      <c r="IO90" s="121"/>
      <c r="IP90" s="121"/>
      <c r="IQ90" s="121"/>
      <c r="IR90" s="121"/>
      <c r="IS90" s="121"/>
      <c r="IT90" s="121"/>
      <c r="IU90" s="121"/>
      <c r="IV90" s="121"/>
    </row>
    <row r="91" spans="1:256" ht="15">
      <c r="A91" s="119">
        <f>'Alloc Amt'!A91</f>
        <v>81</v>
      </c>
      <c r="B91" s="144" t="str">
        <f>'Alloc Amt'!B91</f>
        <v>Other Production Plant</v>
      </c>
      <c r="C91" s="119">
        <f>'Alloc Amt'!C95</f>
        <v>0</v>
      </c>
      <c r="D91" s="119">
        <f>'Alloc Amt'!D95</f>
        <v>0</v>
      </c>
      <c r="E91" s="119">
        <f>'Alloc Amt'!E95</f>
        <v>0</v>
      </c>
      <c r="F91" s="145">
        <f t="shared" si="4"/>
        <v>1.0000000000000002</v>
      </c>
      <c r="G91" s="145">
        <f ca="1">'Alloc Amt'!G91/'Alloc Amt'!$F91</f>
        <v>0.35043049194500403</v>
      </c>
      <c r="H91" s="145">
        <f ca="1">'Alloc Amt'!H91/'Alloc Amt'!$F91</f>
        <v>0.10936680754295498</v>
      </c>
      <c r="I91" s="145">
        <f ca="1">'Alloc Amt'!I91/'Alloc Amt'!$F91</f>
        <v>0.008301978185146153</v>
      </c>
      <c r="J91" s="145">
        <f ca="1">'Alloc Amt'!J91/'Alloc Amt'!$F91</f>
        <v>0.1678466509641288</v>
      </c>
      <c r="K91" s="145">
        <f ca="1">'Alloc Amt'!K91/'Alloc Amt'!$F91</f>
        <v>0.037390147962096845</v>
      </c>
      <c r="L91" s="145">
        <f ca="1">'Alloc Amt'!L91/'Alloc Amt'!$F91</f>
        <v>0.026923782126472683</v>
      </c>
      <c r="M91" s="145">
        <f ca="1">'Alloc Amt'!M91/'Alloc Amt'!$F91</f>
        <v>0.1905729882733553</v>
      </c>
      <c r="N91" s="145">
        <f ca="1">'Alloc Amt'!N91/'Alloc Amt'!$F91</f>
        <v>0.07864415950706007</v>
      </c>
      <c r="O91" s="145">
        <f ca="1">'Alloc Amt'!O91/'Alloc Amt'!$F91</f>
        <v>0.025294894282254825</v>
      </c>
      <c r="P91" s="145">
        <f ca="1">'Alloc Amt'!P91/'Alloc Amt'!$F91</f>
        <v>0.005167338848724546</v>
      </c>
      <c r="Q91" s="145">
        <f ca="1">'Alloc Amt'!Q91/'Alloc Amt'!$F91</f>
        <v>1.6803263287836514E-06</v>
      </c>
      <c r="R91" s="145">
        <f ca="1">'Alloc Amt'!R91/'Alloc Amt'!$F91</f>
        <v>5.9080036473086416E-05</v>
      </c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  <c r="GJ91" s="121"/>
      <c r="GK91" s="121"/>
      <c r="GL91" s="121"/>
      <c r="GM91" s="121"/>
      <c r="GN91" s="121"/>
      <c r="GO91" s="121"/>
      <c r="GP91" s="121"/>
      <c r="GQ91" s="121"/>
      <c r="GR91" s="121"/>
      <c r="GS91" s="121"/>
      <c r="GT91" s="121"/>
      <c r="GU91" s="121"/>
      <c r="GV91" s="121"/>
      <c r="GW91" s="121"/>
      <c r="GX91" s="121"/>
      <c r="GY91" s="121"/>
      <c r="GZ91" s="121"/>
      <c r="HA91" s="121"/>
      <c r="HB91" s="121"/>
      <c r="HC91" s="121"/>
      <c r="HD91" s="121"/>
      <c r="HE91" s="121"/>
      <c r="HF91" s="121"/>
      <c r="HG91" s="121"/>
      <c r="HH91" s="121"/>
      <c r="HI91" s="121"/>
      <c r="HJ91" s="121"/>
      <c r="HK91" s="121"/>
      <c r="HL91" s="121"/>
      <c r="HM91" s="121"/>
      <c r="HN91" s="121"/>
      <c r="HO91" s="121"/>
      <c r="HP91" s="121"/>
      <c r="HQ91" s="121"/>
      <c r="HR91" s="121"/>
      <c r="HS91" s="121"/>
      <c r="HT91" s="121"/>
      <c r="HU91" s="121"/>
      <c r="HV91" s="121"/>
      <c r="HW91" s="121"/>
      <c r="HX91" s="121"/>
      <c r="HY91" s="121"/>
      <c r="HZ91" s="121"/>
      <c r="IA91" s="121"/>
      <c r="IB91" s="121"/>
      <c r="IC91" s="121"/>
      <c r="ID91" s="121"/>
      <c r="IE91" s="121"/>
      <c r="IF91" s="121"/>
      <c r="IG91" s="121"/>
      <c r="IH91" s="121"/>
      <c r="II91" s="121"/>
      <c r="IJ91" s="121"/>
      <c r="IK91" s="121"/>
      <c r="IL91" s="121"/>
      <c r="IM91" s="121"/>
      <c r="IN91" s="121"/>
      <c r="IO91" s="121"/>
      <c r="IP91" s="121"/>
      <c r="IQ91" s="121"/>
      <c r="IR91" s="121"/>
      <c r="IS91" s="121"/>
      <c r="IT91" s="121"/>
      <c r="IU91" s="121"/>
      <c r="IV91" s="121"/>
    </row>
    <row r="92" spans="1:256" ht="15">
      <c r="A92" s="119">
        <f>'Alloc Amt'!A92</f>
        <v>82</v>
      </c>
      <c r="B92" s="144" t="str">
        <f>'Alloc Amt'!B92</f>
        <v>Off-System Sales </v>
      </c>
      <c r="C92" s="119">
        <f>'Alloc Amt'!C96</f>
        <v>0</v>
      </c>
      <c r="D92" s="119">
        <f>'Alloc Amt'!D96</f>
        <v>0</v>
      </c>
      <c r="E92" s="119">
        <f>'Alloc Amt'!E96</f>
        <v>0</v>
      </c>
      <c r="F92" s="145">
        <f t="shared" si="4"/>
        <v>1</v>
      </c>
      <c r="G92" s="145">
        <f>'Alloc Amt'!G92/'Alloc Amt'!$F92</f>
        <v>0.3664260797404185</v>
      </c>
      <c r="H92" s="145">
        <f>'Alloc Amt'!H92/'Alloc Amt'!$F92</f>
        <v>0.11243118777383246</v>
      </c>
      <c r="I92" s="145">
        <f>'Alloc Amt'!I92/'Alloc Amt'!$F92</f>
        <v>0.008433886997652938</v>
      </c>
      <c r="J92" s="145">
        <f>'Alloc Amt'!J92/'Alloc Amt'!$F92</f>
        <v>0.16166572915344932</v>
      </c>
      <c r="K92" s="145">
        <f>'Alloc Amt'!K92/'Alloc Amt'!$F92</f>
        <v>0.03701865368578402</v>
      </c>
      <c r="L92" s="145">
        <f>'Alloc Amt'!L92/'Alloc Amt'!$F92</f>
        <v>0.02460225803846903</v>
      </c>
      <c r="M92" s="145">
        <f>'Alloc Amt'!M92/'Alloc Amt'!$F92</f>
        <v>0.18363593862488864</v>
      </c>
      <c r="N92" s="145">
        <f>'Alloc Amt'!N92/'Alloc Amt'!$F92</f>
        <v>0.07721523969012531</v>
      </c>
      <c r="O92" s="145">
        <f>'Alloc Amt'!O92/'Alloc Amt'!$F92</f>
        <v>0.023981226213005264</v>
      </c>
      <c r="P92" s="145">
        <f>'Alloc Amt'!P92/'Alloc Amt'!$F92</f>
        <v>0.004533142166585129</v>
      </c>
      <c r="Q92" s="145">
        <f>'Alloc Amt'!Q92/'Alloc Amt'!$F92</f>
        <v>1.5267103057016863E-06</v>
      </c>
      <c r="R92" s="145">
        <f>'Alloc Amt'!R92/'Alloc Amt'!$F92</f>
        <v>5.5131205483672E-05</v>
      </c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1"/>
      <c r="HN92" s="121"/>
      <c r="HO92" s="121"/>
      <c r="HP92" s="121"/>
      <c r="HQ92" s="121"/>
      <c r="HR92" s="121"/>
      <c r="HS92" s="121"/>
      <c r="HT92" s="121"/>
      <c r="HU92" s="121"/>
      <c r="HV92" s="121"/>
      <c r="HW92" s="121"/>
      <c r="HX92" s="121"/>
      <c r="HY92" s="121"/>
      <c r="HZ92" s="121"/>
      <c r="IA92" s="121"/>
      <c r="IB92" s="121"/>
      <c r="IC92" s="121"/>
      <c r="ID92" s="121"/>
      <c r="IE92" s="121"/>
      <c r="IF92" s="121"/>
      <c r="IG92" s="121"/>
      <c r="IH92" s="121"/>
      <c r="II92" s="121"/>
      <c r="IJ92" s="121"/>
      <c r="IK92" s="121"/>
      <c r="IL92" s="121"/>
      <c r="IM92" s="121"/>
      <c r="IN92" s="121"/>
      <c r="IO92" s="121"/>
      <c r="IP92" s="121"/>
      <c r="IQ92" s="121"/>
      <c r="IR92" s="121"/>
      <c r="IS92" s="121"/>
      <c r="IT92" s="121"/>
      <c r="IU92" s="121"/>
      <c r="IV92" s="121"/>
    </row>
    <row r="93" spans="1:256" ht="15">
      <c r="A93" s="119">
        <f>'Alloc Amt'!A93</f>
        <v>83</v>
      </c>
      <c r="B93" s="144" t="str">
        <f>'Alloc Amt'!B93</f>
        <v>Misc. Service Revenue</v>
      </c>
      <c r="C93" s="119">
        <f>'Alloc Amt'!C97</f>
        <v>0</v>
      </c>
      <c r="D93" s="119">
        <f>'Alloc Amt'!D97</f>
        <v>0</v>
      </c>
      <c r="E93" s="119">
        <f>'Alloc Amt'!E97</f>
        <v>0</v>
      </c>
      <c r="F93" s="145">
        <f t="shared" si="4"/>
        <v>0.9999999999999999</v>
      </c>
      <c r="G93" s="145">
        <f>'Alloc Amt'!G93/'Alloc Amt'!$F93</f>
        <v>0.9071319999999998</v>
      </c>
      <c r="H93" s="145">
        <f>'Alloc Amt'!H93/'Alloc Amt'!$F93</f>
        <v>0.032256999999999994</v>
      </c>
      <c r="I93" s="145">
        <f>'Alloc Amt'!I93/'Alloc Amt'!$F93</f>
        <v>0.0003989999999999999</v>
      </c>
      <c r="J93" s="145">
        <f>'Alloc Amt'!J93/'Alloc Amt'!$F93</f>
        <v>0.0019969999999999996</v>
      </c>
      <c r="K93" s="145">
        <f>'Alloc Amt'!K93/'Alloc Amt'!$F93</f>
        <v>0.038077999999999994</v>
      </c>
      <c r="L93" s="145">
        <f>'Alloc Amt'!L93/'Alloc Amt'!$F93</f>
        <v>0.0015729999999999995</v>
      </c>
      <c r="M93" s="145">
        <f>'Alloc Amt'!M93/'Alloc Amt'!$F93</f>
        <v>5.8999999999999984E-05</v>
      </c>
      <c r="N93" s="145">
        <f>'Alloc Amt'!N93/'Alloc Amt'!$F93</f>
        <v>0</v>
      </c>
      <c r="O93" s="145">
        <f>'Alloc Amt'!O93/'Alloc Amt'!$F93</f>
        <v>7.599999999999999E-05</v>
      </c>
      <c r="P93" s="145">
        <f>'Alloc Amt'!P93/'Alloc Amt'!$F93</f>
        <v>0.018428999999999997</v>
      </c>
      <c r="Q93" s="145">
        <f>'Alloc Amt'!Q93/'Alloc Amt'!$F93</f>
        <v>0</v>
      </c>
      <c r="R93" s="145">
        <f>'Alloc Amt'!R93/'Alloc Amt'!$F93</f>
        <v>0</v>
      </c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21"/>
      <c r="GU93" s="121"/>
      <c r="GV93" s="121"/>
      <c r="GW93" s="121"/>
      <c r="GX93" s="121"/>
      <c r="GY93" s="121"/>
      <c r="GZ93" s="121"/>
      <c r="HA93" s="121"/>
      <c r="HB93" s="121"/>
      <c r="HC93" s="121"/>
      <c r="HD93" s="121"/>
      <c r="HE93" s="121"/>
      <c r="HF93" s="121"/>
      <c r="HG93" s="121"/>
      <c r="HH93" s="121"/>
      <c r="HI93" s="121"/>
      <c r="HJ93" s="121"/>
      <c r="HK93" s="121"/>
      <c r="HL93" s="121"/>
      <c r="HM93" s="121"/>
      <c r="HN93" s="121"/>
      <c r="HO93" s="121"/>
      <c r="HP93" s="121"/>
      <c r="HQ93" s="121"/>
      <c r="HR93" s="121"/>
      <c r="HS93" s="121"/>
      <c r="HT93" s="121"/>
      <c r="HU93" s="121"/>
      <c r="HV93" s="121"/>
      <c r="HW93" s="121"/>
      <c r="HX93" s="121"/>
      <c r="HY93" s="121"/>
      <c r="HZ93" s="121"/>
      <c r="IA93" s="121"/>
      <c r="IB93" s="121"/>
      <c r="IC93" s="121"/>
      <c r="ID93" s="121"/>
      <c r="IE93" s="121"/>
      <c r="IF93" s="121"/>
      <c r="IG93" s="121"/>
      <c r="IH93" s="121"/>
      <c r="II93" s="121"/>
      <c r="IJ93" s="121"/>
      <c r="IK93" s="121"/>
      <c r="IL93" s="121"/>
      <c r="IM93" s="121"/>
      <c r="IN93" s="121"/>
      <c r="IO93" s="121"/>
      <c r="IP93" s="121"/>
      <c r="IQ93" s="121"/>
      <c r="IR93" s="121"/>
      <c r="IS93" s="121"/>
      <c r="IT93" s="121"/>
      <c r="IU93" s="121"/>
      <c r="IV93" s="121"/>
    </row>
    <row r="94" spans="1:256" ht="15">
      <c r="A94" s="119">
        <f>'Alloc Amt'!A94</f>
        <v>84</v>
      </c>
      <c r="B94" s="144" t="str">
        <f>'Alloc Amt'!B94</f>
        <v>Rate Switching Allocator</v>
      </c>
      <c r="C94" s="119">
        <f>'Alloc Amt'!C98</f>
        <v>0</v>
      </c>
      <c r="D94" s="119">
        <f>'Alloc Amt'!D98</f>
        <v>0</v>
      </c>
      <c r="E94" s="119">
        <f>'Alloc Amt'!E98</f>
        <v>0</v>
      </c>
      <c r="F94" s="145">
        <f t="shared" si="4"/>
        <v>1.0000000000000002</v>
      </c>
      <c r="G94" s="145">
        <f>'Alloc Amt'!G94/'Alloc Amt'!$F94</f>
        <v>0.0037000580203976913</v>
      </c>
      <c r="H94" s="145">
        <f>'Alloc Amt'!H94/'Alloc Amt'!$F94</f>
        <v>0.4008910035803999</v>
      </c>
      <c r="I94" s="145">
        <f>'Alloc Amt'!I94/'Alloc Amt'!$F94</f>
        <v>0.0024480200000287465</v>
      </c>
      <c r="J94" s="145">
        <f>'Alloc Amt'!J94/'Alloc Amt'!$F94</f>
        <v>0.16213886374884595</v>
      </c>
      <c r="K94" s="145">
        <f>'Alloc Amt'!K94/'Alloc Amt'!$F94</f>
        <v>0.6451486131879262</v>
      </c>
      <c r="L94" s="145">
        <f>'Alloc Amt'!L94/'Alloc Amt'!$F94</f>
        <v>-0.30160401725376185</v>
      </c>
      <c r="M94" s="145">
        <f>'Alloc Amt'!M94/'Alloc Amt'!$F94</f>
        <v>-0.397072724807481</v>
      </c>
      <c r="N94" s="145">
        <f>'Alloc Amt'!N94/'Alloc Amt'!$F94</f>
        <v>0.35325438854118707</v>
      </c>
      <c r="O94" s="145">
        <f>'Alloc Amt'!O94/'Alloc Amt'!$F94</f>
        <v>0.13110417943299074</v>
      </c>
      <c r="P94" s="145">
        <f>'Alloc Amt'!P94/'Alloc Amt'!$F94</f>
        <v>0</v>
      </c>
      <c r="Q94" s="145">
        <f>'Alloc Amt'!Q94/'Alloc Amt'!$F94</f>
        <v>0</v>
      </c>
      <c r="R94" s="145">
        <f>'Alloc Amt'!R94/'Alloc Amt'!$F94</f>
        <v>-8.384450533418743E-06</v>
      </c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121"/>
      <c r="FT94" s="121"/>
      <c r="FU94" s="121"/>
      <c r="FV94" s="121"/>
      <c r="FW94" s="121"/>
      <c r="FX94" s="121"/>
      <c r="FY94" s="121"/>
      <c r="FZ94" s="121"/>
      <c r="GA94" s="121"/>
      <c r="GB94" s="121"/>
      <c r="GC94" s="121"/>
      <c r="GD94" s="121"/>
      <c r="GE94" s="121"/>
      <c r="GF94" s="121"/>
      <c r="GG94" s="121"/>
      <c r="GH94" s="121"/>
      <c r="GI94" s="121"/>
      <c r="GJ94" s="121"/>
      <c r="GK94" s="121"/>
      <c r="GL94" s="121"/>
      <c r="GM94" s="121"/>
      <c r="GN94" s="121"/>
      <c r="GO94" s="121"/>
      <c r="GP94" s="121"/>
      <c r="GQ94" s="121"/>
      <c r="GR94" s="121"/>
      <c r="GS94" s="121"/>
      <c r="GT94" s="121"/>
      <c r="GU94" s="121"/>
      <c r="GV94" s="121"/>
      <c r="GW94" s="121"/>
      <c r="GX94" s="121"/>
      <c r="GY94" s="121"/>
      <c r="GZ94" s="121"/>
      <c r="HA94" s="121"/>
      <c r="HB94" s="121"/>
      <c r="HC94" s="121"/>
      <c r="HD94" s="121"/>
      <c r="HE94" s="121"/>
      <c r="HF94" s="121"/>
      <c r="HG94" s="121"/>
      <c r="HH94" s="121"/>
      <c r="HI94" s="121"/>
      <c r="HJ94" s="121"/>
      <c r="HK94" s="121"/>
      <c r="HL94" s="121"/>
      <c r="HM94" s="121"/>
      <c r="HN94" s="121"/>
      <c r="HO94" s="121"/>
      <c r="HP94" s="121"/>
      <c r="HQ94" s="121"/>
      <c r="HR94" s="121"/>
      <c r="HS94" s="121"/>
      <c r="HT94" s="121"/>
      <c r="HU94" s="121"/>
      <c r="HV94" s="121"/>
      <c r="HW94" s="121"/>
      <c r="HX94" s="121"/>
      <c r="HY94" s="121"/>
      <c r="HZ94" s="121"/>
      <c r="IA94" s="121"/>
      <c r="IB94" s="121"/>
      <c r="IC94" s="121"/>
      <c r="ID94" s="121"/>
      <c r="IE94" s="121"/>
      <c r="IF94" s="121"/>
      <c r="IG94" s="121"/>
      <c r="IH94" s="121"/>
      <c r="II94" s="121"/>
      <c r="IJ94" s="121"/>
      <c r="IK94" s="121"/>
      <c r="IL94" s="121"/>
      <c r="IM94" s="121"/>
      <c r="IN94" s="121"/>
      <c r="IO94" s="121"/>
      <c r="IP94" s="121"/>
      <c r="IQ94" s="121"/>
      <c r="IR94" s="121"/>
      <c r="IS94" s="121"/>
      <c r="IT94" s="121"/>
      <c r="IU94" s="121"/>
      <c r="IV94" s="121"/>
    </row>
    <row r="95" spans="1:256" ht="15">
      <c r="A95" s="119">
        <f>'Alloc Amt'!A95</f>
        <v>85</v>
      </c>
      <c r="B95" s="144" t="str">
        <f>'Alloc Amt'!B95</f>
        <v>Billing Determinant Rev net of CSR &amp; HEA</v>
      </c>
      <c r="C95" s="119">
        <f>'Alloc Amt'!C99</f>
        <v>0</v>
      </c>
      <c r="D95" s="119">
        <f>'Alloc Amt'!D99</f>
        <v>0</v>
      </c>
      <c r="E95" s="119">
        <f>'Alloc Amt'!E99</f>
        <v>0</v>
      </c>
      <c r="F95" s="145">
        <f t="shared" si="4"/>
        <v>1</v>
      </c>
      <c r="G95" s="145">
        <f>'Alloc Amt'!G95/'Alloc Amt'!$F95</f>
        <v>0.3670804018750052</v>
      </c>
      <c r="H95" s="145">
        <f>'Alloc Amt'!H95/'Alloc Amt'!$F95</f>
        <v>0.1404909279855363</v>
      </c>
      <c r="I95" s="145">
        <f>'Alloc Amt'!I95/'Alloc Amt'!$F95</f>
        <v>0.008601910933388586</v>
      </c>
      <c r="J95" s="145">
        <f>'Alloc Amt'!J95/'Alloc Amt'!$F95</f>
        <v>0.17201166684305783</v>
      </c>
      <c r="K95" s="145">
        <f>'Alloc Amt'!K95/'Alloc Amt'!$F95</f>
        <v>0.03982869807534707</v>
      </c>
      <c r="L95" s="145">
        <f>'Alloc Amt'!L95/'Alloc Amt'!$F95</f>
        <v>0.019508979019036102</v>
      </c>
      <c r="M95" s="145">
        <f>'Alloc Amt'!M95/'Alloc Amt'!$F95</f>
        <v>0.15668056097015437</v>
      </c>
      <c r="N95" s="145">
        <f>'Alloc Amt'!N95/'Alloc Amt'!$F95</f>
        <v>0.0663625330644156</v>
      </c>
      <c r="O95" s="145">
        <f>'Alloc Amt'!O95/'Alloc Amt'!$F95</f>
        <v>0.011406586271524386</v>
      </c>
      <c r="P95" s="145">
        <f>'Alloc Amt'!P95/'Alloc Amt'!$F95</f>
        <v>0.017943170447624255</v>
      </c>
      <c r="Q95" s="145">
        <f>'Alloc Amt'!Q95/'Alloc Amt'!$F95</f>
        <v>1.7426939477473442E-06</v>
      </c>
      <c r="R95" s="145">
        <f>'Alloc Amt'!R95/'Alloc Amt'!$F95</f>
        <v>8.282182096256354E-05</v>
      </c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21"/>
      <c r="GE95" s="121"/>
      <c r="GF95" s="121"/>
      <c r="GG95" s="121"/>
      <c r="GH95" s="121"/>
      <c r="GI95" s="121"/>
      <c r="GJ95" s="121"/>
      <c r="GK95" s="121"/>
      <c r="GL95" s="121"/>
      <c r="GM95" s="121"/>
      <c r="GN95" s="121"/>
      <c r="GO95" s="121"/>
      <c r="GP95" s="121"/>
      <c r="GQ95" s="121"/>
      <c r="GR95" s="121"/>
      <c r="GS95" s="121"/>
      <c r="GT95" s="121"/>
      <c r="GU95" s="121"/>
      <c r="GV95" s="121"/>
      <c r="GW95" s="121"/>
      <c r="GX95" s="121"/>
      <c r="GY95" s="121"/>
      <c r="GZ95" s="121"/>
      <c r="HA95" s="121"/>
      <c r="HB95" s="121"/>
      <c r="HC95" s="121"/>
      <c r="HD95" s="121"/>
      <c r="HE95" s="121"/>
      <c r="HF95" s="121"/>
      <c r="HG95" s="121"/>
      <c r="HH95" s="121"/>
      <c r="HI95" s="121"/>
      <c r="HJ95" s="121"/>
      <c r="HK95" s="121"/>
      <c r="HL95" s="121"/>
      <c r="HM95" s="121"/>
      <c r="HN95" s="121"/>
      <c r="HO95" s="121"/>
      <c r="HP95" s="121"/>
      <c r="HQ95" s="121"/>
      <c r="HR95" s="121"/>
      <c r="HS95" s="121"/>
      <c r="HT95" s="121"/>
      <c r="HU95" s="121"/>
      <c r="HV95" s="121"/>
      <c r="HW95" s="121"/>
      <c r="HX95" s="121"/>
      <c r="HY95" s="121"/>
      <c r="HZ95" s="121"/>
      <c r="IA95" s="121"/>
      <c r="IB95" s="121"/>
      <c r="IC95" s="121"/>
      <c r="ID95" s="121"/>
      <c r="IE95" s="121"/>
      <c r="IF95" s="121"/>
      <c r="IG95" s="121"/>
      <c r="IH95" s="121"/>
      <c r="II95" s="121"/>
      <c r="IJ95" s="121"/>
      <c r="IK95" s="121"/>
      <c r="IL95" s="121"/>
      <c r="IM95" s="121"/>
      <c r="IN95" s="121"/>
      <c r="IO95" s="121"/>
      <c r="IP95" s="121"/>
      <c r="IQ95" s="121"/>
      <c r="IR95" s="121"/>
      <c r="IS95" s="121"/>
      <c r="IT95" s="121"/>
      <c r="IU95" s="121"/>
      <c r="IV95" s="121"/>
    </row>
    <row r="96" spans="1:256" ht="15">
      <c r="A96" s="119">
        <f>'Alloc Amt'!A96</f>
        <v>86</v>
      </c>
      <c r="B96" s="144" t="str">
        <f>'Alloc Amt'!B96</f>
        <v>Year End Rev Adjustment</v>
      </c>
      <c r="C96" s="119">
        <f>'Alloc Amt'!C100</f>
        <v>0</v>
      </c>
      <c r="D96" s="119">
        <f>'Alloc Amt'!D100</f>
        <v>0</v>
      </c>
      <c r="E96" s="119">
        <f>'Alloc Amt'!E100</f>
        <v>0</v>
      </c>
      <c r="F96" s="145">
        <f t="shared" si="4"/>
        <v>1</v>
      </c>
      <c r="G96" s="145">
        <f>'Alloc Amt'!G96/'Alloc Amt'!$F96</f>
        <v>0.20833991187782866</v>
      </c>
      <c r="H96" s="145">
        <f>'Alloc Amt'!H96/'Alloc Amt'!$F96</f>
        <v>-0.012531907163580082</v>
      </c>
      <c r="I96" s="145">
        <f>'Alloc Amt'!I96/'Alloc Amt'!$F96</f>
        <v>-0.02156921323346858</v>
      </c>
      <c r="J96" s="145">
        <f>'Alloc Amt'!J96/'Alloc Amt'!$F96</f>
        <v>0.45836617714469846</v>
      </c>
      <c r="K96" s="145">
        <f>'Alloc Amt'!K96/'Alloc Amt'!$F96</f>
        <v>-0.0503612281227935</v>
      </c>
      <c r="L96" s="145">
        <f>'Alloc Amt'!L96/'Alloc Amt'!$F96</f>
        <v>-0.03413868413067249</v>
      </c>
      <c r="M96" s="145">
        <f>'Alloc Amt'!M96/'Alloc Amt'!$F96</f>
        <v>0.5327541083866317</v>
      </c>
      <c r="N96" s="145">
        <f>'Alloc Amt'!N96/'Alloc Amt'!$F96</f>
        <v>-0.048983989045476184</v>
      </c>
      <c r="O96" s="145">
        <f>'Alloc Amt'!O96/'Alloc Amt'!$F96</f>
        <v>0</v>
      </c>
      <c r="P96" s="145">
        <f>'Alloc Amt'!P96/'Alloc Amt'!$F96</f>
        <v>-0.028628260488058548</v>
      </c>
      <c r="Q96" s="145">
        <f>'Alloc Amt'!Q96/'Alloc Amt'!$F96</f>
        <v>0</v>
      </c>
      <c r="R96" s="145">
        <f>'Alloc Amt'!R96/'Alloc Amt'!$F96</f>
        <v>-0.003246915225109478</v>
      </c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GH96" s="121"/>
      <c r="GI96" s="121"/>
      <c r="GJ96" s="121"/>
      <c r="GK96" s="121"/>
      <c r="GL96" s="121"/>
      <c r="GM96" s="121"/>
      <c r="GN96" s="121"/>
      <c r="GO96" s="121"/>
      <c r="GP96" s="121"/>
      <c r="GQ96" s="121"/>
      <c r="GR96" s="121"/>
      <c r="GS96" s="121"/>
      <c r="GT96" s="121"/>
      <c r="GU96" s="121"/>
      <c r="GV96" s="121"/>
      <c r="GW96" s="121"/>
      <c r="GX96" s="121"/>
      <c r="GY96" s="121"/>
      <c r="GZ96" s="121"/>
      <c r="HA96" s="121"/>
      <c r="HB96" s="121"/>
      <c r="HC96" s="121"/>
      <c r="HD96" s="121"/>
      <c r="HE96" s="121"/>
      <c r="HF96" s="121"/>
      <c r="HG96" s="121"/>
      <c r="HH96" s="121"/>
      <c r="HI96" s="121"/>
      <c r="HJ96" s="121"/>
      <c r="HK96" s="121"/>
      <c r="HL96" s="121"/>
      <c r="HM96" s="121"/>
      <c r="HN96" s="121"/>
      <c r="HO96" s="121"/>
      <c r="HP96" s="121"/>
      <c r="HQ96" s="121"/>
      <c r="HR96" s="121"/>
      <c r="HS96" s="121"/>
      <c r="HT96" s="121"/>
      <c r="HU96" s="121"/>
      <c r="HV96" s="121"/>
      <c r="HW96" s="121"/>
      <c r="HX96" s="121"/>
      <c r="HY96" s="121"/>
      <c r="HZ96" s="121"/>
      <c r="IA96" s="121"/>
      <c r="IB96" s="121"/>
      <c r="IC96" s="121"/>
      <c r="ID96" s="121"/>
      <c r="IE96" s="121"/>
      <c r="IF96" s="121"/>
      <c r="IG96" s="121"/>
      <c r="IH96" s="121"/>
      <c r="II96" s="121"/>
      <c r="IJ96" s="121"/>
      <c r="IK96" s="121"/>
      <c r="IL96" s="121"/>
      <c r="IM96" s="121"/>
      <c r="IN96" s="121"/>
      <c r="IO96" s="121"/>
      <c r="IP96" s="121"/>
      <c r="IQ96" s="121"/>
      <c r="IR96" s="121"/>
      <c r="IS96" s="121"/>
      <c r="IT96" s="121"/>
      <c r="IU96" s="121"/>
      <c r="IV96" s="121"/>
    </row>
    <row r="97" spans="1:256" ht="15">
      <c r="A97" s="119">
        <f>'Alloc Amt'!A97</f>
        <v>87</v>
      </c>
      <c r="B97" s="144" t="str">
        <f>'Alloc Amt'!B97</f>
        <v>O&amp;M less Fuel &amp; Purchased Power</v>
      </c>
      <c r="C97" s="119">
        <f>'Alloc Amt'!C101</f>
        <v>0</v>
      </c>
      <c r="D97" s="119">
        <f>'Alloc Amt'!D101</f>
        <v>0</v>
      </c>
      <c r="E97" s="119">
        <f>'Alloc Amt'!E101</f>
        <v>0</v>
      </c>
      <c r="F97" s="145">
        <f t="shared" si="4"/>
        <v>1</v>
      </c>
      <c r="G97" s="145">
        <f ca="1">'Alloc Amt'!G97/'Alloc Amt'!$F97</f>
        <v>0.4335910419928557</v>
      </c>
      <c r="H97" s="145">
        <f ca="1">'Alloc Amt'!H97/'Alloc Amt'!$F97</f>
        <v>0.14358237954607797</v>
      </c>
      <c r="I97" s="145">
        <f ca="1">'Alloc Amt'!I97/'Alloc Amt'!$F97</f>
        <v>0.009219960907567243</v>
      </c>
      <c r="J97" s="145">
        <f ca="1">'Alloc Amt'!J97/'Alloc Amt'!$F97</f>
        <v>0.13887786244715486</v>
      </c>
      <c r="K97" s="145">
        <f ca="1">'Alloc Amt'!K97/'Alloc Amt'!$F97</f>
        <v>0.02957392324657835</v>
      </c>
      <c r="L97" s="145">
        <f ca="1">'Alloc Amt'!L97/'Alloc Amt'!$F97</f>
        <v>0.021369332651873008</v>
      </c>
      <c r="M97" s="145">
        <f ca="1">'Alloc Amt'!M97/'Alloc Amt'!$F97</f>
        <v>0.14533437967225063</v>
      </c>
      <c r="N97" s="145">
        <f ca="1">'Alloc Amt'!N97/'Alloc Amt'!$F97</f>
        <v>0.0495745282129375</v>
      </c>
      <c r="O97" s="145">
        <f ca="1">'Alloc Amt'!O97/'Alloc Amt'!$F97</f>
        <v>0.01567176975977117</v>
      </c>
      <c r="P97" s="145">
        <f ca="1">'Alloc Amt'!P97/'Alloc Amt'!$F97</f>
        <v>0.013091290046370309</v>
      </c>
      <c r="Q97" s="145">
        <f ca="1">'Alloc Amt'!Q97/'Alloc Amt'!$F97</f>
        <v>2.5686536561806917E-06</v>
      </c>
      <c r="R97" s="145">
        <f ca="1">'Alloc Amt'!R97/'Alloc Amt'!$F97</f>
        <v>0.00011096286290701232</v>
      </c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GH97" s="121"/>
      <c r="GI97" s="121"/>
      <c r="GJ97" s="121"/>
      <c r="GK97" s="121"/>
      <c r="GL97" s="121"/>
      <c r="GM97" s="121"/>
      <c r="GN97" s="121"/>
      <c r="GO97" s="121"/>
      <c r="GP97" s="121"/>
      <c r="GQ97" s="121"/>
      <c r="GR97" s="121"/>
      <c r="GS97" s="121"/>
      <c r="GT97" s="121"/>
      <c r="GU97" s="121"/>
      <c r="GV97" s="121"/>
      <c r="GW97" s="121"/>
      <c r="GX97" s="121"/>
      <c r="GY97" s="121"/>
      <c r="GZ97" s="121"/>
      <c r="HA97" s="121"/>
      <c r="HB97" s="121"/>
      <c r="HC97" s="121"/>
      <c r="HD97" s="121"/>
      <c r="HE97" s="121"/>
      <c r="HF97" s="121"/>
      <c r="HG97" s="121"/>
      <c r="HH97" s="121"/>
      <c r="HI97" s="121"/>
      <c r="HJ97" s="121"/>
      <c r="HK97" s="121"/>
      <c r="HL97" s="121"/>
      <c r="HM97" s="121"/>
      <c r="HN97" s="121"/>
      <c r="HO97" s="121"/>
      <c r="HP97" s="121"/>
      <c r="HQ97" s="121"/>
      <c r="HR97" s="121"/>
      <c r="HS97" s="121"/>
      <c r="HT97" s="121"/>
      <c r="HU97" s="121"/>
      <c r="HV97" s="121"/>
      <c r="HW97" s="121"/>
      <c r="HX97" s="121"/>
      <c r="HY97" s="121"/>
      <c r="HZ97" s="121"/>
      <c r="IA97" s="121"/>
      <c r="IB97" s="121"/>
      <c r="IC97" s="121"/>
      <c r="ID97" s="121"/>
      <c r="IE97" s="121"/>
      <c r="IF97" s="121"/>
      <c r="IG97" s="121"/>
      <c r="IH97" s="121"/>
      <c r="II97" s="121"/>
      <c r="IJ97" s="121"/>
      <c r="IK97" s="121"/>
      <c r="IL97" s="121"/>
      <c r="IM97" s="121"/>
      <c r="IN97" s="121"/>
      <c r="IO97" s="121"/>
      <c r="IP97" s="121"/>
      <c r="IQ97" s="121"/>
      <c r="IR97" s="121"/>
      <c r="IS97" s="121"/>
      <c r="IT97" s="121"/>
      <c r="IU97" s="121"/>
      <c r="IV97" s="121"/>
    </row>
    <row r="98" spans="1:256" ht="15">
      <c r="A98" s="119">
        <f>'Alloc Amt'!A98</f>
        <v>88</v>
      </c>
      <c r="B98" s="144" t="str">
        <f>'Alloc Amt'!B98</f>
        <v>Intermediate &amp; Peak Production Plant Allocated Amount</v>
      </c>
      <c r="C98" s="119">
        <f>'Alloc Amt'!C102</f>
        <v>0</v>
      </c>
      <c r="D98" s="119">
        <f>'Alloc Amt'!D102</f>
        <v>0</v>
      </c>
      <c r="E98" s="119">
        <f>'Alloc Amt'!E102</f>
        <v>0</v>
      </c>
      <c r="F98" s="145">
        <f t="shared" si="4"/>
        <v>0.9999999999999999</v>
      </c>
      <c r="G98" s="145">
        <f ca="1">'Alloc Amt'!G98/'Alloc Amt'!$F98</f>
        <v>0.39811598892808653</v>
      </c>
      <c r="H98" s="145">
        <f ca="1">'Alloc Amt'!H98/'Alloc Amt'!$F98</f>
        <v>0.12083416983114022</v>
      </c>
      <c r="I98" s="145">
        <f ca="1">'Alloc Amt'!I98/'Alloc Amt'!$F98</f>
        <v>0.00690032491186204</v>
      </c>
      <c r="J98" s="145">
        <f ca="1">'Alloc Amt'!J98/'Alloc Amt'!$F98</f>
        <v>0.1567388358111678</v>
      </c>
      <c r="K98" s="145">
        <f ca="1">'Alloc Amt'!K98/'Alloc Amt'!$F98</f>
        <v>0.03968639436554034</v>
      </c>
      <c r="L98" s="145">
        <f ca="1">'Alloc Amt'!L98/'Alloc Amt'!$F98</f>
        <v>0.024525357400204624</v>
      </c>
      <c r="M98" s="145">
        <f ca="1">'Alloc Amt'!M98/'Alloc Amt'!$F98</f>
        <v>0.1631500583226176</v>
      </c>
      <c r="N98" s="145">
        <f ca="1">'Alloc Amt'!N98/'Alloc Amt'!$F98</f>
        <v>0.0687180341723335</v>
      </c>
      <c r="O98" s="145">
        <f ca="1">'Alloc Amt'!O98/'Alloc Amt'!$F98</f>
        <v>0.021293016129573464</v>
      </c>
      <c r="P98" s="145">
        <f ca="1">'Alloc Amt'!P98/'Alloc Amt'!$F98</f>
        <v>0</v>
      </c>
      <c r="Q98" s="145">
        <f ca="1">'Alloc Amt'!Q98/'Alloc Amt'!$F98</f>
        <v>0</v>
      </c>
      <c r="R98" s="145">
        <f ca="1">'Alloc Amt'!R98/'Alloc Amt'!$F98</f>
        <v>3.782012747373492E-05</v>
      </c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1"/>
      <c r="GF98" s="121"/>
      <c r="GG98" s="121"/>
      <c r="GH98" s="121"/>
      <c r="GI98" s="121"/>
      <c r="GJ98" s="121"/>
      <c r="GK98" s="121"/>
      <c r="GL98" s="121"/>
      <c r="GM98" s="121"/>
      <c r="GN98" s="121"/>
      <c r="GO98" s="121"/>
      <c r="GP98" s="121"/>
      <c r="GQ98" s="121"/>
      <c r="GR98" s="121"/>
      <c r="GS98" s="121"/>
      <c r="GT98" s="121"/>
      <c r="GU98" s="121"/>
      <c r="GV98" s="121"/>
      <c r="GW98" s="121"/>
      <c r="GX98" s="121"/>
      <c r="GY98" s="121"/>
      <c r="GZ98" s="121"/>
      <c r="HA98" s="121"/>
      <c r="HB98" s="121"/>
      <c r="HC98" s="121"/>
      <c r="HD98" s="121"/>
      <c r="HE98" s="121"/>
      <c r="HF98" s="121"/>
      <c r="HG98" s="121"/>
      <c r="HH98" s="121"/>
      <c r="HI98" s="121"/>
      <c r="HJ98" s="121"/>
      <c r="HK98" s="121"/>
      <c r="HL98" s="121"/>
      <c r="HM98" s="121"/>
      <c r="HN98" s="121"/>
      <c r="HO98" s="121"/>
      <c r="HP98" s="121"/>
      <c r="HQ98" s="121"/>
      <c r="HR98" s="121"/>
      <c r="HS98" s="121"/>
      <c r="HT98" s="121"/>
      <c r="HU98" s="121"/>
      <c r="HV98" s="121"/>
      <c r="HW98" s="121"/>
      <c r="HX98" s="121"/>
      <c r="HY98" s="121"/>
      <c r="HZ98" s="121"/>
      <c r="IA98" s="121"/>
      <c r="IB98" s="121"/>
      <c r="IC98" s="121"/>
      <c r="ID98" s="121"/>
      <c r="IE98" s="121"/>
      <c r="IF98" s="121"/>
      <c r="IG98" s="121"/>
      <c r="IH98" s="121"/>
      <c r="II98" s="121"/>
      <c r="IJ98" s="121"/>
      <c r="IK98" s="121"/>
      <c r="IL98" s="121"/>
      <c r="IM98" s="121"/>
      <c r="IN98" s="121"/>
      <c r="IO98" s="121"/>
      <c r="IP98" s="121"/>
      <c r="IQ98" s="121"/>
      <c r="IR98" s="121"/>
      <c r="IS98" s="121"/>
      <c r="IT98" s="121"/>
      <c r="IU98" s="121"/>
      <c r="IV98" s="121"/>
    </row>
    <row r="99" spans="1:256" ht="15">
      <c r="A99" s="119">
        <f>'Alloc Amt'!A99</f>
        <v>89</v>
      </c>
      <c r="B99" s="144"/>
      <c r="C99" s="119"/>
      <c r="D99" s="119"/>
      <c r="E99" s="119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1"/>
      <c r="FR99" s="121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GH99" s="121"/>
      <c r="GI99" s="121"/>
      <c r="GJ99" s="121"/>
      <c r="GK99" s="121"/>
      <c r="GL99" s="121"/>
      <c r="GM99" s="121"/>
      <c r="GN99" s="121"/>
      <c r="GO99" s="121"/>
      <c r="GP99" s="121"/>
      <c r="GQ99" s="121"/>
      <c r="GR99" s="121"/>
      <c r="GS99" s="121"/>
      <c r="GT99" s="121"/>
      <c r="GU99" s="121"/>
      <c r="GV99" s="121"/>
      <c r="GW99" s="121"/>
      <c r="GX99" s="121"/>
      <c r="GY99" s="121"/>
      <c r="GZ99" s="121"/>
      <c r="HA99" s="121"/>
      <c r="HB99" s="121"/>
      <c r="HC99" s="121"/>
      <c r="HD99" s="121"/>
      <c r="HE99" s="121"/>
      <c r="HF99" s="121"/>
      <c r="HG99" s="121"/>
      <c r="HH99" s="121"/>
      <c r="HI99" s="121"/>
      <c r="HJ99" s="121"/>
      <c r="HK99" s="121"/>
      <c r="HL99" s="121"/>
      <c r="HM99" s="121"/>
      <c r="HN99" s="121"/>
      <c r="HO99" s="121"/>
      <c r="HP99" s="121"/>
      <c r="HQ99" s="121"/>
      <c r="HR99" s="121"/>
      <c r="HS99" s="121"/>
      <c r="HT99" s="121"/>
      <c r="HU99" s="121"/>
      <c r="HV99" s="121"/>
      <c r="HW99" s="121"/>
      <c r="HX99" s="121"/>
      <c r="HY99" s="121"/>
      <c r="HZ99" s="121"/>
      <c r="IA99" s="121"/>
      <c r="IB99" s="121"/>
      <c r="IC99" s="121"/>
      <c r="ID99" s="121"/>
      <c r="IE99" s="121"/>
      <c r="IF99" s="121"/>
      <c r="IG99" s="121"/>
      <c r="IH99" s="121"/>
      <c r="II99" s="121"/>
      <c r="IJ99" s="121"/>
      <c r="IK99" s="121"/>
      <c r="IL99" s="121"/>
      <c r="IM99" s="121"/>
      <c r="IN99" s="121"/>
      <c r="IO99" s="121"/>
      <c r="IP99" s="121"/>
      <c r="IQ99" s="121"/>
      <c r="IR99" s="121"/>
      <c r="IS99" s="121"/>
      <c r="IT99" s="121"/>
      <c r="IU99" s="121"/>
      <c r="IV99" s="121"/>
    </row>
    <row r="100" spans="1:256" ht="15">
      <c r="A100" s="119" t="str">
        <f>'Alloc Amt'!A100</f>
        <v>MEMO</v>
      </c>
      <c r="B100" s="144"/>
      <c r="C100" s="119"/>
      <c r="D100" s="119"/>
      <c r="E100" s="119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  <c r="FV100" s="121"/>
      <c r="FW100" s="121"/>
      <c r="FX100" s="121"/>
      <c r="FY100" s="121"/>
      <c r="FZ100" s="121"/>
      <c r="GA100" s="121"/>
      <c r="GB100" s="121"/>
      <c r="GC100" s="121"/>
      <c r="GD100" s="121"/>
      <c r="GE100" s="121"/>
      <c r="GF100" s="121"/>
      <c r="GG100" s="121"/>
      <c r="GH100" s="121"/>
      <c r="GI100" s="121"/>
      <c r="GJ100" s="121"/>
      <c r="GK100" s="121"/>
      <c r="GL100" s="121"/>
      <c r="GM100" s="121"/>
      <c r="GN100" s="121"/>
      <c r="GO100" s="121"/>
      <c r="GP100" s="121"/>
      <c r="GQ100" s="121"/>
      <c r="GR100" s="121"/>
      <c r="GS100" s="121"/>
      <c r="GT100" s="121"/>
      <c r="GU100" s="121"/>
      <c r="GV100" s="121"/>
      <c r="GW100" s="121"/>
      <c r="GX100" s="121"/>
      <c r="GY100" s="121"/>
      <c r="GZ100" s="121"/>
      <c r="HA100" s="121"/>
      <c r="HB100" s="121"/>
      <c r="HC100" s="121"/>
      <c r="HD100" s="121"/>
      <c r="HE100" s="121"/>
      <c r="HF100" s="121"/>
      <c r="HG100" s="121"/>
      <c r="HH100" s="121"/>
      <c r="HI100" s="121"/>
      <c r="HJ100" s="121"/>
      <c r="HK100" s="121"/>
      <c r="HL100" s="121"/>
      <c r="HM100" s="121"/>
      <c r="HN100" s="121"/>
      <c r="HO100" s="121"/>
      <c r="HP100" s="121"/>
      <c r="HQ100" s="121"/>
      <c r="HR100" s="121"/>
      <c r="HS100" s="121"/>
      <c r="HT100" s="121"/>
      <c r="HU100" s="121"/>
      <c r="HV100" s="121"/>
      <c r="HW100" s="121"/>
      <c r="HX100" s="121"/>
      <c r="HY100" s="121"/>
      <c r="HZ100" s="121"/>
      <c r="IA100" s="121"/>
      <c r="IB100" s="121"/>
      <c r="IC100" s="121"/>
      <c r="ID100" s="121"/>
      <c r="IE100" s="121"/>
      <c r="IF100" s="121"/>
      <c r="IG100" s="121"/>
      <c r="IH100" s="121"/>
      <c r="II100" s="121"/>
      <c r="IJ100" s="121"/>
      <c r="IK100" s="121"/>
      <c r="IL100" s="121"/>
      <c r="IM100" s="121"/>
      <c r="IN100" s="121"/>
      <c r="IO100" s="121"/>
      <c r="IP100" s="121"/>
      <c r="IQ100" s="121"/>
      <c r="IR100" s="121"/>
      <c r="IS100" s="121"/>
      <c r="IT100" s="121"/>
      <c r="IU100" s="121"/>
      <c r="IV100" s="121"/>
    </row>
    <row r="101" spans="1:256" ht="15">
      <c r="A101" s="119">
        <f>'Alloc Amt'!A101</f>
        <v>91</v>
      </c>
      <c r="B101" s="144"/>
      <c r="C101" s="119"/>
      <c r="D101" s="119"/>
      <c r="E101" s="119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GH101" s="121"/>
      <c r="GI101" s="121"/>
      <c r="GJ101" s="121"/>
      <c r="GK101" s="121"/>
      <c r="GL101" s="121"/>
      <c r="GM101" s="121"/>
      <c r="GN101" s="121"/>
      <c r="GO101" s="121"/>
      <c r="GP101" s="121"/>
      <c r="GQ101" s="121"/>
      <c r="GR101" s="121"/>
      <c r="GS101" s="121"/>
      <c r="GT101" s="121"/>
      <c r="GU101" s="121"/>
      <c r="GV101" s="121"/>
      <c r="GW101" s="121"/>
      <c r="GX101" s="121"/>
      <c r="GY101" s="121"/>
      <c r="GZ101" s="121"/>
      <c r="HA101" s="121"/>
      <c r="HB101" s="121"/>
      <c r="HC101" s="121"/>
      <c r="HD101" s="121"/>
      <c r="HE101" s="121"/>
      <c r="HF101" s="121"/>
      <c r="HG101" s="121"/>
      <c r="HH101" s="121"/>
      <c r="HI101" s="121"/>
      <c r="HJ101" s="121"/>
      <c r="HK101" s="121"/>
      <c r="HL101" s="121"/>
      <c r="HM101" s="121"/>
      <c r="HN101" s="121"/>
      <c r="HO101" s="121"/>
      <c r="HP101" s="121"/>
      <c r="HQ101" s="121"/>
      <c r="HR101" s="121"/>
      <c r="HS101" s="121"/>
      <c r="HT101" s="121"/>
      <c r="HU101" s="121"/>
      <c r="HV101" s="121"/>
      <c r="HW101" s="121"/>
      <c r="HX101" s="121"/>
      <c r="HY101" s="121"/>
      <c r="HZ101" s="121"/>
      <c r="IA101" s="121"/>
      <c r="IB101" s="121"/>
      <c r="IC101" s="121"/>
      <c r="ID101" s="121"/>
      <c r="IE101" s="121"/>
      <c r="IF101" s="121"/>
      <c r="IG101" s="121"/>
      <c r="IH101" s="121"/>
      <c r="II101" s="121"/>
      <c r="IJ101" s="121"/>
      <c r="IK101" s="121"/>
      <c r="IL101" s="121"/>
      <c r="IM101" s="121"/>
      <c r="IN101" s="121"/>
      <c r="IO101" s="121"/>
      <c r="IP101" s="121"/>
      <c r="IQ101" s="121"/>
      <c r="IR101" s="121"/>
      <c r="IS101" s="121"/>
      <c r="IT101" s="121"/>
      <c r="IU101" s="121"/>
      <c r="IV101" s="121"/>
    </row>
    <row r="102" spans="1:256" ht="15">
      <c r="A102" s="119">
        <f>'Alloc Amt'!A102</f>
        <v>92</v>
      </c>
      <c r="B102" s="144"/>
      <c r="C102" s="119"/>
      <c r="D102" s="119"/>
      <c r="E102" s="119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  <c r="GD102" s="121"/>
      <c r="GE102" s="121"/>
      <c r="GF102" s="121"/>
      <c r="GG102" s="121"/>
      <c r="GH102" s="121"/>
      <c r="GI102" s="121"/>
      <c r="GJ102" s="121"/>
      <c r="GK102" s="121"/>
      <c r="GL102" s="121"/>
      <c r="GM102" s="121"/>
      <c r="GN102" s="121"/>
      <c r="GO102" s="121"/>
      <c r="GP102" s="121"/>
      <c r="GQ102" s="121"/>
      <c r="GR102" s="121"/>
      <c r="GS102" s="121"/>
      <c r="GT102" s="121"/>
      <c r="GU102" s="121"/>
      <c r="GV102" s="121"/>
      <c r="GW102" s="121"/>
      <c r="GX102" s="121"/>
      <c r="GY102" s="121"/>
      <c r="GZ102" s="121"/>
      <c r="HA102" s="121"/>
      <c r="HB102" s="121"/>
      <c r="HC102" s="121"/>
      <c r="HD102" s="121"/>
      <c r="HE102" s="121"/>
      <c r="HF102" s="121"/>
      <c r="HG102" s="121"/>
      <c r="HH102" s="121"/>
      <c r="HI102" s="121"/>
      <c r="HJ102" s="121"/>
      <c r="HK102" s="121"/>
      <c r="HL102" s="121"/>
      <c r="HM102" s="121"/>
      <c r="HN102" s="121"/>
      <c r="HO102" s="121"/>
      <c r="HP102" s="121"/>
      <c r="HQ102" s="121"/>
      <c r="HR102" s="121"/>
      <c r="HS102" s="121"/>
      <c r="HT102" s="121"/>
      <c r="HU102" s="121"/>
      <c r="HV102" s="121"/>
      <c r="HW102" s="121"/>
      <c r="HX102" s="121"/>
      <c r="HY102" s="121"/>
      <c r="HZ102" s="121"/>
      <c r="IA102" s="121"/>
      <c r="IB102" s="121"/>
      <c r="IC102" s="121"/>
      <c r="ID102" s="121"/>
      <c r="IE102" s="121"/>
      <c r="IF102" s="121"/>
      <c r="IG102" s="121"/>
      <c r="IH102" s="121"/>
      <c r="II102" s="121"/>
      <c r="IJ102" s="121"/>
      <c r="IK102" s="121"/>
      <c r="IL102" s="121"/>
      <c r="IM102" s="121"/>
      <c r="IN102" s="121"/>
      <c r="IO102" s="121"/>
      <c r="IP102" s="121"/>
      <c r="IQ102" s="121"/>
      <c r="IR102" s="121"/>
      <c r="IS102" s="121"/>
      <c r="IT102" s="121"/>
      <c r="IU102" s="121"/>
      <c r="IV102" s="121"/>
    </row>
    <row r="103" spans="1:256" ht="15">
      <c r="A103" s="119">
        <f>'Alloc Amt'!A103</f>
        <v>93</v>
      </c>
      <c r="B103" s="144"/>
      <c r="C103" s="121"/>
      <c r="D103" s="121"/>
      <c r="E103" s="121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  <c r="GT103" s="121"/>
      <c r="GU103" s="121"/>
      <c r="GV103" s="121"/>
      <c r="GW103" s="121"/>
      <c r="GX103" s="121"/>
      <c r="GY103" s="121"/>
      <c r="GZ103" s="121"/>
      <c r="HA103" s="121"/>
      <c r="HB103" s="121"/>
      <c r="HC103" s="121"/>
      <c r="HD103" s="121"/>
      <c r="HE103" s="121"/>
      <c r="HF103" s="121"/>
      <c r="HG103" s="121"/>
      <c r="HH103" s="121"/>
      <c r="HI103" s="121"/>
      <c r="HJ103" s="121"/>
      <c r="HK103" s="121"/>
      <c r="HL103" s="121"/>
      <c r="HM103" s="121"/>
      <c r="HN103" s="121"/>
      <c r="HO103" s="121"/>
      <c r="HP103" s="121"/>
      <c r="HQ103" s="121"/>
      <c r="HR103" s="121"/>
      <c r="HS103" s="121"/>
      <c r="HT103" s="121"/>
      <c r="HU103" s="121"/>
      <c r="HV103" s="121"/>
      <c r="HW103" s="121"/>
      <c r="HX103" s="121"/>
      <c r="HY103" s="121"/>
      <c r="HZ103" s="121"/>
      <c r="IA103" s="121"/>
      <c r="IB103" s="121"/>
      <c r="IC103" s="121"/>
      <c r="ID103" s="121"/>
      <c r="IE103" s="121"/>
      <c r="IF103" s="121"/>
      <c r="IG103" s="121"/>
      <c r="IH103" s="121"/>
      <c r="II103" s="121"/>
      <c r="IJ103" s="121"/>
      <c r="IK103" s="121"/>
      <c r="IL103" s="121"/>
      <c r="IM103" s="121"/>
      <c r="IN103" s="121"/>
      <c r="IO103" s="121"/>
      <c r="IP103" s="121"/>
      <c r="IQ103" s="121"/>
      <c r="IR103" s="121"/>
      <c r="IS103" s="121"/>
      <c r="IT103" s="121"/>
      <c r="IU103" s="121"/>
      <c r="IV103" s="121"/>
    </row>
    <row r="104" spans="1:256" ht="15">
      <c r="A104" s="119">
        <f>'Alloc Amt'!A104</f>
        <v>94</v>
      </c>
      <c r="B104" s="144"/>
      <c r="C104" s="121"/>
      <c r="D104" s="121"/>
      <c r="E104" s="121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1"/>
      <c r="FK104" s="121"/>
      <c r="FL104" s="121"/>
      <c r="FM104" s="121"/>
      <c r="FN104" s="121"/>
      <c r="FO104" s="121"/>
      <c r="FP104" s="121"/>
      <c r="FQ104" s="121"/>
      <c r="FR104" s="121"/>
      <c r="FS104" s="121"/>
      <c r="FT104" s="121"/>
      <c r="FU104" s="121"/>
      <c r="FV104" s="121"/>
      <c r="FW104" s="121"/>
      <c r="FX104" s="121"/>
      <c r="FY104" s="121"/>
      <c r="FZ104" s="121"/>
      <c r="GA104" s="121"/>
      <c r="GB104" s="121"/>
      <c r="GC104" s="121"/>
      <c r="GD104" s="121"/>
      <c r="GE104" s="121"/>
      <c r="GF104" s="121"/>
      <c r="GG104" s="121"/>
      <c r="GH104" s="121"/>
      <c r="GI104" s="121"/>
      <c r="GJ104" s="121"/>
      <c r="GK104" s="121"/>
      <c r="GL104" s="121"/>
      <c r="GM104" s="121"/>
      <c r="GN104" s="121"/>
      <c r="GO104" s="121"/>
      <c r="GP104" s="121"/>
      <c r="GQ104" s="121"/>
      <c r="GR104" s="121"/>
      <c r="GS104" s="121"/>
      <c r="GT104" s="121"/>
      <c r="GU104" s="121"/>
      <c r="GV104" s="121"/>
      <c r="GW104" s="121"/>
      <c r="GX104" s="121"/>
      <c r="GY104" s="121"/>
      <c r="GZ104" s="121"/>
      <c r="HA104" s="121"/>
      <c r="HB104" s="121"/>
      <c r="HC104" s="121"/>
      <c r="HD104" s="121"/>
      <c r="HE104" s="121"/>
      <c r="HF104" s="121"/>
      <c r="HG104" s="121"/>
      <c r="HH104" s="121"/>
      <c r="HI104" s="121"/>
      <c r="HJ104" s="121"/>
      <c r="HK104" s="121"/>
      <c r="HL104" s="121"/>
      <c r="HM104" s="121"/>
      <c r="HN104" s="121"/>
      <c r="HO104" s="121"/>
      <c r="HP104" s="121"/>
      <c r="HQ104" s="121"/>
      <c r="HR104" s="121"/>
      <c r="HS104" s="121"/>
      <c r="HT104" s="121"/>
      <c r="HU104" s="121"/>
      <c r="HV104" s="121"/>
      <c r="HW104" s="121"/>
      <c r="HX104" s="121"/>
      <c r="HY104" s="121"/>
      <c r="HZ104" s="121"/>
      <c r="IA104" s="121"/>
      <c r="IB104" s="121"/>
      <c r="IC104" s="121"/>
      <c r="ID104" s="121"/>
      <c r="IE104" s="121"/>
      <c r="IF104" s="121"/>
      <c r="IG104" s="121"/>
      <c r="IH104" s="121"/>
      <c r="II104" s="121"/>
      <c r="IJ104" s="121"/>
      <c r="IK104" s="121"/>
      <c r="IL104" s="121"/>
      <c r="IM104" s="121"/>
      <c r="IN104" s="121"/>
      <c r="IO104" s="121"/>
      <c r="IP104" s="121"/>
      <c r="IQ104" s="121"/>
      <c r="IR104" s="121"/>
      <c r="IS104" s="121"/>
      <c r="IT104" s="121"/>
      <c r="IU104" s="121"/>
      <c r="IV104" s="121"/>
    </row>
    <row r="105" spans="1:256" ht="15">
      <c r="A105" s="119">
        <f>'Alloc Amt'!A105</f>
        <v>95</v>
      </c>
      <c r="B105" s="144"/>
      <c r="C105" s="121"/>
      <c r="D105" s="121"/>
      <c r="E105" s="121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1"/>
      <c r="FK105" s="121"/>
      <c r="FL105" s="121"/>
      <c r="FM105" s="121"/>
      <c r="FN105" s="121"/>
      <c r="FO105" s="121"/>
      <c r="FP105" s="121"/>
      <c r="FQ105" s="121"/>
      <c r="FR105" s="121"/>
      <c r="FS105" s="121"/>
      <c r="FT105" s="121"/>
      <c r="FU105" s="121"/>
      <c r="FV105" s="121"/>
      <c r="FW105" s="121"/>
      <c r="FX105" s="121"/>
      <c r="FY105" s="121"/>
      <c r="FZ105" s="121"/>
      <c r="GA105" s="121"/>
      <c r="GB105" s="121"/>
      <c r="GC105" s="121"/>
      <c r="GD105" s="121"/>
      <c r="GE105" s="121"/>
      <c r="GF105" s="121"/>
      <c r="GG105" s="121"/>
      <c r="GH105" s="121"/>
      <c r="GI105" s="121"/>
      <c r="GJ105" s="121"/>
      <c r="GK105" s="121"/>
      <c r="GL105" s="121"/>
      <c r="GM105" s="121"/>
      <c r="GN105" s="121"/>
      <c r="GO105" s="121"/>
      <c r="GP105" s="121"/>
      <c r="GQ105" s="121"/>
      <c r="GR105" s="121"/>
      <c r="GS105" s="121"/>
      <c r="GT105" s="121"/>
      <c r="GU105" s="121"/>
      <c r="GV105" s="121"/>
      <c r="GW105" s="121"/>
      <c r="GX105" s="121"/>
      <c r="GY105" s="121"/>
      <c r="GZ105" s="121"/>
      <c r="HA105" s="121"/>
      <c r="HB105" s="121"/>
      <c r="HC105" s="121"/>
      <c r="HD105" s="121"/>
      <c r="HE105" s="121"/>
      <c r="HF105" s="121"/>
      <c r="HG105" s="121"/>
      <c r="HH105" s="121"/>
      <c r="HI105" s="121"/>
      <c r="HJ105" s="121"/>
      <c r="HK105" s="121"/>
      <c r="HL105" s="121"/>
      <c r="HM105" s="121"/>
      <c r="HN105" s="121"/>
      <c r="HO105" s="121"/>
      <c r="HP105" s="121"/>
      <c r="HQ105" s="121"/>
      <c r="HR105" s="121"/>
      <c r="HS105" s="121"/>
      <c r="HT105" s="121"/>
      <c r="HU105" s="121"/>
      <c r="HV105" s="121"/>
      <c r="HW105" s="121"/>
      <c r="HX105" s="121"/>
      <c r="HY105" s="121"/>
      <c r="HZ105" s="121"/>
      <c r="IA105" s="121"/>
      <c r="IB105" s="121"/>
      <c r="IC105" s="121"/>
      <c r="ID105" s="121"/>
      <c r="IE105" s="121"/>
      <c r="IF105" s="121"/>
      <c r="IG105" s="121"/>
      <c r="IH105" s="121"/>
      <c r="II105" s="121"/>
      <c r="IJ105" s="121"/>
      <c r="IK105" s="121"/>
      <c r="IL105" s="121"/>
      <c r="IM105" s="121"/>
      <c r="IN105" s="121"/>
      <c r="IO105" s="121"/>
      <c r="IP105" s="121"/>
      <c r="IQ105" s="121"/>
      <c r="IR105" s="121"/>
      <c r="IS105" s="121"/>
      <c r="IT105" s="121"/>
      <c r="IU105" s="121"/>
      <c r="IV105" s="121"/>
    </row>
    <row r="106" spans="1:256" ht="15">
      <c r="A106" s="119" t="str">
        <f>'Alloc Amt'!A106</f>
        <v>MEMO</v>
      </c>
      <c r="B106" s="144"/>
      <c r="C106" s="121"/>
      <c r="D106" s="121"/>
      <c r="E106" s="121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  <c r="FV106" s="121"/>
      <c r="FW106" s="121"/>
      <c r="FX106" s="121"/>
      <c r="FY106" s="121"/>
      <c r="FZ106" s="121"/>
      <c r="GA106" s="121"/>
      <c r="GB106" s="121"/>
      <c r="GC106" s="121"/>
      <c r="GD106" s="121"/>
      <c r="GE106" s="121"/>
      <c r="GF106" s="121"/>
      <c r="GG106" s="121"/>
      <c r="GH106" s="121"/>
      <c r="GI106" s="121"/>
      <c r="GJ106" s="121"/>
      <c r="GK106" s="121"/>
      <c r="GL106" s="121"/>
      <c r="GM106" s="121"/>
      <c r="GN106" s="121"/>
      <c r="GO106" s="121"/>
      <c r="GP106" s="121"/>
      <c r="GQ106" s="121"/>
      <c r="GR106" s="121"/>
      <c r="GS106" s="121"/>
      <c r="GT106" s="121"/>
      <c r="GU106" s="121"/>
      <c r="GV106" s="121"/>
      <c r="GW106" s="121"/>
      <c r="GX106" s="121"/>
      <c r="GY106" s="121"/>
      <c r="GZ106" s="121"/>
      <c r="HA106" s="121"/>
      <c r="HB106" s="121"/>
      <c r="HC106" s="121"/>
      <c r="HD106" s="121"/>
      <c r="HE106" s="121"/>
      <c r="HF106" s="121"/>
      <c r="HG106" s="121"/>
      <c r="HH106" s="121"/>
      <c r="HI106" s="121"/>
      <c r="HJ106" s="121"/>
      <c r="HK106" s="121"/>
      <c r="HL106" s="121"/>
      <c r="HM106" s="121"/>
      <c r="HN106" s="121"/>
      <c r="HO106" s="121"/>
      <c r="HP106" s="121"/>
      <c r="HQ106" s="121"/>
      <c r="HR106" s="121"/>
      <c r="HS106" s="121"/>
      <c r="HT106" s="121"/>
      <c r="HU106" s="121"/>
      <c r="HV106" s="121"/>
      <c r="HW106" s="121"/>
      <c r="HX106" s="121"/>
      <c r="HY106" s="121"/>
      <c r="HZ106" s="121"/>
      <c r="IA106" s="121"/>
      <c r="IB106" s="121"/>
      <c r="IC106" s="121"/>
      <c r="ID106" s="121"/>
      <c r="IE106" s="121"/>
      <c r="IF106" s="121"/>
      <c r="IG106" s="121"/>
      <c r="IH106" s="121"/>
      <c r="II106" s="121"/>
      <c r="IJ106" s="121"/>
      <c r="IK106" s="121"/>
      <c r="IL106" s="121"/>
      <c r="IM106" s="121"/>
      <c r="IN106" s="121"/>
      <c r="IO106" s="121"/>
      <c r="IP106" s="121"/>
      <c r="IQ106" s="121"/>
      <c r="IR106" s="121"/>
      <c r="IS106" s="121"/>
      <c r="IT106" s="121"/>
      <c r="IU106" s="121"/>
      <c r="IV106" s="121"/>
    </row>
    <row r="107" spans="1:256" ht="15">
      <c r="A107" s="119">
        <f>'Alloc Amt'!A107</f>
        <v>0</v>
      </c>
      <c r="B107" s="144"/>
      <c r="C107" s="121"/>
      <c r="D107" s="121"/>
      <c r="E107" s="121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1"/>
      <c r="FK107" s="121"/>
      <c r="FL107" s="121"/>
      <c r="FM107" s="121"/>
      <c r="FN107" s="121"/>
      <c r="FO107" s="121"/>
      <c r="FP107" s="121"/>
      <c r="FQ107" s="121"/>
      <c r="FR107" s="121"/>
      <c r="FS107" s="121"/>
      <c r="FT107" s="121"/>
      <c r="FU107" s="121"/>
      <c r="FV107" s="121"/>
      <c r="FW107" s="121"/>
      <c r="FX107" s="121"/>
      <c r="FY107" s="121"/>
      <c r="FZ107" s="121"/>
      <c r="GA107" s="121"/>
      <c r="GB107" s="121"/>
      <c r="GC107" s="121"/>
      <c r="GD107" s="121"/>
      <c r="GE107" s="121"/>
      <c r="GF107" s="121"/>
      <c r="GG107" s="121"/>
      <c r="GH107" s="121"/>
      <c r="GI107" s="121"/>
      <c r="GJ107" s="121"/>
      <c r="GK107" s="121"/>
      <c r="GL107" s="121"/>
      <c r="GM107" s="121"/>
      <c r="GN107" s="121"/>
      <c r="GO107" s="121"/>
      <c r="GP107" s="121"/>
      <c r="GQ107" s="121"/>
      <c r="GR107" s="121"/>
      <c r="GS107" s="121"/>
      <c r="GT107" s="121"/>
      <c r="GU107" s="121"/>
      <c r="GV107" s="121"/>
      <c r="GW107" s="121"/>
      <c r="GX107" s="121"/>
      <c r="GY107" s="121"/>
      <c r="GZ107" s="121"/>
      <c r="HA107" s="121"/>
      <c r="HB107" s="121"/>
      <c r="HC107" s="121"/>
      <c r="HD107" s="121"/>
      <c r="HE107" s="121"/>
      <c r="HF107" s="121"/>
      <c r="HG107" s="121"/>
      <c r="HH107" s="121"/>
      <c r="HI107" s="121"/>
      <c r="HJ107" s="121"/>
      <c r="HK107" s="121"/>
      <c r="HL107" s="121"/>
      <c r="HM107" s="121"/>
      <c r="HN107" s="121"/>
      <c r="HO107" s="121"/>
      <c r="HP107" s="121"/>
      <c r="HQ107" s="121"/>
      <c r="HR107" s="121"/>
      <c r="HS107" s="121"/>
      <c r="HT107" s="121"/>
      <c r="HU107" s="121"/>
      <c r="HV107" s="121"/>
      <c r="HW107" s="121"/>
      <c r="HX107" s="121"/>
      <c r="HY107" s="121"/>
      <c r="HZ107" s="121"/>
      <c r="IA107" s="121"/>
      <c r="IB107" s="121"/>
      <c r="IC107" s="121"/>
      <c r="ID107" s="121"/>
      <c r="IE107" s="121"/>
      <c r="IF107" s="121"/>
      <c r="IG107" s="121"/>
      <c r="IH107" s="121"/>
      <c r="II107" s="121"/>
      <c r="IJ107" s="121"/>
      <c r="IK107" s="121"/>
      <c r="IL107" s="121"/>
      <c r="IM107" s="121"/>
      <c r="IN107" s="121"/>
      <c r="IO107" s="121"/>
      <c r="IP107" s="121"/>
      <c r="IQ107" s="121"/>
      <c r="IR107" s="121"/>
      <c r="IS107" s="121"/>
      <c r="IT107" s="121"/>
      <c r="IU107" s="121"/>
      <c r="IV107" s="121"/>
    </row>
    <row r="108" spans="1:256" ht="15">
      <c r="A108" s="119">
        <f>'Alloc Amt'!A108</f>
        <v>0</v>
      </c>
      <c r="B108" s="144"/>
      <c r="C108" s="121"/>
      <c r="D108" s="121"/>
      <c r="E108" s="121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1"/>
      <c r="FF108" s="121"/>
      <c r="FG108" s="121"/>
      <c r="FH108" s="121"/>
      <c r="FI108" s="121"/>
      <c r="FJ108" s="121"/>
      <c r="FK108" s="121"/>
      <c r="FL108" s="121"/>
      <c r="FM108" s="121"/>
      <c r="FN108" s="121"/>
      <c r="FO108" s="121"/>
      <c r="FP108" s="121"/>
      <c r="FQ108" s="121"/>
      <c r="FR108" s="121"/>
      <c r="FS108" s="121"/>
      <c r="FT108" s="121"/>
      <c r="FU108" s="121"/>
      <c r="FV108" s="121"/>
      <c r="FW108" s="121"/>
      <c r="FX108" s="121"/>
      <c r="FY108" s="121"/>
      <c r="FZ108" s="121"/>
      <c r="GA108" s="121"/>
      <c r="GB108" s="121"/>
      <c r="GC108" s="121"/>
      <c r="GD108" s="121"/>
      <c r="GE108" s="121"/>
      <c r="GF108" s="121"/>
      <c r="GG108" s="121"/>
      <c r="GH108" s="121"/>
      <c r="GI108" s="121"/>
      <c r="GJ108" s="121"/>
      <c r="GK108" s="121"/>
      <c r="GL108" s="121"/>
      <c r="GM108" s="121"/>
      <c r="GN108" s="121"/>
      <c r="GO108" s="121"/>
      <c r="GP108" s="121"/>
      <c r="GQ108" s="121"/>
      <c r="GR108" s="121"/>
      <c r="GS108" s="121"/>
      <c r="GT108" s="121"/>
      <c r="GU108" s="121"/>
      <c r="GV108" s="121"/>
      <c r="GW108" s="121"/>
      <c r="GX108" s="121"/>
      <c r="GY108" s="121"/>
      <c r="GZ108" s="121"/>
      <c r="HA108" s="121"/>
      <c r="HB108" s="121"/>
      <c r="HC108" s="121"/>
      <c r="HD108" s="121"/>
      <c r="HE108" s="121"/>
      <c r="HF108" s="121"/>
      <c r="HG108" s="121"/>
      <c r="HH108" s="121"/>
      <c r="HI108" s="121"/>
      <c r="HJ108" s="121"/>
      <c r="HK108" s="121"/>
      <c r="HL108" s="121"/>
      <c r="HM108" s="121"/>
      <c r="HN108" s="121"/>
      <c r="HO108" s="121"/>
      <c r="HP108" s="121"/>
      <c r="HQ108" s="121"/>
      <c r="HR108" s="121"/>
      <c r="HS108" s="121"/>
      <c r="HT108" s="121"/>
      <c r="HU108" s="121"/>
      <c r="HV108" s="121"/>
      <c r="HW108" s="121"/>
      <c r="HX108" s="121"/>
      <c r="HY108" s="121"/>
      <c r="HZ108" s="121"/>
      <c r="IA108" s="121"/>
      <c r="IB108" s="121"/>
      <c r="IC108" s="121"/>
      <c r="ID108" s="121"/>
      <c r="IE108" s="121"/>
      <c r="IF108" s="121"/>
      <c r="IG108" s="121"/>
      <c r="IH108" s="121"/>
      <c r="II108" s="121"/>
      <c r="IJ108" s="121"/>
      <c r="IK108" s="121"/>
      <c r="IL108" s="121"/>
      <c r="IM108" s="121"/>
      <c r="IN108" s="121"/>
      <c r="IO108" s="121"/>
      <c r="IP108" s="121"/>
      <c r="IQ108" s="121"/>
      <c r="IR108" s="121"/>
      <c r="IS108" s="121"/>
      <c r="IT108" s="121"/>
      <c r="IU108" s="121"/>
      <c r="IV108" s="121"/>
    </row>
    <row r="109" spans="1:256" ht="15">
      <c r="A109" s="119">
        <f>'Alloc Amt'!A109</f>
        <v>0</v>
      </c>
      <c r="B109" s="144"/>
      <c r="C109" s="121"/>
      <c r="D109" s="121"/>
      <c r="E109" s="121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  <c r="FH109" s="121"/>
      <c r="FI109" s="121"/>
      <c r="FJ109" s="121"/>
      <c r="FK109" s="121"/>
      <c r="FL109" s="121"/>
      <c r="FM109" s="121"/>
      <c r="FN109" s="121"/>
      <c r="FO109" s="121"/>
      <c r="FP109" s="121"/>
      <c r="FQ109" s="121"/>
      <c r="FR109" s="121"/>
      <c r="FS109" s="121"/>
      <c r="FT109" s="121"/>
      <c r="FU109" s="121"/>
      <c r="FV109" s="121"/>
      <c r="FW109" s="121"/>
      <c r="FX109" s="121"/>
      <c r="FY109" s="121"/>
      <c r="FZ109" s="121"/>
      <c r="GA109" s="121"/>
      <c r="GB109" s="121"/>
      <c r="GC109" s="121"/>
      <c r="GD109" s="121"/>
      <c r="GE109" s="121"/>
      <c r="GF109" s="121"/>
      <c r="GG109" s="121"/>
      <c r="GH109" s="121"/>
      <c r="GI109" s="121"/>
      <c r="GJ109" s="121"/>
      <c r="GK109" s="121"/>
      <c r="GL109" s="121"/>
      <c r="GM109" s="121"/>
      <c r="GN109" s="121"/>
      <c r="GO109" s="121"/>
      <c r="GP109" s="121"/>
      <c r="GQ109" s="121"/>
      <c r="GR109" s="121"/>
      <c r="GS109" s="121"/>
      <c r="GT109" s="121"/>
      <c r="GU109" s="121"/>
      <c r="GV109" s="121"/>
      <c r="GW109" s="121"/>
      <c r="GX109" s="121"/>
      <c r="GY109" s="121"/>
      <c r="GZ109" s="121"/>
      <c r="HA109" s="121"/>
      <c r="HB109" s="121"/>
      <c r="HC109" s="121"/>
      <c r="HD109" s="121"/>
      <c r="HE109" s="121"/>
      <c r="HF109" s="121"/>
      <c r="HG109" s="121"/>
      <c r="HH109" s="121"/>
      <c r="HI109" s="121"/>
      <c r="HJ109" s="121"/>
      <c r="HK109" s="121"/>
      <c r="HL109" s="121"/>
      <c r="HM109" s="121"/>
      <c r="HN109" s="121"/>
      <c r="HO109" s="121"/>
      <c r="HP109" s="121"/>
      <c r="HQ109" s="121"/>
      <c r="HR109" s="121"/>
      <c r="HS109" s="121"/>
      <c r="HT109" s="121"/>
      <c r="HU109" s="121"/>
      <c r="HV109" s="121"/>
      <c r="HW109" s="121"/>
      <c r="HX109" s="121"/>
      <c r="HY109" s="121"/>
      <c r="HZ109" s="121"/>
      <c r="IA109" s="121"/>
      <c r="IB109" s="121"/>
      <c r="IC109" s="121"/>
      <c r="ID109" s="121"/>
      <c r="IE109" s="121"/>
      <c r="IF109" s="121"/>
      <c r="IG109" s="121"/>
      <c r="IH109" s="121"/>
      <c r="II109" s="121"/>
      <c r="IJ109" s="121"/>
      <c r="IK109" s="121"/>
      <c r="IL109" s="121"/>
      <c r="IM109" s="121"/>
      <c r="IN109" s="121"/>
      <c r="IO109" s="121"/>
      <c r="IP109" s="121"/>
      <c r="IQ109" s="121"/>
      <c r="IR109" s="121"/>
      <c r="IS109" s="121"/>
      <c r="IT109" s="121"/>
      <c r="IU109" s="121"/>
      <c r="IV109" s="121"/>
    </row>
    <row r="110" spans="1:256" ht="15">
      <c r="A110" s="119">
        <f>'Alloc Amt'!A110</f>
        <v>0</v>
      </c>
      <c r="B110" s="144"/>
      <c r="C110" s="121"/>
      <c r="D110" s="121"/>
      <c r="E110" s="121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1"/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1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1"/>
      <c r="FK110" s="121"/>
      <c r="FL110" s="121"/>
      <c r="FM110" s="121"/>
      <c r="FN110" s="121"/>
      <c r="FO110" s="121"/>
      <c r="FP110" s="121"/>
      <c r="FQ110" s="121"/>
      <c r="FR110" s="121"/>
      <c r="FS110" s="121"/>
      <c r="FT110" s="121"/>
      <c r="FU110" s="121"/>
      <c r="FV110" s="121"/>
      <c r="FW110" s="121"/>
      <c r="FX110" s="121"/>
      <c r="FY110" s="121"/>
      <c r="FZ110" s="121"/>
      <c r="GA110" s="121"/>
      <c r="GB110" s="121"/>
      <c r="GC110" s="121"/>
      <c r="GD110" s="121"/>
      <c r="GE110" s="121"/>
      <c r="GF110" s="121"/>
      <c r="GG110" s="121"/>
      <c r="GH110" s="121"/>
      <c r="GI110" s="121"/>
      <c r="GJ110" s="121"/>
      <c r="GK110" s="121"/>
      <c r="GL110" s="121"/>
      <c r="GM110" s="121"/>
      <c r="GN110" s="121"/>
      <c r="GO110" s="121"/>
      <c r="GP110" s="121"/>
      <c r="GQ110" s="121"/>
      <c r="GR110" s="121"/>
      <c r="GS110" s="121"/>
      <c r="GT110" s="121"/>
      <c r="GU110" s="121"/>
      <c r="GV110" s="121"/>
      <c r="GW110" s="121"/>
      <c r="GX110" s="121"/>
      <c r="GY110" s="121"/>
      <c r="GZ110" s="121"/>
      <c r="HA110" s="121"/>
      <c r="HB110" s="121"/>
      <c r="HC110" s="121"/>
      <c r="HD110" s="121"/>
      <c r="HE110" s="121"/>
      <c r="HF110" s="121"/>
      <c r="HG110" s="121"/>
      <c r="HH110" s="121"/>
      <c r="HI110" s="121"/>
      <c r="HJ110" s="121"/>
      <c r="HK110" s="121"/>
      <c r="HL110" s="121"/>
      <c r="HM110" s="121"/>
      <c r="HN110" s="121"/>
      <c r="HO110" s="121"/>
      <c r="HP110" s="121"/>
      <c r="HQ110" s="121"/>
      <c r="HR110" s="121"/>
      <c r="HS110" s="121"/>
      <c r="HT110" s="121"/>
      <c r="HU110" s="121"/>
      <c r="HV110" s="121"/>
      <c r="HW110" s="121"/>
      <c r="HX110" s="121"/>
      <c r="HY110" s="121"/>
      <c r="HZ110" s="121"/>
      <c r="IA110" s="121"/>
      <c r="IB110" s="121"/>
      <c r="IC110" s="121"/>
      <c r="ID110" s="121"/>
      <c r="IE110" s="121"/>
      <c r="IF110" s="121"/>
      <c r="IG110" s="121"/>
      <c r="IH110" s="121"/>
      <c r="II110" s="121"/>
      <c r="IJ110" s="121"/>
      <c r="IK110" s="121"/>
      <c r="IL110" s="121"/>
      <c r="IM110" s="121"/>
      <c r="IN110" s="121"/>
      <c r="IO110" s="121"/>
      <c r="IP110" s="121"/>
      <c r="IQ110" s="121"/>
      <c r="IR110" s="121"/>
      <c r="IS110" s="121"/>
      <c r="IT110" s="121"/>
      <c r="IU110" s="121"/>
      <c r="IV110" s="121"/>
    </row>
    <row r="111" spans="1:256" ht="15">
      <c r="A111" s="119">
        <f>'Alloc Amt'!A111</f>
        <v>0</v>
      </c>
      <c r="B111" s="144"/>
      <c r="C111" s="121"/>
      <c r="D111" s="121"/>
      <c r="E111" s="121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1"/>
      <c r="ES111" s="121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1"/>
      <c r="FF111" s="121"/>
      <c r="FG111" s="121"/>
      <c r="FH111" s="121"/>
      <c r="FI111" s="121"/>
      <c r="FJ111" s="121"/>
      <c r="FK111" s="121"/>
      <c r="FL111" s="121"/>
      <c r="FM111" s="121"/>
      <c r="FN111" s="121"/>
      <c r="FO111" s="121"/>
      <c r="FP111" s="121"/>
      <c r="FQ111" s="121"/>
      <c r="FR111" s="121"/>
      <c r="FS111" s="121"/>
      <c r="FT111" s="121"/>
      <c r="FU111" s="121"/>
      <c r="FV111" s="121"/>
      <c r="FW111" s="121"/>
      <c r="FX111" s="121"/>
      <c r="FY111" s="121"/>
      <c r="FZ111" s="121"/>
      <c r="GA111" s="121"/>
      <c r="GB111" s="121"/>
      <c r="GC111" s="121"/>
      <c r="GD111" s="121"/>
      <c r="GE111" s="121"/>
      <c r="GF111" s="121"/>
      <c r="GG111" s="121"/>
      <c r="GH111" s="121"/>
      <c r="GI111" s="121"/>
      <c r="GJ111" s="121"/>
      <c r="GK111" s="121"/>
      <c r="GL111" s="121"/>
      <c r="GM111" s="121"/>
      <c r="GN111" s="121"/>
      <c r="GO111" s="121"/>
      <c r="GP111" s="121"/>
      <c r="GQ111" s="121"/>
      <c r="GR111" s="121"/>
      <c r="GS111" s="121"/>
      <c r="GT111" s="121"/>
      <c r="GU111" s="121"/>
      <c r="GV111" s="121"/>
      <c r="GW111" s="121"/>
      <c r="GX111" s="121"/>
      <c r="GY111" s="121"/>
      <c r="GZ111" s="121"/>
      <c r="HA111" s="121"/>
      <c r="HB111" s="121"/>
      <c r="HC111" s="121"/>
      <c r="HD111" s="121"/>
      <c r="HE111" s="121"/>
      <c r="HF111" s="121"/>
      <c r="HG111" s="121"/>
      <c r="HH111" s="121"/>
      <c r="HI111" s="121"/>
      <c r="HJ111" s="121"/>
      <c r="HK111" s="121"/>
      <c r="HL111" s="121"/>
      <c r="HM111" s="121"/>
      <c r="HN111" s="121"/>
      <c r="HO111" s="121"/>
      <c r="HP111" s="121"/>
      <c r="HQ111" s="121"/>
      <c r="HR111" s="121"/>
      <c r="HS111" s="121"/>
      <c r="HT111" s="121"/>
      <c r="HU111" s="121"/>
      <c r="HV111" s="121"/>
      <c r="HW111" s="121"/>
      <c r="HX111" s="121"/>
      <c r="HY111" s="121"/>
      <c r="HZ111" s="121"/>
      <c r="IA111" s="121"/>
      <c r="IB111" s="121"/>
      <c r="IC111" s="121"/>
      <c r="ID111" s="121"/>
      <c r="IE111" s="121"/>
      <c r="IF111" s="121"/>
      <c r="IG111" s="121"/>
      <c r="IH111" s="121"/>
      <c r="II111" s="121"/>
      <c r="IJ111" s="121"/>
      <c r="IK111" s="121"/>
      <c r="IL111" s="121"/>
      <c r="IM111" s="121"/>
      <c r="IN111" s="121"/>
      <c r="IO111" s="121"/>
      <c r="IP111" s="121"/>
      <c r="IQ111" s="121"/>
      <c r="IR111" s="121"/>
      <c r="IS111" s="121"/>
      <c r="IT111" s="121"/>
      <c r="IU111" s="121"/>
      <c r="IV111" s="121"/>
    </row>
    <row r="112" spans="1:256" ht="15">
      <c r="A112" s="119">
        <f>'Alloc Amt'!A112</f>
        <v>0</v>
      </c>
      <c r="B112" s="144"/>
      <c r="C112" s="121"/>
      <c r="D112" s="121"/>
      <c r="E112" s="121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1"/>
      <c r="FF112" s="121"/>
      <c r="FG112" s="121"/>
      <c r="FH112" s="121"/>
      <c r="FI112" s="121"/>
      <c r="FJ112" s="121"/>
      <c r="FK112" s="121"/>
      <c r="FL112" s="121"/>
      <c r="FM112" s="121"/>
      <c r="FN112" s="121"/>
      <c r="FO112" s="121"/>
      <c r="FP112" s="121"/>
      <c r="FQ112" s="121"/>
      <c r="FR112" s="121"/>
      <c r="FS112" s="121"/>
      <c r="FT112" s="121"/>
      <c r="FU112" s="121"/>
      <c r="FV112" s="121"/>
      <c r="FW112" s="121"/>
      <c r="FX112" s="121"/>
      <c r="FY112" s="121"/>
      <c r="FZ112" s="121"/>
      <c r="GA112" s="121"/>
      <c r="GB112" s="121"/>
      <c r="GC112" s="121"/>
      <c r="GD112" s="121"/>
      <c r="GE112" s="121"/>
      <c r="GF112" s="121"/>
      <c r="GG112" s="121"/>
      <c r="GH112" s="121"/>
      <c r="GI112" s="121"/>
      <c r="GJ112" s="121"/>
      <c r="GK112" s="121"/>
      <c r="GL112" s="121"/>
      <c r="GM112" s="121"/>
      <c r="GN112" s="121"/>
      <c r="GO112" s="121"/>
      <c r="GP112" s="121"/>
      <c r="GQ112" s="121"/>
      <c r="GR112" s="121"/>
      <c r="GS112" s="121"/>
      <c r="GT112" s="121"/>
      <c r="GU112" s="121"/>
      <c r="GV112" s="121"/>
      <c r="GW112" s="121"/>
      <c r="GX112" s="121"/>
      <c r="GY112" s="121"/>
      <c r="GZ112" s="121"/>
      <c r="HA112" s="121"/>
      <c r="HB112" s="121"/>
      <c r="HC112" s="121"/>
      <c r="HD112" s="121"/>
      <c r="HE112" s="121"/>
      <c r="HF112" s="121"/>
      <c r="HG112" s="121"/>
      <c r="HH112" s="121"/>
      <c r="HI112" s="121"/>
      <c r="HJ112" s="121"/>
      <c r="HK112" s="121"/>
      <c r="HL112" s="121"/>
      <c r="HM112" s="121"/>
      <c r="HN112" s="121"/>
      <c r="HO112" s="121"/>
      <c r="HP112" s="121"/>
      <c r="HQ112" s="121"/>
      <c r="HR112" s="121"/>
      <c r="HS112" s="121"/>
      <c r="HT112" s="121"/>
      <c r="HU112" s="121"/>
      <c r="HV112" s="121"/>
      <c r="HW112" s="121"/>
      <c r="HX112" s="121"/>
      <c r="HY112" s="121"/>
      <c r="HZ112" s="121"/>
      <c r="IA112" s="121"/>
      <c r="IB112" s="121"/>
      <c r="IC112" s="121"/>
      <c r="ID112" s="121"/>
      <c r="IE112" s="121"/>
      <c r="IF112" s="121"/>
      <c r="IG112" s="121"/>
      <c r="IH112" s="121"/>
      <c r="II112" s="121"/>
      <c r="IJ112" s="121"/>
      <c r="IK112" s="121"/>
      <c r="IL112" s="121"/>
      <c r="IM112" s="121"/>
      <c r="IN112" s="121"/>
      <c r="IO112" s="121"/>
      <c r="IP112" s="121"/>
      <c r="IQ112" s="121"/>
      <c r="IR112" s="121"/>
      <c r="IS112" s="121"/>
      <c r="IT112" s="121"/>
      <c r="IU112" s="121"/>
      <c r="IV112" s="121"/>
    </row>
    <row r="113" spans="1:256" ht="15">
      <c r="A113" s="119">
        <f>'Alloc Amt'!A113</f>
        <v>0</v>
      </c>
      <c r="B113" s="144"/>
      <c r="C113" s="121"/>
      <c r="D113" s="121"/>
      <c r="E113" s="121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1"/>
      <c r="FK113" s="121"/>
      <c r="FL113" s="121"/>
      <c r="FM113" s="121"/>
      <c r="FN113" s="121"/>
      <c r="FO113" s="121"/>
      <c r="FP113" s="121"/>
      <c r="FQ113" s="121"/>
      <c r="FR113" s="121"/>
      <c r="FS113" s="121"/>
      <c r="FT113" s="121"/>
      <c r="FU113" s="121"/>
      <c r="FV113" s="121"/>
      <c r="FW113" s="121"/>
      <c r="FX113" s="121"/>
      <c r="FY113" s="121"/>
      <c r="FZ113" s="121"/>
      <c r="GA113" s="121"/>
      <c r="GB113" s="121"/>
      <c r="GC113" s="121"/>
      <c r="GD113" s="121"/>
      <c r="GE113" s="121"/>
      <c r="GF113" s="121"/>
      <c r="GG113" s="121"/>
      <c r="GH113" s="121"/>
      <c r="GI113" s="121"/>
      <c r="GJ113" s="121"/>
      <c r="GK113" s="121"/>
      <c r="GL113" s="121"/>
      <c r="GM113" s="121"/>
      <c r="GN113" s="121"/>
      <c r="GO113" s="121"/>
      <c r="GP113" s="121"/>
      <c r="GQ113" s="121"/>
      <c r="GR113" s="121"/>
      <c r="GS113" s="121"/>
      <c r="GT113" s="121"/>
      <c r="GU113" s="121"/>
      <c r="GV113" s="121"/>
      <c r="GW113" s="121"/>
      <c r="GX113" s="121"/>
      <c r="GY113" s="121"/>
      <c r="GZ113" s="121"/>
      <c r="HA113" s="121"/>
      <c r="HB113" s="121"/>
      <c r="HC113" s="121"/>
      <c r="HD113" s="121"/>
      <c r="HE113" s="121"/>
      <c r="HF113" s="121"/>
      <c r="HG113" s="121"/>
      <c r="HH113" s="121"/>
      <c r="HI113" s="121"/>
      <c r="HJ113" s="121"/>
      <c r="HK113" s="121"/>
      <c r="HL113" s="121"/>
      <c r="HM113" s="121"/>
      <c r="HN113" s="121"/>
      <c r="HO113" s="121"/>
      <c r="HP113" s="121"/>
      <c r="HQ113" s="121"/>
      <c r="HR113" s="121"/>
      <c r="HS113" s="121"/>
      <c r="HT113" s="121"/>
      <c r="HU113" s="121"/>
      <c r="HV113" s="121"/>
      <c r="HW113" s="121"/>
      <c r="HX113" s="121"/>
      <c r="HY113" s="121"/>
      <c r="HZ113" s="121"/>
      <c r="IA113" s="121"/>
      <c r="IB113" s="121"/>
      <c r="IC113" s="121"/>
      <c r="ID113" s="121"/>
      <c r="IE113" s="121"/>
      <c r="IF113" s="121"/>
      <c r="IG113" s="121"/>
      <c r="IH113" s="121"/>
      <c r="II113" s="121"/>
      <c r="IJ113" s="121"/>
      <c r="IK113" s="121"/>
      <c r="IL113" s="121"/>
      <c r="IM113" s="121"/>
      <c r="IN113" s="121"/>
      <c r="IO113" s="121"/>
      <c r="IP113" s="121"/>
      <c r="IQ113" s="121"/>
      <c r="IR113" s="121"/>
      <c r="IS113" s="121"/>
      <c r="IT113" s="121"/>
      <c r="IU113" s="121"/>
      <c r="IV113" s="121"/>
    </row>
    <row r="114" spans="1:256" ht="15">
      <c r="A114" s="119">
        <f>'Alloc Amt'!A114</f>
        <v>104</v>
      </c>
      <c r="B114" s="144"/>
      <c r="C114" s="121"/>
      <c r="D114" s="121"/>
      <c r="E114" s="121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121"/>
      <c r="FI114" s="121"/>
      <c r="FJ114" s="121"/>
      <c r="FK114" s="121"/>
      <c r="FL114" s="121"/>
      <c r="FM114" s="121"/>
      <c r="FN114" s="121"/>
      <c r="FO114" s="121"/>
      <c r="FP114" s="121"/>
      <c r="FQ114" s="121"/>
      <c r="FR114" s="121"/>
      <c r="FS114" s="121"/>
      <c r="FT114" s="121"/>
      <c r="FU114" s="121"/>
      <c r="FV114" s="121"/>
      <c r="FW114" s="121"/>
      <c r="FX114" s="121"/>
      <c r="FY114" s="121"/>
      <c r="FZ114" s="121"/>
      <c r="GA114" s="121"/>
      <c r="GB114" s="121"/>
      <c r="GC114" s="121"/>
      <c r="GD114" s="121"/>
      <c r="GE114" s="121"/>
      <c r="GF114" s="121"/>
      <c r="GG114" s="121"/>
      <c r="GH114" s="121"/>
      <c r="GI114" s="121"/>
      <c r="GJ114" s="121"/>
      <c r="GK114" s="121"/>
      <c r="GL114" s="121"/>
      <c r="GM114" s="121"/>
      <c r="GN114" s="121"/>
      <c r="GO114" s="121"/>
      <c r="GP114" s="121"/>
      <c r="GQ114" s="121"/>
      <c r="GR114" s="121"/>
      <c r="GS114" s="121"/>
      <c r="GT114" s="121"/>
      <c r="GU114" s="121"/>
      <c r="GV114" s="121"/>
      <c r="GW114" s="121"/>
      <c r="GX114" s="121"/>
      <c r="GY114" s="121"/>
      <c r="GZ114" s="121"/>
      <c r="HA114" s="121"/>
      <c r="HB114" s="121"/>
      <c r="HC114" s="121"/>
      <c r="HD114" s="121"/>
      <c r="HE114" s="121"/>
      <c r="HF114" s="121"/>
      <c r="HG114" s="121"/>
      <c r="HH114" s="121"/>
      <c r="HI114" s="121"/>
      <c r="HJ114" s="121"/>
      <c r="HK114" s="121"/>
      <c r="HL114" s="121"/>
      <c r="HM114" s="121"/>
      <c r="HN114" s="121"/>
      <c r="HO114" s="121"/>
      <c r="HP114" s="121"/>
      <c r="HQ114" s="121"/>
      <c r="HR114" s="121"/>
      <c r="HS114" s="121"/>
      <c r="HT114" s="121"/>
      <c r="HU114" s="121"/>
      <c r="HV114" s="121"/>
      <c r="HW114" s="121"/>
      <c r="HX114" s="121"/>
      <c r="HY114" s="121"/>
      <c r="HZ114" s="121"/>
      <c r="IA114" s="121"/>
      <c r="IB114" s="121"/>
      <c r="IC114" s="121"/>
      <c r="ID114" s="121"/>
      <c r="IE114" s="121"/>
      <c r="IF114" s="121"/>
      <c r="IG114" s="121"/>
      <c r="IH114" s="121"/>
      <c r="II114" s="121"/>
      <c r="IJ114" s="121"/>
      <c r="IK114" s="121"/>
      <c r="IL114" s="121"/>
      <c r="IM114" s="121"/>
      <c r="IN114" s="121"/>
      <c r="IO114" s="121"/>
      <c r="IP114" s="121"/>
      <c r="IQ114" s="121"/>
      <c r="IR114" s="121"/>
      <c r="IS114" s="121"/>
      <c r="IT114" s="121"/>
      <c r="IU114" s="121"/>
      <c r="IV114" s="121"/>
    </row>
    <row r="115" spans="1:256" ht="15">
      <c r="A115" s="119">
        <f>'Alloc Amt'!A115</f>
        <v>105</v>
      </c>
      <c r="B115" s="144"/>
      <c r="C115" s="121"/>
      <c r="D115" s="121"/>
      <c r="E115" s="121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1"/>
      <c r="EF115" s="121"/>
      <c r="EG115" s="121"/>
      <c r="EH115" s="121"/>
      <c r="EI115" s="121"/>
      <c r="EJ115" s="121"/>
      <c r="EK115" s="121"/>
      <c r="EL115" s="121"/>
      <c r="EM115" s="121"/>
      <c r="EN115" s="121"/>
      <c r="EO115" s="121"/>
      <c r="EP115" s="121"/>
      <c r="EQ115" s="121"/>
      <c r="ER115" s="121"/>
      <c r="ES115" s="121"/>
      <c r="ET115" s="121"/>
      <c r="EU115" s="121"/>
      <c r="EV115" s="121"/>
      <c r="EW115" s="121"/>
      <c r="EX115" s="121"/>
      <c r="EY115" s="121"/>
      <c r="EZ115" s="121"/>
      <c r="FA115" s="121"/>
      <c r="FB115" s="121"/>
      <c r="FC115" s="121"/>
      <c r="FD115" s="121"/>
      <c r="FE115" s="121"/>
      <c r="FF115" s="121"/>
      <c r="FG115" s="121"/>
      <c r="FH115" s="121"/>
      <c r="FI115" s="121"/>
      <c r="FJ115" s="121"/>
      <c r="FK115" s="121"/>
      <c r="FL115" s="121"/>
      <c r="FM115" s="121"/>
      <c r="FN115" s="121"/>
      <c r="FO115" s="121"/>
      <c r="FP115" s="121"/>
      <c r="FQ115" s="121"/>
      <c r="FR115" s="121"/>
      <c r="FS115" s="121"/>
      <c r="FT115" s="121"/>
      <c r="FU115" s="121"/>
      <c r="FV115" s="121"/>
      <c r="FW115" s="121"/>
      <c r="FX115" s="121"/>
      <c r="FY115" s="121"/>
      <c r="FZ115" s="121"/>
      <c r="GA115" s="121"/>
      <c r="GB115" s="121"/>
      <c r="GC115" s="121"/>
      <c r="GD115" s="121"/>
      <c r="GE115" s="121"/>
      <c r="GF115" s="121"/>
      <c r="GG115" s="121"/>
      <c r="GH115" s="121"/>
      <c r="GI115" s="121"/>
      <c r="GJ115" s="121"/>
      <c r="GK115" s="121"/>
      <c r="GL115" s="121"/>
      <c r="GM115" s="121"/>
      <c r="GN115" s="121"/>
      <c r="GO115" s="121"/>
      <c r="GP115" s="121"/>
      <c r="GQ115" s="121"/>
      <c r="GR115" s="121"/>
      <c r="GS115" s="121"/>
      <c r="GT115" s="121"/>
      <c r="GU115" s="121"/>
      <c r="GV115" s="121"/>
      <c r="GW115" s="121"/>
      <c r="GX115" s="121"/>
      <c r="GY115" s="121"/>
      <c r="GZ115" s="121"/>
      <c r="HA115" s="121"/>
      <c r="HB115" s="121"/>
      <c r="HC115" s="121"/>
      <c r="HD115" s="121"/>
      <c r="HE115" s="121"/>
      <c r="HF115" s="121"/>
      <c r="HG115" s="121"/>
      <c r="HH115" s="121"/>
      <c r="HI115" s="121"/>
      <c r="HJ115" s="121"/>
      <c r="HK115" s="121"/>
      <c r="HL115" s="121"/>
      <c r="HM115" s="121"/>
      <c r="HN115" s="121"/>
      <c r="HO115" s="121"/>
      <c r="HP115" s="121"/>
      <c r="HQ115" s="121"/>
      <c r="HR115" s="121"/>
      <c r="HS115" s="121"/>
      <c r="HT115" s="121"/>
      <c r="HU115" s="121"/>
      <c r="HV115" s="121"/>
      <c r="HW115" s="121"/>
      <c r="HX115" s="121"/>
      <c r="HY115" s="121"/>
      <c r="HZ115" s="121"/>
      <c r="IA115" s="121"/>
      <c r="IB115" s="121"/>
      <c r="IC115" s="121"/>
      <c r="ID115" s="121"/>
      <c r="IE115" s="121"/>
      <c r="IF115" s="121"/>
      <c r="IG115" s="121"/>
      <c r="IH115" s="121"/>
      <c r="II115" s="121"/>
      <c r="IJ115" s="121"/>
      <c r="IK115" s="121"/>
      <c r="IL115" s="121"/>
      <c r="IM115" s="121"/>
      <c r="IN115" s="121"/>
      <c r="IO115" s="121"/>
      <c r="IP115" s="121"/>
      <c r="IQ115" s="121"/>
      <c r="IR115" s="121"/>
      <c r="IS115" s="121"/>
      <c r="IT115" s="121"/>
      <c r="IU115" s="121"/>
      <c r="IV115" s="121"/>
    </row>
    <row r="116" spans="1:256" ht="15">
      <c r="A116" s="119">
        <f>'Alloc Amt'!A116</f>
        <v>106</v>
      </c>
      <c r="B116" s="144"/>
      <c r="C116" s="121"/>
      <c r="D116" s="121"/>
      <c r="E116" s="121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1"/>
      <c r="ES116" s="121"/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1"/>
      <c r="FF116" s="121"/>
      <c r="FG116" s="121"/>
      <c r="FH116" s="121"/>
      <c r="FI116" s="121"/>
      <c r="FJ116" s="121"/>
      <c r="FK116" s="121"/>
      <c r="FL116" s="121"/>
      <c r="FM116" s="121"/>
      <c r="FN116" s="121"/>
      <c r="FO116" s="121"/>
      <c r="FP116" s="121"/>
      <c r="FQ116" s="121"/>
      <c r="FR116" s="121"/>
      <c r="FS116" s="121"/>
      <c r="FT116" s="121"/>
      <c r="FU116" s="121"/>
      <c r="FV116" s="121"/>
      <c r="FW116" s="121"/>
      <c r="FX116" s="121"/>
      <c r="FY116" s="121"/>
      <c r="FZ116" s="121"/>
      <c r="GA116" s="121"/>
      <c r="GB116" s="121"/>
      <c r="GC116" s="121"/>
      <c r="GD116" s="121"/>
      <c r="GE116" s="121"/>
      <c r="GF116" s="121"/>
      <c r="GG116" s="121"/>
      <c r="GH116" s="121"/>
      <c r="GI116" s="121"/>
      <c r="GJ116" s="121"/>
      <c r="GK116" s="121"/>
      <c r="GL116" s="121"/>
      <c r="GM116" s="121"/>
      <c r="GN116" s="121"/>
      <c r="GO116" s="121"/>
      <c r="GP116" s="121"/>
      <c r="GQ116" s="121"/>
      <c r="GR116" s="121"/>
      <c r="GS116" s="121"/>
      <c r="GT116" s="121"/>
      <c r="GU116" s="121"/>
      <c r="GV116" s="121"/>
      <c r="GW116" s="121"/>
      <c r="GX116" s="121"/>
      <c r="GY116" s="121"/>
      <c r="GZ116" s="121"/>
      <c r="HA116" s="121"/>
      <c r="HB116" s="121"/>
      <c r="HC116" s="121"/>
      <c r="HD116" s="121"/>
      <c r="HE116" s="121"/>
      <c r="HF116" s="121"/>
      <c r="HG116" s="121"/>
      <c r="HH116" s="121"/>
      <c r="HI116" s="121"/>
      <c r="HJ116" s="121"/>
      <c r="HK116" s="121"/>
      <c r="HL116" s="121"/>
      <c r="HM116" s="121"/>
      <c r="HN116" s="121"/>
      <c r="HO116" s="121"/>
      <c r="HP116" s="121"/>
      <c r="HQ116" s="121"/>
      <c r="HR116" s="121"/>
      <c r="HS116" s="121"/>
      <c r="HT116" s="121"/>
      <c r="HU116" s="121"/>
      <c r="HV116" s="121"/>
      <c r="HW116" s="121"/>
      <c r="HX116" s="121"/>
      <c r="HY116" s="121"/>
      <c r="HZ116" s="121"/>
      <c r="IA116" s="121"/>
      <c r="IB116" s="121"/>
      <c r="IC116" s="121"/>
      <c r="ID116" s="121"/>
      <c r="IE116" s="121"/>
      <c r="IF116" s="121"/>
      <c r="IG116" s="121"/>
      <c r="IH116" s="121"/>
      <c r="II116" s="121"/>
      <c r="IJ116" s="121"/>
      <c r="IK116" s="121"/>
      <c r="IL116" s="121"/>
      <c r="IM116" s="121"/>
      <c r="IN116" s="121"/>
      <c r="IO116" s="121"/>
      <c r="IP116" s="121"/>
      <c r="IQ116" s="121"/>
      <c r="IR116" s="121"/>
      <c r="IS116" s="121"/>
      <c r="IT116" s="121"/>
      <c r="IU116" s="121"/>
      <c r="IV116" s="121"/>
    </row>
    <row r="117" spans="1:256" ht="15">
      <c r="A117" s="119">
        <f>'Alloc Amt'!A117</f>
        <v>107</v>
      </c>
      <c r="B117" s="144"/>
      <c r="C117" s="121"/>
      <c r="D117" s="121"/>
      <c r="E117" s="121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121"/>
      <c r="FI117" s="121"/>
      <c r="FJ117" s="121"/>
      <c r="FK117" s="121"/>
      <c r="FL117" s="121"/>
      <c r="FM117" s="121"/>
      <c r="FN117" s="121"/>
      <c r="FO117" s="121"/>
      <c r="FP117" s="121"/>
      <c r="FQ117" s="121"/>
      <c r="FR117" s="121"/>
      <c r="FS117" s="121"/>
      <c r="FT117" s="121"/>
      <c r="FU117" s="121"/>
      <c r="FV117" s="121"/>
      <c r="FW117" s="121"/>
      <c r="FX117" s="121"/>
      <c r="FY117" s="121"/>
      <c r="FZ117" s="121"/>
      <c r="GA117" s="121"/>
      <c r="GB117" s="121"/>
      <c r="GC117" s="121"/>
      <c r="GD117" s="121"/>
      <c r="GE117" s="121"/>
      <c r="GF117" s="121"/>
      <c r="GG117" s="121"/>
      <c r="GH117" s="121"/>
      <c r="GI117" s="121"/>
      <c r="GJ117" s="121"/>
      <c r="GK117" s="121"/>
      <c r="GL117" s="121"/>
      <c r="GM117" s="121"/>
      <c r="GN117" s="121"/>
      <c r="GO117" s="121"/>
      <c r="GP117" s="121"/>
      <c r="GQ117" s="121"/>
      <c r="GR117" s="121"/>
      <c r="GS117" s="121"/>
      <c r="GT117" s="121"/>
      <c r="GU117" s="121"/>
      <c r="GV117" s="121"/>
      <c r="GW117" s="121"/>
      <c r="GX117" s="121"/>
      <c r="GY117" s="121"/>
      <c r="GZ117" s="121"/>
      <c r="HA117" s="121"/>
      <c r="HB117" s="121"/>
      <c r="HC117" s="121"/>
      <c r="HD117" s="121"/>
      <c r="HE117" s="121"/>
      <c r="HF117" s="121"/>
      <c r="HG117" s="121"/>
      <c r="HH117" s="121"/>
      <c r="HI117" s="121"/>
      <c r="HJ117" s="121"/>
      <c r="HK117" s="121"/>
      <c r="HL117" s="121"/>
      <c r="HM117" s="121"/>
      <c r="HN117" s="121"/>
      <c r="HO117" s="121"/>
      <c r="HP117" s="121"/>
      <c r="HQ117" s="121"/>
      <c r="HR117" s="121"/>
      <c r="HS117" s="121"/>
      <c r="HT117" s="121"/>
      <c r="HU117" s="121"/>
      <c r="HV117" s="121"/>
      <c r="HW117" s="121"/>
      <c r="HX117" s="121"/>
      <c r="HY117" s="121"/>
      <c r="HZ117" s="121"/>
      <c r="IA117" s="121"/>
      <c r="IB117" s="121"/>
      <c r="IC117" s="121"/>
      <c r="ID117" s="121"/>
      <c r="IE117" s="121"/>
      <c r="IF117" s="121"/>
      <c r="IG117" s="121"/>
      <c r="IH117" s="121"/>
      <c r="II117" s="121"/>
      <c r="IJ117" s="121"/>
      <c r="IK117" s="121"/>
      <c r="IL117" s="121"/>
      <c r="IM117" s="121"/>
      <c r="IN117" s="121"/>
      <c r="IO117" s="121"/>
      <c r="IP117" s="121"/>
      <c r="IQ117" s="121"/>
      <c r="IR117" s="121"/>
      <c r="IS117" s="121"/>
      <c r="IT117" s="121"/>
      <c r="IU117" s="121"/>
      <c r="IV117" s="121"/>
    </row>
    <row r="118" spans="1:256" ht="15">
      <c r="A118" s="119">
        <f>'Alloc Amt'!A118</f>
        <v>108</v>
      </c>
      <c r="B118" s="144"/>
      <c r="C118" s="121"/>
      <c r="D118" s="121"/>
      <c r="E118" s="121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1"/>
      <c r="FF118" s="121"/>
      <c r="FG118" s="121"/>
      <c r="FH118" s="121"/>
      <c r="FI118" s="121"/>
      <c r="FJ118" s="121"/>
      <c r="FK118" s="121"/>
      <c r="FL118" s="121"/>
      <c r="FM118" s="121"/>
      <c r="FN118" s="121"/>
      <c r="FO118" s="121"/>
      <c r="FP118" s="121"/>
      <c r="FQ118" s="121"/>
      <c r="FR118" s="121"/>
      <c r="FS118" s="121"/>
      <c r="FT118" s="121"/>
      <c r="FU118" s="121"/>
      <c r="FV118" s="121"/>
      <c r="FW118" s="121"/>
      <c r="FX118" s="121"/>
      <c r="FY118" s="121"/>
      <c r="FZ118" s="121"/>
      <c r="GA118" s="121"/>
      <c r="GB118" s="121"/>
      <c r="GC118" s="121"/>
      <c r="GD118" s="121"/>
      <c r="GE118" s="121"/>
      <c r="GF118" s="121"/>
      <c r="GG118" s="121"/>
      <c r="GH118" s="121"/>
      <c r="GI118" s="121"/>
      <c r="GJ118" s="121"/>
      <c r="GK118" s="121"/>
      <c r="GL118" s="121"/>
      <c r="GM118" s="121"/>
      <c r="GN118" s="121"/>
      <c r="GO118" s="121"/>
      <c r="GP118" s="121"/>
      <c r="GQ118" s="121"/>
      <c r="GR118" s="121"/>
      <c r="GS118" s="121"/>
      <c r="GT118" s="121"/>
      <c r="GU118" s="121"/>
      <c r="GV118" s="121"/>
      <c r="GW118" s="121"/>
      <c r="GX118" s="121"/>
      <c r="GY118" s="121"/>
      <c r="GZ118" s="121"/>
      <c r="HA118" s="121"/>
      <c r="HB118" s="121"/>
      <c r="HC118" s="121"/>
      <c r="HD118" s="121"/>
      <c r="HE118" s="121"/>
      <c r="HF118" s="121"/>
      <c r="HG118" s="121"/>
      <c r="HH118" s="121"/>
      <c r="HI118" s="121"/>
      <c r="HJ118" s="121"/>
      <c r="HK118" s="121"/>
      <c r="HL118" s="121"/>
      <c r="HM118" s="121"/>
      <c r="HN118" s="121"/>
      <c r="HO118" s="121"/>
      <c r="HP118" s="121"/>
      <c r="HQ118" s="121"/>
      <c r="HR118" s="121"/>
      <c r="HS118" s="121"/>
      <c r="HT118" s="121"/>
      <c r="HU118" s="121"/>
      <c r="HV118" s="121"/>
      <c r="HW118" s="121"/>
      <c r="HX118" s="121"/>
      <c r="HY118" s="121"/>
      <c r="HZ118" s="121"/>
      <c r="IA118" s="121"/>
      <c r="IB118" s="121"/>
      <c r="IC118" s="121"/>
      <c r="ID118" s="121"/>
      <c r="IE118" s="121"/>
      <c r="IF118" s="121"/>
      <c r="IG118" s="121"/>
      <c r="IH118" s="121"/>
      <c r="II118" s="121"/>
      <c r="IJ118" s="121"/>
      <c r="IK118" s="121"/>
      <c r="IL118" s="121"/>
      <c r="IM118" s="121"/>
      <c r="IN118" s="121"/>
      <c r="IO118" s="121"/>
      <c r="IP118" s="121"/>
      <c r="IQ118" s="121"/>
      <c r="IR118" s="121"/>
      <c r="IS118" s="121"/>
      <c r="IT118" s="121"/>
      <c r="IU118" s="121"/>
      <c r="IV118" s="121"/>
    </row>
    <row r="119" spans="1:256" ht="15">
      <c r="A119" s="119">
        <f>'Alloc Amt'!A119</f>
        <v>109</v>
      </c>
      <c r="B119" s="144"/>
      <c r="C119" s="121"/>
      <c r="D119" s="121"/>
      <c r="E119" s="121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1"/>
      <c r="EF119" s="121"/>
      <c r="EG119" s="121"/>
      <c r="EH119" s="121"/>
      <c r="EI119" s="121"/>
      <c r="EJ119" s="121"/>
      <c r="EK119" s="121"/>
      <c r="EL119" s="121"/>
      <c r="EM119" s="121"/>
      <c r="EN119" s="121"/>
      <c r="EO119" s="121"/>
      <c r="EP119" s="121"/>
      <c r="EQ119" s="121"/>
      <c r="ER119" s="121"/>
      <c r="ES119" s="121"/>
      <c r="ET119" s="121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1"/>
      <c r="FF119" s="121"/>
      <c r="FG119" s="121"/>
      <c r="FH119" s="121"/>
      <c r="FI119" s="121"/>
      <c r="FJ119" s="121"/>
      <c r="FK119" s="121"/>
      <c r="FL119" s="121"/>
      <c r="FM119" s="121"/>
      <c r="FN119" s="121"/>
      <c r="FO119" s="121"/>
      <c r="FP119" s="121"/>
      <c r="FQ119" s="121"/>
      <c r="FR119" s="121"/>
      <c r="FS119" s="121"/>
      <c r="FT119" s="121"/>
      <c r="FU119" s="121"/>
      <c r="FV119" s="121"/>
      <c r="FW119" s="121"/>
      <c r="FX119" s="121"/>
      <c r="FY119" s="121"/>
      <c r="FZ119" s="121"/>
      <c r="GA119" s="121"/>
      <c r="GB119" s="121"/>
      <c r="GC119" s="121"/>
      <c r="GD119" s="121"/>
      <c r="GE119" s="121"/>
      <c r="GF119" s="121"/>
      <c r="GG119" s="121"/>
      <c r="GH119" s="121"/>
      <c r="GI119" s="121"/>
      <c r="GJ119" s="121"/>
      <c r="GK119" s="121"/>
      <c r="GL119" s="121"/>
      <c r="GM119" s="121"/>
      <c r="GN119" s="121"/>
      <c r="GO119" s="121"/>
      <c r="GP119" s="121"/>
      <c r="GQ119" s="121"/>
      <c r="GR119" s="121"/>
      <c r="GS119" s="121"/>
      <c r="GT119" s="121"/>
      <c r="GU119" s="121"/>
      <c r="GV119" s="121"/>
      <c r="GW119" s="121"/>
      <c r="GX119" s="121"/>
      <c r="GY119" s="121"/>
      <c r="GZ119" s="121"/>
      <c r="HA119" s="121"/>
      <c r="HB119" s="121"/>
      <c r="HC119" s="121"/>
      <c r="HD119" s="121"/>
      <c r="HE119" s="121"/>
      <c r="HF119" s="121"/>
      <c r="HG119" s="121"/>
      <c r="HH119" s="121"/>
      <c r="HI119" s="121"/>
      <c r="HJ119" s="121"/>
      <c r="HK119" s="121"/>
      <c r="HL119" s="121"/>
      <c r="HM119" s="121"/>
      <c r="HN119" s="121"/>
      <c r="HO119" s="121"/>
      <c r="HP119" s="121"/>
      <c r="HQ119" s="121"/>
      <c r="HR119" s="121"/>
      <c r="HS119" s="121"/>
      <c r="HT119" s="121"/>
      <c r="HU119" s="121"/>
      <c r="HV119" s="121"/>
      <c r="HW119" s="121"/>
      <c r="HX119" s="121"/>
      <c r="HY119" s="121"/>
      <c r="HZ119" s="121"/>
      <c r="IA119" s="121"/>
      <c r="IB119" s="121"/>
      <c r="IC119" s="121"/>
      <c r="ID119" s="121"/>
      <c r="IE119" s="121"/>
      <c r="IF119" s="121"/>
      <c r="IG119" s="121"/>
      <c r="IH119" s="121"/>
      <c r="II119" s="121"/>
      <c r="IJ119" s="121"/>
      <c r="IK119" s="121"/>
      <c r="IL119" s="121"/>
      <c r="IM119" s="121"/>
      <c r="IN119" s="121"/>
      <c r="IO119" s="121"/>
      <c r="IP119" s="121"/>
      <c r="IQ119" s="121"/>
      <c r="IR119" s="121"/>
      <c r="IS119" s="121"/>
      <c r="IT119" s="121"/>
      <c r="IU119" s="121"/>
      <c r="IV119" s="121"/>
    </row>
    <row r="120" spans="1:256" ht="15">
      <c r="A120" s="119">
        <f>'Alloc Amt'!A120</f>
        <v>110</v>
      </c>
      <c r="B120" s="144"/>
      <c r="C120" s="121"/>
      <c r="D120" s="121"/>
      <c r="E120" s="121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  <c r="FF120" s="121"/>
      <c r="FG120" s="121"/>
      <c r="FH120" s="121"/>
      <c r="FI120" s="121"/>
      <c r="FJ120" s="121"/>
      <c r="FK120" s="121"/>
      <c r="FL120" s="121"/>
      <c r="FM120" s="121"/>
      <c r="FN120" s="121"/>
      <c r="FO120" s="121"/>
      <c r="FP120" s="121"/>
      <c r="FQ120" s="121"/>
      <c r="FR120" s="121"/>
      <c r="FS120" s="121"/>
      <c r="FT120" s="121"/>
      <c r="FU120" s="121"/>
      <c r="FV120" s="121"/>
      <c r="FW120" s="121"/>
      <c r="FX120" s="121"/>
      <c r="FY120" s="121"/>
      <c r="FZ120" s="121"/>
      <c r="GA120" s="121"/>
      <c r="GB120" s="121"/>
      <c r="GC120" s="121"/>
      <c r="GD120" s="121"/>
      <c r="GE120" s="121"/>
      <c r="GF120" s="121"/>
      <c r="GG120" s="121"/>
      <c r="GH120" s="121"/>
      <c r="GI120" s="121"/>
      <c r="GJ120" s="121"/>
      <c r="GK120" s="121"/>
      <c r="GL120" s="121"/>
      <c r="GM120" s="121"/>
      <c r="GN120" s="121"/>
      <c r="GO120" s="121"/>
      <c r="GP120" s="121"/>
      <c r="GQ120" s="121"/>
      <c r="GR120" s="121"/>
      <c r="GS120" s="121"/>
      <c r="GT120" s="121"/>
      <c r="GU120" s="121"/>
      <c r="GV120" s="121"/>
      <c r="GW120" s="121"/>
      <c r="GX120" s="121"/>
      <c r="GY120" s="121"/>
      <c r="GZ120" s="121"/>
      <c r="HA120" s="121"/>
      <c r="HB120" s="121"/>
      <c r="HC120" s="121"/>
      <c r="HD120" s="121"/>
      <c r="HE120" s="121"/>
      <c r="HF120" s="121"/>
      <c r="HG120" s="121"/>
      <c r="HH120" s="121"/>
      <c r="HI120" s="121"/>
      <c r="HJ120" s="121"/>
      <c r="HK120" s="121"/>
      <c r="HL120" s="121"/>
      <c r="HM120" s="121"/>
      <c r="HN120" s="121"/>
      <c r="HO120" s="121"/>
      <c r="HP120" s="121"/>
      <c r="HQ120" s="121"/>
      <c r="HR120" s="121"/>
      <c r="HS120" s="121"/>
      <c r="HT120" s="121"/>
      <c r="HU120" s="121"/>
      <c r="HV120" s="121"/>
      <c r="HW120" s="121"/>
      <c r="HX120" s="121"/>
      <c r="HY120" s="121"/>
      <c r="HZ120" s="121"/>
      <c r="IA120" s="121"/>
      <c r="IB120" s="121"/>
      <c r="IC120" s="121"/>
      <c r="ID120" s="121"/>
      <c r="IE120" s="121"/>
      <c r="IF120" s="121"/>
      <c r="IG120" s="121"/>
      <c r="IH120" s="121"/>
      <c r="II120" s="121"/>
      <c r="IJ120" s="121"/>
      <c r="IK120" s="121"/>
      <c r="IL120" s="121"/>
      <c r="IM120" s="121"/>
      <c r="IN120" s="121"/>
      <c r="IO120" s="121"/>
      <c r="IP120" s="121"/>
      <c r="IQ120" s="121"/>
      <c r="IR120" s="121"/>
      <c r="IS120" s="121"/>
      <c r="IT120" s="121"/>
      <c r="IU120" s="121"/>
      <c r="IV120" s="121"/>
    </row>
    <row r="121" spans="1:256" ht="15">
      <c r="A121" s="119">
        <f>'Alloc Amt'!A121</f>
        <v>111</v>
      </c>
      <c r="B121" s="144"/>
      <c r="C121" s="121"/>
      <c r="D121" s="121"/>
      <c r="E121" s="121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1"/>
      <c r="FK121" s="121"/>
      <c r="FL121" s="121"/>
      <c r="FM121" s="121"/>
      <c r="FN121" s="121"/>
      <c r="FO121" s="121"/>
      <c r="FP121" s="121"/>
      <c r="FQ121" s="121"/>
      <c r="FR121" s="121"/>
      <c r="FS121" s="121"/>
      <c r="FT121" s="121"/>
      <c r="FU121" s="121"/>
      <c r="FV121" s="121"/>
      <c r="FW121" s="121"/>
      <c r="FX121" s="121"/>
      <c r="FY121" s="121"/>
      <c r="FZ121" s="121"/>
      <c r="GA121" s="121"/>
      <c r="GB121" s="121"/>
      <c r="GC121" s="121"/>
      <c r="GD121" s="121"/>
      <c r="GE121" s="121"/>
      <c r="GF121" s="121"/>
      <c r="GG121" s="121"/>
      <c r="GH121" s="121"/>
      <c r="GI121" s="121"/>
      <c r="GJ121" s="121"/>
      <c r="GK121" s="121"/>
      <c r="GL121" s="121"/>
      <c r="GM121" s="121"/>
      <c r="GN121" s="121"/>
      <c r="GO121" s="121"/>
      <c r="GP121" s="121"/>
      <c r="GQ121" s="121"/>
      <c r="GR121" s="121"/>
      <c r="GS121" s="121"/>
      <c r="GT121" s="121"/>
      <c r="GU121" s="121"/>
      <c r="GV121" s="121"/>
      <c r="GW121" s="121"/>
      <c r="GX121" s="121"/>
      <c r="GY121" s="121"/>
      <c r="GZ121" s="121"/>
      <c r="HA121" s="121"/>
      <c r="HB121" s="121"/>
      <c r="HC121" s="121"/>
      <c r="HD121" s="121"/>
      <c r="HE121" s="121"/>
      <c r="HF121" s="121"/>
      <c r="HG121" s="121"/>
      <c r="HH121" s="121"/>
      <c r="HI121" s="121"/>
      <c r="HJ121" s="121"/>
      <c r="HK121" s="121"/>
      <c r="HL121" s="121"/>
      <c r="HM121" s="121"/>
      <c r="HN121" s="121"/>
      <c r="HO121" s="121"/>
      <c r="HP121" s="121"/>
      <c r="HQ121" s="121"/>
      <c r="HR121" s="121"/>
      <c r="HS121" s="121"/>
      <c r="HT121" s="121"/>
      <c r="HU121" s="121"/>
      <c r="HV121" s="121"/>
      <c r="HW121" s="121"/>
      <c r="HX121" s="121"/>
      <c r="HY121" s="121"/>
      <c r="HZ121" s="121"/>
      <c r="IA121" s="121"/>
      <c r="IB121" s="121"/>
      <c r="IC121" s="121"/>
      <c r="ID121" s="121"/>
      <c r="IE121" s="121"/>
      <c r="IF121" s="121"/>
      <c r="IG121" s="121"/>
      <c r="IH121" s="121"/>
      <c r="II121" s="121"/>
      <c r="IJ121" s="121"/>
      <c r="IK121" s="121"/>
      <c r="IL121" s="121"/>
      <c r="IM121" s="121"/>
      <c r="IN121" s="121"/>
      <c r="IO121" s="121"/>
      <c r="IP121" s="121"/>
      <c r="IQ121" s="121"/>
      <c r="IR121" s="121"/>
      <c r="IS121" s="121"/>
      <c r="IT121" s="121"/>
      <c r="IU121" s="121"/>
      <c r="IV121" s="121"/>
    </row>
    <row r="122" spans="1:256" ht="15">
      <c r="A122" s="119">
        <f>'Alloc Amt'!A122</f>
        <v>112</v>
      </c>
      <c r="B122" s="144"/>
      <c r="C122" s="121"/>
      <c r="D122" s="121"/>
      <c r="E122" s="121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1"/>
      <c r="EF122" s="121"/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1"/>
      <c r="ES122" s="121"/>
      <c r="ET122" s="121"/>
      <c r="EU122" s="121"/>
      <c r="EV122" s="121"/>
      <c r="EW122" s="121"/>
      <c r="EX122" s="121"/>
      <c r="EY122" s="121"/>
      <c r="EZ122" s="121"/>
      <c r="FA122" s="121"/>
      <c r="FB122" s="121"/>
      <c r="FC122" s="121"/>
      <c r="FD122" s="121"/>
      <c r="FE122" s="121"/>
      <c r="FF122" s="121"/>
      <c r="FG122" s="121"/>
      <c r="FH122" s="121"/>
      <c r="FI122" s="121"/>
      <c r="FJ122" s="121"/>
      <c r="FK122" s="121"/>
      <c r="FL122" s="121"/>
      <c r="FM122" s="121"/>
      <c r="FN122" s="121"/>
      <c r="FO122" s="121"/>
      <c r="FP122" s="121"/>
      <c r="FQ122" s="121"/>
      <c r="FR122" s="121"/>
      <c r="FS122" s="121"/>
      <c r="FT122" s="121"/>
      <c r="FU122" s="121"/>
      <c r="FV122" s="121"/>
      <c r="FW122" s="121"/>
      <c r="FX122" s="121"/>
      <c r="FY122" s="121"/>
      <c r="FZ122" s="121"/>
      <c r="GA122" s="121"/>
      <c r="GB122" s="121"/>
      <c r="GC122" s="121"/>
      <c r="GD122" s="121"/>
      <c r="GE122" s="121"/>
      <c r="GF122" s="121"/>
      <c r="GG122" s="121"/>
      <c r="GH122" s="121"/>
      <c r="GI122" s="121"/>
      <c r="GJ122" s="121"/>
      <c r="GK122" s="121"/>
      <c r="GL122" s="121"/>
      <c r="GM122" s="121"/>
      <c r="GN122" s="121"/>
      <c r="GO122" s="121"/>
      <c r="GP122" s="121"/>
      <c r="GQ122" s="121"/>
      <c r="GR122" s="121"/>
      <c r="GS122" s="121"/>
      <c r="GT122" s="121"/>
      <c r="GU122" s="121"/>
      <c r="GV122" s="121"/>
      <c r="GW122" s="121"/>
      <c r="GX122" s="121"/>
      <c r="GY122" s="121"/>
      <c r="GZ122" s="121"/>
      <c r="HA122" s="121"/>
      <c r="HB122" s="121"/>
      <c r="HC122" s="121"/>
      <c r="HD122" s="121"/>
      <c r="HE122" s="121"/>
      <c r="HF122" s="121"/>
      <c r="HG122" s="121"/>
      <c r="HH122" s="121"/>
      <c r="HI122" s="121"/>
      <c r="HJ122" s="121"/>
      <c r="HK122" s="121"/>
      <c r="HL122" s="121"/>
      <c r="HM122" s="121"/>
      <c r="HN122" s="121"/>
      <c r="HO122" s="121"/>
      <c r="HP122" s="121"/>
      <c r="HQ122" s="121"/>
      <c r="HR122" s="121"/>
      <c r="HS122" s="121"/>
      <c r="HT122" s="121"/>
      <c r="HU122" s="121"/>
      <c r="HV122" s="121"/>
      <c r="HW122" s="121"/>
      <c r="HX122" s="121"/>
      <c r="HY122" s="121"/>
      <c r="HZ122" s="121"/>
      <c r="IA122" s="121"/>
      <c r="IB122" s="121"/>
      <c r="IC122" s="121"/>
      <c r="ID122" s="121"/>
      <c r="IE122" s="121"/>
      <c r="IF122" s="121"/>
      <c r="IG122" s="121"/>
      <c r="IH122" s="121"/>
      <c r="II122" s="121"/>
      <c r="IJ122" s="121"/>
      <c r="IK122" s="121"/>
      <c r="IL122" s="121"/>
      <c r="IM122" s="121"/>
      <c r="IN122" s="121"/>
      <c r="IO122" s="121"/>
      <c r="IP122" s="121"/>
      <c r="IQ122" s="121"/>
      <c r="IR122" s="121"/>
      <c r="IS122" s="121"/>
      <c r="IT122" s="121"/>
      <c r="IU122" s="121"/>
      <c r="IV122" s="121"/>
    </row>
    <row r="123" spans="1:256" ht="15">
      <c r="A123" s="119">
        <f>'Alloc Amt'!A123</f>
        <v>113</v>
      </c>
      <c r="B123" s="144"/>
      <c r="C123" s="121"/>
      <c r="D123" s="121"/>
      <c r="E123" s="121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21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1"/>
      <c r="FF123" s="121"/>
      <c r="FG123" s="121"/>
      <c r="FH123" s="121"/>
      <c r="FI123" s="121"/>
      <c r="FJ123" s="121"/>
      <c r="FK123" s="121"/>
      <c r="FL123" s="121"/>
      <c r="FM123" s="121"/>
      <c r="FN123" s="121"/>
      <c r="FO123" s="121"/>
      <c r="FP123" s="121"/>
      <c r="FQ123" s="121"/>
      <c r="FR123" s="121"/>
      <c r="FS123" s="121"/>
      <c r="FT123" s="121"/>
      <c r="FU123" s="121"/>
      <c r="FV123" s="121"/>
      <c r="FW123" s="121"/>
      <c r="FX123" s="121"/>
      <c r="FY123" s="121"/>
      <c r="FZ123" s="121"/>
      <c r="GA123" s="121"/>
      <c r="GB123" s="121"/>
      <c r="GC123" s="121"/>
      <c r="GD123" s="121"/>
      <c r="GE123" s="121"/>
      <c r="GF123" s="121"/>
      <c r="GG123" s="121"/>
      <c r="GH123" s="121"/>
      <c r="GI123" s="121"/>
      <c r="GJ123" s="121"/>
      <c r="GK123" s="121"/>
      <c r="GL123" s="121"/>
      <c r="GM123" s="121"/>
      <c r="GN123" s="121"/>
      <c r="GO123" s="121"/>
      <c r="GP123" s="121"/>
      <c r="GQ123" s="121"/>
      <c r="GR123" s="121"/>
      <c r="GS123" s="121"/>
      <c r="GT123" s="121"/>
      <c r="GU123" s="121"/>
      <c r="GV123" s="121"/>
      <c r="GW123" s="121"/>
      <c r="GX123" s="121"/>
      <c r="GY123" s="121"/>
      <c r="GZ123" s="121"/>
      <c r="HA123" s="121"/>
      <c r="HB123" s="121"/>
      <c r="HC123" s="121"/>
      <c r="HD123" s="121"/>
      <c r="HE123" s="121"/>
      <c r="HF123" s="121"/>
      <c r="HG123" s="121"/>
      <c r="HH123" s="121"/>
      <c r="HI123" s="121"/>
      <c r="HJ123" s="121"/>
      <c r="HK123" s="121"/>
      <c r="HL123" s="121"/>
      <c r="HM123" s="121"/>
      <c r="HN123" s="121"/>
      <c r="HO123" s="121"/>
      <c r="HP123" s="121"/>
      <c r="HQ123" s="121"/>
      <c r="HR123" s="121"/>
      <c r="HS123" s="121"/>
      <c r="HT123" s="121"/>
      <c r="HU123" s="121"/>
      <c r="HV123" s="121"/>
      <c r="HW123" s="121"/>
      <c r="HX123" s="121"/>
      <c r="HY123" s="121"/>
      <c r="HZ123" s="121"/>
      <c r="IA123" s="121"/>
      <c r="IB123" s="121"/>
      <c r="IC123" s="121"/>
      <c r="ID123" s="121"/>
      <c r="IE123" s="121"/>
      <c r="IF123" s="121"/>
      <c r="IG123" s="121"/>
      <c r="IH123" s="121"/>
      <c r="II123" s="121"/>
      <c r="IJ123" s="121"/>
      <c r="IK123" s="121"/>
      <c r="IL123" s="121"/>
      <c r="IM123" s="121"/>
      <c r="IN123" s="121"/>
      <c r="IO123" s="121"/>
      <c r="IP123" s="121"/>
      <c r="IQ123" s="121"/>
      <c r="IR123" s="121"/>
      <c r="IS123" s="121"/>
      <c r="IT123" s="121"/>
      <c r="IU123" s="121"/>
      <c r="IV123" s="121"/>
    </row>
    <row r="124" spans="1:256" ht="15">
      <c r="A124" s="119">
        <f>'Alloc Amt'!A124</f>
        <v>114</v>
      </c>
      <c r="B124" s="144"/>
      <c r="C124" s="121"/>
      <c r="D124" s="121"/>
      <c r="E124" s="121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1"/>
      <c r="FF124" s="121"/>
      <c r="FG124" s="121"/>
      <c r="FH124" s="121"/>
      <c r="FI124" s="121"/>
      <c r="FJ124" s="121"/>
      <c r="FK124" s="121"/>
      <c r="FL124" s="121"/>
      <c r="FM124" s="121"/>
      <c r="FN124" s="121"/>
      <c r="FO124" s="121"/>
      <c r="FP124" s="121"/>
      <c r="FQ124" s="121"/>
      <c r="FR124" s="121"/>
      <c r="FS124" s="121"/>
      <c r="FT124" s="121"/>
      <c r="FU124" s="121"/>
      <c r="FV124" s="121"/>
      <c r="FW124" s="121"/>
      <c r="FX124" s="121"/>
      <c r="FY124" s="121"/>
      <c r="FZ124" s="121"/>
      <c r="GA124" s="121"/>
      <c r="GB124" s="121"/>
      <c r="GC124" s="121"/>
      <c r="GD124" s="121"/>
      <c r="GE124" s="121"/>
      <c r="GF124" s="121"/>
      <c r="GG124" s="121"/>
      <c r="GH124" s="121"/>
      <c r="GI124" s="121"/>
      <c r="GJ124" s="121"/>
      <c r="GK124" s="121"/>
      <c r="GL124" s="121"/>
      <c r="GM124" s="121"/>
      <c r="GN124" s="121"/>
      <c r="GO124" s="121"/>
      <c r="GP124" s="121"/>
      <c r="GQ124" s="121"/>
      <c r="GR124" s="121"/>
      <c r="GS124" s="121"/>
      <c r="GT124" s="121"/>
      <c r="GU124" s="121"/>
      <c r="GV124" s="121"/>
      <c r="GW124" s="121"/>
      <c r="GX124" s="121"/>
      <c r="GY124" s="121"/>
      <c r="GZ124" s="121"/>
      <c r="HA124" s="121"/>
      <c r="HB124" s="121"/>
      <c r="HC124" s="121"/>
      <c r="HD124" s="121"/>
      <c r="HE124" s="121"/>
      <c r="HF124" s="121"/>
      <c r="HG124" s="121"/>
      <c r="HH124" s="121"/>
      <c r="HI124" s="121"/>
      <c r="HJ124" s="121"/>
      <c r="HK124" s="121"/>
      <c r="HL124" s="121"/>
      <c r="HM124" s="121"/>
      <c r="HN124" s="121"/>
      <c r="HO124" s="121"/>
      <c r="HP124" s="121"/>
      <c r="HQ124" s="121"/>
      <c r="HR124" s="121"/>
      <c r="HS124" s="121"/>
      <c r="HT124" s="121"/>
      <c r="HU124" s="121"/>
      <c r="HV124" s="121"/>
      <c r="HW124" s="121"/>
      <c r="HX124" s="121"/>
      <c r="HY124" s="121"/>
      <c r="HZ124" s="121"/>
      <c r="IA124" s="121"/>
      <c r="IB124" s="121"/>
      <c r="IC124" s="121"/>
      <c r="ID124" s="121"/>
      <c r="IE124" s="121"/>
      <c r="IF124" s="121"/>
      <c r="IG124" s="121"/>
      <c r="IH124" s="121"/>
      <c r="II124" s="121"/>
      <c r="IJ124" s="121"/>
      <c r="IK124" s="121"/>
      <c r="IL124" s="121"/>
      <c r="IM124" s="121"/>
      <c r="IN124" s="121"/>
      <c r="IO124" s="121"/>
      <c r="IP124" s="121"/>
      <c r="IQ124" s="121"/>
      <c r="IR124" s="121"/>
      <c r="IS124" s="121"/>
      <c r="IT124" s="121"/>
      <c r="IU124" s="121"/>
      <c r="IV124" s="121"/>
    </row>
    <row r="125" spans="1:256" ht="15">
      <c r="A125" s="119">
        <f>'Alloc Amt'!A125</f>
        <v>115</v>
      </c>
      <c r="B125" s="144"/>
      <c r="C125" s="121"/>
      <c r="D125" s="121"/>
      <c r="E125" s="121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1"/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121"/>
      <c r="EU125" s="121"/>
      <c r="EV125" s="121"/>
      <c r="EW125" s="121"/>
      <c r="EX125" s="121"/>
      <c r="EY125" s="121"/>
      <c r="EZ125" s="121"/>
      <c r="FA125" s="121"/>
      <c r="FB125" s="121"/>
      <c r="FC125" s="121"/>
      <c r="FD125" s="121"/>
      <c r="FE125" s="121"/>
      <c r="FF125" s="121"/>
      <c r="FG125" s="121"/>
      <c r="FH125" s="121"/>
      <c r="FI125" s="121"/>
      <c r="FJ125" s="121"/>
      <c r="FK125" s="121"/>
      <c r="FL125" s="121"/>
      <c r="FM125" s="121"/>
      <c r="FN125" s="121"/>
      <c r="FO125" s="121"/>
      <c r="FP125" s="121"/>
      <c r="FQ125" s="121"/>
      <c r="FR125" s="121"/>
      <c r="FS125" s="121"/>
      <c r="FT125" s="121"/>
      <c r="FU125" s="121"/>
      <c r="FV125" s="121"/>
      <c r="FW125" s="121"/>
      <c r="FX125" s="121"/>
      <c r="FY125" s="121"/>
      <c r="FZ125" s="121"/>
      <c r="GA125" s="121"/>
      <c r="GB125" s="121"/>
      <c r="GC125" s="121"/>
      <c r="GD125" s="121"/>
      <c r="GE125" s="121"/>
      <c r="GF125" s="121"/>
      <c r="GG125" s="121"/>
      <c r="GH125" s="121"/>
      <c r="GI125" s="121"/>
      <c r="GJ125" s="121"/>
      <c r="GK125" s="121"/>
      <c r="GL125" s="121"/>
      <c r="GM125" s="121"/>
      <c r="GN125" s="121"/>
      <c r="GO125" s="121"/>
      <c r="GP125" s="121"/>
      <c r="GQ125" s="121"/>
      <c r="GR125" s="121"/>
      <c r="GS125" s="121"/>
      <c r="GT125" s="121"/>
      <c r="GU125" s="121"/>
      <c r="GV125" s="121"/>
      <c r="GW125" s="121"/>
      <c r="GX125" s="121"/>
      <c r="GY125" s="121"/>
      <c r="GZ125" s="121"/>
      <c r="HA125" s="121"/>
      <c r="HB125" s="121"/>
      <c r="HC125" s="121"/>
      <c r="HD125" s="121"/>
      <c r="HE125" s="121"/>
      <c r="HF125" s="121"/>
      <c r="HG125" s="121"/>
      <c r="HH125" s="121"/>
      <c r="HI125" s="121"/>
      <c r="HJ125" s="121"/>
      <c r="HK125" s="121"/>
      <c r="HL125" s="121"/>
      <c r="HM125" s="121"/>
      <c r="HN125" s="121"/>
      <c r="HO125" s="121"/>
      <c r="HP125" s="121"/>
      <c r="HQ125" s="121"/>
      <c r="HR125" s="121"/>
      <c r="HS125" s="121"/>
      <c r="HT125" s="121"/>
      <c r="HU125" s="121"/>
      <c r="HV125" s="121"/>
      <c r="HW125" s="121"/>
      <c r="HX125" s="121"/>
      <c r="HY125" s="121"/>
      <c r="HZ125" s="121"/>
      <c r="IA125" s="121"/>
      <c r="IB125" s="121"/>
      <c r="IC125" s="121"/>
      <c r="ID125" s="121"/>
      <c r="IE125" s="121"/>
      <c r="IF125" s="121"/>
      <c r="IG125" s="121"/>
      <c r="IH125" s="121"/>
      <c r="II125" s="121"/>
      <c r="IJ125" s="121"/>
      <c r="IK125" s="121"/>
      <c r="IL125" s="121"/>
      <c r="IM125" s="121"/>
      <c r="IN125" s="121"/>
      <c r="IO125" s="121"/>
      <c r="IP125" s="121"/>
      <c r="IQ125" s="121"/>
      <c r="IR125" s="121"/>
      <c r="IS125" s="121"/>
      <c r="IT125" s="121"/>
      <c r="IU125" s="121"/>
      <c r="IV125" s="121"/>
    </row>
    <row r="126" spans="1:256" ht="15">
      <c r="A126" s="119">
        <f>'Alloc Amt'!A126</f>
        <v>116</v>
      </c>
      <c r="B126" s="144"/>
      <c r="C126" s="121"/>
      <c r="D126" s="121"/>
      <c r="E126" s="121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1"/>
      <c r="FF126" s="121"/>
      <c r="FG126" s="121"/>
      <c r="FH126" s="121"/>
      <c r="FI126" s="121"/>
      <c r="FJ126" s="121"/>
      <c r="FK126" s="121"/>
      <c r="FL126" s="121"/>
      <c r="FM126" s="121"/>
      <c r="FN126" s="121"/>
      <c r="FO126" s="121"/>
      <c r="FP126" s="121"/>
      <c r="FQ126" s="121"/>
      <c r="FR126" s="121"/>
      <c r="FS126" s="121"/>
      <c r="FT126" s="121"/>
      <c r="FU126" s="121"/>
      <c r="FV126" s="121"/>
      <c r="FW126" s="121"/>
      <c r="FX126" s="121"/>
      <c r="FY126" s="121"/>
      <c r="FZ126" s="121"/>
      <c r="GA126" s="121"/>
      <c r="GB126" s="121"/>
      <c r="GC126" s="121"/>
      <c r="GD126" s="121"/>
      <c r="GE126" s="121"/>
      <c r="GF126" s="121"/>
      <c r="GG126" s="121"/>
      <c r="GH126" s="121"/>
      <c r="GI126" s="121"/>
      <c r="GJ126" s="121"/>
      <c r="GK126" s="121"/>
      <c r="GL126" s="121"/>
      <c r="GM126" s="121"/>
      <c r="GN126" s="121"/>
      <c r="GO126" s="121"/>
      <c r="GP126" s="121"/>
      <c r="GQ126" s="121"/>
      <c r="GR126" s="121"/>
      <c r="GS126" s="121"/>
      <c r="GT126" s="121"/>
      <c r="GU126" s="121"/>
      <c r="GV126" s="121"/>
      <c r="GW126" s="121"/>
      <c r="GX126" s="121"/>
      <c r="GY126" s="121"/>
      <c r="GZ126" s="121"/>
      <c r="HA126" s="121"/>
      <c r="HB126" s="121"/>
      <c r="HC126" s="121"/>
      <c r="HD126" s="121"/>
      <c r="HE126" s="121"/>
      <c r="HF126" s="121"/>
      <c r="HG126" s="121"/>
      <c r="HH126" s="121"/>
      <c r="HI126" s="121"/>
      <c r="HJ126" s="121"/>
      <c r="HK126" s="121"/>
      <c r="HL126" s="121"/>
      <c r="HM126" s="121"/>
      <c r="HN126" s="121"/>
      <c r="HO126" s="121"/>
      <c r="HP126" s="121"/>
      <c r="HQ126" s="121"/>
      <c r="HR126" s="121"/>
      <c r="HS126" s="121"/>
      <c r="HT126" s="121"/>
      <c r="HU126" s="121"/>
      <c r="HV126" s="121"/>
      <c r="HW126" s="121"/>
      <c r="HX126" s="121"/>
      <c r="HY126" s="121"/>
      <c r="HZ126" s="121"/>
      <c r="IA126" s="121"/>
      <c r="IB126" s="121"/>
      <c r="IC126" s="121"/>
      <c r="ID126" s="121"/>
      <c r="IE126" s="121"/>
      <c r="IF126" s="121"/>
      <c r="IG126" s="121"/>
      <c r="IH126" s="121"/>
      <c r="II126" s="121"/>
      <c r="IJ126" s="121"/>
      <c r="IK126" s="121"/>
      <c r="IL126" s="121"/>
      <c r="IM126" s="121"/>
      <c r="IN126" s="121"/>
      <c r="IO126" s="121"/>
      <c r="IP126" s="121"/>
      <c r="IQ126" s="121"/>
      <c r="IR126" s="121"/>
      <c r="IS126" s="121"/>
      <c r="IT126" s="121"/>
      <c r="IU126" s="121"/>
      <c r="IV126" s="121"/>
    </row>
    <row r="127" spans="1:256" ht="15">
      <c r="A127" s="119">
        <f>'Alloc Amt'!A127</f>
        <v>117</v>
      </c>
      <c r="B127" s="144"/>
      <c r="C127" s="121"/>
      <c r="D127" s="121"/>
      <c r="E127" s="121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1"/>
      <c r="EF127" s="121"/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1"/>
      <c r="ES127" s="121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121"/>
      <c r="FI127" s="121"/>
      <c r="FJ127" s="121"/>
      <c r="FK127" s="121"/>
      <c r="FL127" s="121"/>
      <c r="FM127" s="121"/>
      <c r="FN127" s="121"/>
      <c r="FO127" s="121"/>
      <c r="FP127" s="121"/>
      <c r="FQ127" s="121"/>
      <c r="FR127" s="121"/>
      <c r="FS127" s="121"/>
      <c r="FT127" s="121"/>
      <c r="FU127" s="121"/>
      <c r="FV127" s="121"/>
      <c r="FW127" s="121"/>
      <c r="FX127" s="121"/>
      <c r="FY127" s="121"/>
      <c r="FZ127" s="121"/>
      <c r="GA127" s="121"/>
      <c r="GB127" s="121"/>
      <c r="GC127" s="121"/>
      <c r="GD127" s="121"/>
      <c r="GE127" s="121"/>
      <c r="GF127" s="121"/>
      <c r="GG127" s="121"/>
      <c r="GH127" s="121"/>
      <c r="GI127" s="121"/>
      <c r="GJ127" s="121"/>
      <c r="GK127" s="121"/>
      <c r="GL127" s="121"/>
      <c r="GM127" s="121"/>
      <c r="GN127" s="121"/>
      <c r="GO127" s="121"/>
      <c r="GP127" s="121"/>
      <c r="GQ127" s="121"/>
      <c r="GR127" s="121"/>
      <c r="GS127" s="121"/>
      <c r="GT127" s="121"/>
      <c r="GU127" s="121"/>
      <c r="GV127" s="121"/>
      <c r="GW127" s="121"/>
      <c r="GX127" s="121"/>
      <c r="GY127" s="121"/>
      <c r="GZ127" s="121"/>
      <c r="HA127" s="121"/>
      <c r="HB127" s="121"/>
      <c r="HC127" s="121"/>
      <c r="HD127" s="121"/>
      <c r="HE127" s="121"/>
      <c r="HF127" s="121"/>
      <c r="HG127" s="121"/>
      <c r="HH127" s="121"/>
      <c r="HI127" s="121"/>
      <c r="HJ127" s="121"/>
      <c r="HK127" s="121"/>
      <c r="HL127" s="121"/>
      <c r="HM127" s="121"/>
      <c r="HN127" s="121"/>
      <c r="HO127" s="121"/>
      <c r="HP127" s="121"/>
      <c r="HQ127" s="121"/>
      <c r="HR127" s="121"/>
      <c r="HS127" s="121"/>
      <c r="HT127" s="121"/>
      <c r="HU127" s="121"/>
      <c r="HV127" s="121"/>
      <c r="HW127" s="121"/>
      <c r="HX127" s="121"/>
      <c r="HY127" s="121"/>
      <c r="HZ127" s="121"/>
      <c r="IA127" s="121"/>
      <c r="IB127" s="121"/>
      <c r="IC127" s="121"/>
      <c r="ID127" s="121"/>
      <c r="IE127" s="121"/>
      <c r="IF127" s="121"/>
      <c r="IG127" s="121"/>
      <c r="IH127" s="121"/>
      <c r="II127" s="121"/>
      <c r="IJ127" s="121"/>
      <c r="IK127" s="121"/>
      <c r="IL127" s="121"/>
      <c r="IM127" s="121"/>
      <c r="IN127" s="121"/>
      <c r="IO127" s="121"/>
      <c r="IP127" s="121"/>
      <c r="IQ127" s="121"/>
      <c r="IR127" s="121"/>
      <c r="IS127" s="121"/>
      <c r="IT127" s="121"/>
      <c r="IU127" s="121"/>
      <c r="IV127" s="121"/>
    </row>
    <row r="128" spans="1:256" ht="15">
      <c r="A128" s="119">
        <f>'Alloc Amt'!A128</f>
        <v>118</v>
      </c>
      <c r="B128" s="144"/>
      <c r="C128" s="121"/>
      <c r="D128" s="121"/>
      <c r="E128" s="121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1"/>
      <c r="FF128" s="121"/>
      <c r="FG128" s="121"/>
      <c r="FH128" s="121"/>
      <c r="FI128" s="121"/>
      <c r="FJ128" s="121"/>
      <c r="FK128" s="121"/>
      <c r="FL128" s="121"/>
      <c r="FM128" s="121"/>
      <c r="FN128" s="121"/>
      <c r="FO128" s="121"/>
      <c r="FP128" s="121"/>
      <c r="FQ128" s="121"/>
      <c r="FR128" s="121"/>
      <c r="FS128" s="121"/>
      <c r="FT128" s="121"/>
      <c r="FU128" s="121"/>
      <c r="FV128" s="121"/>
      <c r="FW128" s="121"/>
      <c r="FX128" s="121"/>
      <c r="FY128" s="121"/>
      <c r="FZ128" s="121"/>
      <c r="GA128" s="121"/>
      <c r="GB128" s="121"/>
      <c r="GC128" s="121"/>
      <c r="GD128" s="121"/>
      <c r="GE128" s="121"/>
      <c r="GF128" s="121"/>
      <c r="GG128" s="121"/>
      <c r="GH128" s="121"/>
      <c r="GI128" s="121"/>
      <c r="GJ128" s="121"/>
      <c r="GK128" s="121"/>
      <c r="GL128" s="121"/>
      <c r="GM128" s="121"/>
      <c r="GN128" s="121"/>
      <c r="GO128" s="121"/>
      <c r="GP128" s="121"/>
      <c r="GQ128" s="121"/>
      <c r="GR128" s="121"/>
      <c r="GS128" s="121"/>
      <c r="GT128" s="121"/>
      <c r="GU128" s="121"/>
      <c r="GV128" s="121"/>
      <c r="GW128" s="121"/>
      <c r="GX128" s="121"/>
      <c r="GY128" s="121"/>
      <c r="GZ128" s="121"/>
      <c r="HA128" s="121"/>
      <c r="HB128" s="121"/>
      <c r="HC128" s="121"/>
      <c r="HD128" s="121"/>
      <c r="HE128" s="121"/>
      <c r="HF128" s="121"/>
      <c r="HG128" s="121"/>
      <c r="HH128" s="121"/>
      <c r="HI128" s="121"/>
      <c r="HJ128" s="121"/>
      <c r="HK128" s="121"/>
      <c r="HL128" s="121"/>
      <c r="HM128" s="121"/>
      <c r="HN128" s="121"/>
      <c r="HO128" s="121"/>
      <c r="HP128" s="121"/>
      <c r="HQ128" s="121"/>
      <c r="HR128" s="121"/>
      <c r="HS128" s="121"/>
      <c r="HT128" s="121"/>
      <c r="HU128" s="121"/>
      <c r="HV128" s="121"/>
      <c r="HW128" s="121"/>
      <c r="HX128" s="121"/>
      <c r="HY128" s="121"/>
      <c r="HZ128" s="121"/>
      <c r="IA128" s="121"/>
      <c r="IB128" s="121"/>
      <c r="IC128" s="121"/>
      <c r="ID128" s="121"/>
      <c r="IE128" s="121"/>
      <c r="IF128" s="121"/>
      <c r="IG128" s="121"/>
      <c r="IH128" s="121"/>
      <c r="II128" s="121"/>
      <c r="IJ128" s="121"/>
      <c r="IK128" s="121"/>
      <c r="IL128" s="121"/>
      <c r="IM128" s="121"/>
      <c r="IN128" s="121"/>
      <c r="IO128" s="121"/>
      <c r="IP128" s="121"/>
      <c r="IQ128" s="121"/>
      <c r="IR128" s="121"/>
      <c r="IS128" s="121"/>
      <c r="IT128" s="121"/>
      <c r="IU128" s="121"/>
      <c r="IV128" s="121"/>
    </row>
    <row r="129" spans="1:256" ht="15">
      <c r="A129" s="119">
        <f>'Alloc Amt'!A129</f>
        <v>119</v>
      </c>
      <c r="B129" s="144"/>
      <c r="C129" s="121"/>
      <c r="D129" s="121"/>
      <c r="E129" s="121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1"/>
      <c r="EF129" s="121"/>
      <c r="EG129" s="121"/>
      <c r="EH129" s="121"/>
      <c r="EI129" s="121"/>
      <c r="EJ129" s="121"/>
      <c r="EK129" s="121"/>
      <c r="EL129" s="121"/>
      <c r="EM129" s="121"/>
      <c r="EN129" s="121"/>
      <c r="EO129" s="121"/>
      <c r="EP129" s="121"/>
      <c r="EQ129" s="121"/>
      <c r="ER129" s="121"/>
      <c r="ES129" s="121"/>
      <c r="ET129" s="121"/>
      <c r="EU129" s="121"/>
      <c r="EV129" s="121"/>
      <c r="EW129" s="121"/>
      <c r="EX129" s="121"/>
      <c r="EY129" s="121"/>
      <c r="EZ129" s="121"/>
      <c r="FA129" s="121"/>
      <c r="FB129" s="121"/>
      <c r="FC129" s="121"/>
      <c r="FD129" s="121"/>
      <c r="FE129" s="121"/>
      <c r="FF129" s="121"/>
      <c r="FG129" s="121"/>
      <c r="FH129" s="121"/>
      <c r="FI129" s="121"/>
      <c r="FJ129" s="121"/>
      <c r="FK129" s="121"/>
      <c r="FL129" s="121"/>
      <c r="FM129" s="121"/>
      <c r="FN129" s="121"/>
      <c r="FO129" s="121"/>
      <c r="FP129" s="121"/>
      <c r="FQ129" s="121"/>
      <c r="FR129" s="121"/>
      <c r="FS129" s="121"/>
      <c r="FT129" s="121"/>
      <c r="FU129" s="121"/>
      <c r="FV129" s="121"/>
      <c r="FW129" s="121"/>
      <c r="FX129" s="121"/>
      <c r="FY129" s="121"/>
      <c r="FZ129" s="121"/>
      <c r="GA129" s="121"/>
      <c r="GB129" s="121"/>
      <c r="GC129" s="121"/>
      <c r="GD129" s="121"/>
      <c r="GE129" s="121"/>
      <c r="GF129" s="121"/>
      <c r="GG129" s="121"/>
      <c r="GH129" s="121"/>
      <c r="GI129" s="121"/>
      <c r="GJ129" s="121"/>
      <c r="GK129" s="121"/>
      <c r="GL129" s="121"/>
      <c r="GM129" s="121"/>
      <c r="GN129" s="121"/>
      <c r="GO129" s="121"/>
      <c r="GP129" s="121"/>
      <c r="GQ129" s="121"/>
      <c r="GR129" s="121"/>
      <c r="GS129" s="121"/>
      <c r="GT129" s="121"/>
      <c r="GU129" s="121"/>
      <c r="GV129" s="121"/>
      <c r="GW129" s="121"/>
      <c r="GX129" s="121"/>
      <c r="GY129" s="121"/>
      <c r="GZ129" s="121"/>
      <c r="HA129" s="121"/>
      <c r="HB129" s="121"/>
      <c r="HC129" s="121"/>
      <c r="HD129" s="121"/>
      <c r="HE129" s="121"/>
      <c r="HF129" s="121"/>
      <c r="HG129" s="121"/>
      <c r="HH129" s="121"/>
      <c r="HI129" s="121"/>
      <c r="HJ129" s="121"/>
      <c r="HK129" s="121"/>
      <c r="HL129" s="121"/>
      <c r="HM129" s="121"/>
      <c r="HN129" s="121"/>
      <c r="HO129" s="121"/>
      <c r="HP129" s="121"/>
      <c r="HQ129" s="121"/>
      <c r="HR129" s="121"/>
      <c r="HS129" s="121"/>
      <c r="HT129" s="121"/>
      <c r="HU129" s="121"/>
      <c r="HV129" s="121"/>
      <c r="HW129" s="121"/>
      <c r="HX129" s="121"/>
      <c r="HY129" s="121"/>
      <c r="HZ129" s="121"/>
      <c r="IA129" s="121"/>
      <c r="IB129" s="121"/>
      <c r="IC129" s="121"/>
      <c r="ID129" s="121"/>
      <c r="IE129" s="121"/>
      <c r="IF129" s="121"/>
      <c r="IG129" s="121"/>
      <c r="IH129" s="121"/>
      <c r="II129" s="121"/>
      <c r="IJ129" s="121"/>
      <c r="IK129" s="121"/>
      <c r="IL129" s="121"/>
      <c r="IM129" s="121"/>
      <c r="IN129" s="121"/>
      <c r="IO129" s="121"/>
      <c r="IP129" s="121"/>
      <c r="IQ129" s="121"/>
      <c r="IR129" s="121"/>
      <c r="IS129" s="121"/>
      <c r="IT129" s="121"/>
      <c r="IU129" s="121"/>
      <c r="IV129" s="121"/>
    </row>
    <row r="130" spans="1:256" ht="15">
      <c r="A130" s="119">
        <f>'Alloc Amt'!A130</f>
        <v>120</v>
      </c>
      <c r="B130" s="144"/>
      <c r="C130" s="121"/>
      <c r="D130" s="121"/>
      <c r="E130" s="121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  <c r="FV130" s="121"/>
      <c r="FW130" s="121"/>
      <c r="FX130" s="121"/>
      <c r="FY130" s="121"/>
      <c r="FZ130" s="121"/>
      <c r="GA130" s="121"/>
      <c r="GB130" s="121"/>
      <c r="GC130" s="121"/>
      <c r="GD130" s="121"/>
      <c r="GE130" s="121"/>
      <c r="GF130" s="121"/>
      <c r="GG130" s="121"/>
      <c r="GH130" s="121"/>
      <c r="GI130" s="121"/>
      <c r="GJ130" s="121"/>
      <c r="GK130" s="121"/>
      <c r="GL130" s="121"/>
      <c r="GM130" s="121"/>
      <c r="GN130" s="121"/>
      <c r="GO130" s="121"/>
      <c r="GP130" s="121"/>
      <c r="GQ130" s="121"/>
      <c r="GR130" s="121"/>
      <c r="GS130" s="121"/>
      <c r="GT130" s="121"/>
      <c r="GU130" s="121"/>
      <c r="GV130" s="121"/>
      <c r="GW130" s="121"/>
      <c r="GX130" s="121"/>
      <c r="GY130" s="121"/>
      <c r="GZ130" s="121"/>
      <c r="HA130" s="121"/>
      <c r="HB130" s="121"/>
      <c r="HC130" s="121"/>
      <c r="HD130" s="121"/>
      <c r="HE130" s="121"/>
      <c r="HF130" s="121"/>
      <c r="HG130" s="121"/>
      <c r="HH130" s="121"/>
      <c r="HI130" s="121"/>
      <c r="HJ130" s="121"/>
      <c r="HK130" s="121"/>
      <c r="HL130" s="121"/>
      <c r="HM130" s="121"/>
      <c r="HN130" s="121"/>
      <c r="HO130" s="121"/>
      <c r="HP130" s="121"/>
      <c r="HQ130" s="121"/>
      <c r="HR130" s="121"/>
      <c r="HS130" s="121"/>
      <c r="HT130" s="121"/>
      <c r="HU130" s="121"/>
      <c r="HV130" s="121"/>
      <c r="HW130" s="121"/>
      <c r="HX130" s="121"/>
      <c r="HY130" s="121"/>
      <c r="HZ130" s="121"/>
      <c r="IA130" s="121"/>
      <c r="IB130" s="121"/>
      <c r="IC130" s="121"/>
      <c r="ID130" s="121"/>
      <c r="IE130" s="121"/>
      <c r="IF130" s="121"/>
      <c r="IG130" s="121"/>
      <c r="IH130" s="121"/>
      <c r="II130" s="121"/>
      <c r="IJ130" s="121"/>
      <c r="IK130" s="121"/>
      <c r="IL130" s="121"/>
      <c r="IM130" s="121"/>
      <c r="IN130" s="121"/>
      <c r="IO130" s="121"/>
      <c r="IP130" s="121"/>
      <c r="IQ130" s="121"/>
      <c r="IR130" s="121"/>
      <c r="IS130" s="121"/>
      <c r="IT130" s="121"/>
      <c r="IU130" s="121"/>
      <c r="IV130" s="121"/>
    </row>
    <row r="131" spans="1:256" ht="15">
      <c r="A131" s="119">
        <f>'Alloc Amt'!A131</f>
        <v>121</v>
      </c>
      <c r="B131" s="144"/>
      <c r="C131" s="121"/>
      <c r="D131" s="121"/>
      <c r="E131" s="121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  <c r="FK131" s="121"/>
      <c r="FL131" s="121"/>
      <c r="FM131" s="121"/>
      <c r="FN131" s="121"/>
      <c r="FO131" s="121"/>
      <c r="FP131" s="121"/>
      <c r="FQ131" s="121"/>
      <c r="FR131" s="121"/>
      <c r="FS131" s="121"/>
      <c r="FT131" s="121"/>
      <c r="FU131" s="121"/>
      <c r="FV131" s="121"/>
      <c r="FW131" s="121"/>
      <c r="FX131" s="121"/>
      <c r="FY131" s="121"/>
      <c r="FZ131" s="121"/>
      <c r="GA131" s="121"/>
      <c r="GB131" s="121"/>
      <c r="GC131" s="121"/>
      <c r="GD131" s="121"/>
      <c r="GE131" s="121"/>
      <c r="GF131" s="121"/>
      <c r="GG131" s="121"/>
      <c r="GH131" s="121"/>
      <c r="GI131" s="121"/>
      <c r="GJ131" s="121"/>
      <c r="GK131" s="121"/>
      <c r="GL131" s="121"/>
      <c r="GM131" s="121"/>
      <c r="GN131" s="121"/>
      <c r="GO131" s="121"/>
      <c r="GP131" s="121"/>
      <c r="GQ131" s="121"/>
      <c r="GR131" s="121"/>
      <c r="GS131" s="121"/>
      <c r="GT131" s="121"/>
      <c r="GU131" s="121"/>
      <c r="GV131" s="121"/>
      <c r="GW131" s="121"/>
      <c r="GX131" s="121"/>
      <c r="GY131" s="121"/>
      <c r="GZ131" s="121"/>
      <c r="HA131" s="121"/>
      <c r="HB131" s="121"/>
      <c r="HC131" s="121"/>
      <c r="HD131" s="121"/>
      <c r="HE131" s="121"/>
      <c r="HF131" s="121"/>
      <c r="HG131" s="121"/>
      <c r="HH131" s="121"/>
      <c r="HI131" s="121"/>
      <c r="HJ131" s="121"/>
      <c r="HK131" s="121"/>
      <c r="HL131" s="121"/>
      <c r="HM131" s="121"/>
      <c r="HN131" s="121"/>
      <c r="HO131" s="121"/>
      <c r="HP131" s="121"/>
      <c r="HQ131" s="121"/>
      <c r="HR131" s="121"/>
      <c r="HS131" s="121"/>
      <c r="HT131" s="121"/>
      <c r="HU131" s="121"/>
      <c r="HV131" s="121"/>
      <c r="HW131" s="121"/>
      <c r="HX131" s="121"/>
      <c r="HY131" s="121"/>
      <c r="HZ131" s="121"/>
      <c r="IA131" s="121"/>
      <c r="IB131" s="121"/>
      <c r="IC131" s="121"/>
      <c r="ID131" s="121"/>
      <c r="IE131" s="121"/>
      <c r="IF131" s="121"/>
      <c r="IG131" s="121"/>
      <c r="IH131" s="121"/>
      <c r="II131" s="121"/>
      <c r="IJ131" s="121"/>
      <c r="IK131" s="121"/>
      <c r="IL131" s="121"/>
      <c r="IM131" s="121"/>
      <c r="IN131" s="121"/>
      <c r="IO131" s="121"/>
      <c r="IP131" s="121"/>
      <c r="IQ131" s="121"/>
      <c r="IR131" s="121"/>
      <c r="IS131" s="121"/>
      <c r="IT131" s="121"/>
      <c r="IU131" s="121"/>
      <c r="IV131" s="121"/>
    </row>
    <row r="132" spans="1:256" ht="15">
      <c r="A132" s="119">
        <f>'Alloc Amt'!A132</f>
        <v>122</v>
      </c>
      <c r="B132" s="144"/>
      <c r="C132" s="121"/>
      <c r="D132" s="121"/>
      <c r="E132" s="121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  <c r="FK132" s="121"/>
      <c r="FL132" s="121"/>
      <c r="FM132" s="121"/>
      <c r="FN132" s="121"/>
      <c r="FO132" s="121"/>
      <c r="FP132" s="121"/>
      <c r="FQ132" s="121"/>
      <c r="FR132" s="121"/>
      <c r="FS132" s="121"/>
      <c r="FT132" s="121"/>
      <c r="FU132" s="121"/>
      <c r="FV132" s="121"/>
      <c r="FW132" s="121"/>
      <c r="FX132" s="121"/>
      <c r="FY132" s="121"/>
      <c r="FZ132" s="121"/>
      <c r="GA132" s="121"/>
      <c r="GB132" s="121"/>
      <c r="GC132" s="121"/>
      <c r="GD132" s="121"/>
      <c r="GE132" s="121"/>
      <c r="GF132" s="121"/>
      <c r="GG132" s="121"/>
      <c r="GH132" s="121"/>
      <c r="GI132" s="121"/>
      <c r="GJ132" s="121"/>
      <c r="GK132" s="121"/>
      <c r="GL132" s="121"/>
      <c r="GM132" s="121"/>
      <c r="GN132" s="121"/>
      <c r="GO132" s="121"/>
      <c r="GP132" s="121"/>
      <c r="GQ132" s="121"/>
      <c r="GR132" s="121"/>
      <c r="GS132" s="121"/>
      <c r="GT132" s="121"/>
      <c r="GU132" s="121"/>
      <c r="GV132" s="121"/>
      <c r="GW132" s="121"/>
      <c r="GX132" s="121"/>
      <c r="GY132" s="121"/>
      <c r="GZ132" s="121"/>
      <c r="HA132" s="121"/>
      <c r="HB132" s="121"/>
      <c r="HC132" s="121"/>
      <c r="HD132" s="121"/>
      <c r="HE132" s="121"/>
      <c r="HF132" s="121"/>
      <c r="HG132" s="121"/>
      <c r="HH132" s="121"/>
      <c r="HI132" s="121"/>
      <c r="HJ132" s="121"/>
      <c r="HK132" s="121"/>
      <c r="HL132" s="121"/>
      <c r="HM132" s="121"/>
      <c r="HN132" s="121"/>
      <c r="HO132" s="121"/>
      <c r="HP132" s="121"/>
      <c r="HQ132" s="121"/>
      <c r="HR132" s="121"/>
      <c r="HS132" s="121"/>
      <c r="HT132" s="121"/>
      <c r="HU132" s="121"/>
      <c r="HV132" s="121"/>
      <c r="HW132" s="121"/>
      <c r="HX132" s="121"/>
      <c r="HY132" s="121"/>
      <c r="HZ132" s="121"/>
      <c r="IA132" s="121"/>
      <c r="IB132" s="121"/>
      <c r="IC132" s="121"/>
      <c r="ID132" s="121"/>
      <c r="IE132" s="121"/>
      <c r="IF132" s="121"/>
      <c r="IG132" s="121"/>
      <c r="IH132" s="121"/>
      <c r="II132" s="121"/>
      <c r="IJ132" s="121"/>
      <c r="IK132" s="121"/>
      <c r="IL132" s="121"/>
      <c r="IM132" s="121"/>
      <c r="IN132" s="121"/>
      <c r="IO132" s="121"/>
      <c r="IP132" s="121"/>
      <c r="IQ132" s="121"/>
      <c r="IR132" s="121"/>
      <c r="IS132" s="121"/>
      <c r="IT132" s="121"/>
      <c r="IU132" s="121"/>
      <c r="IV132" s="121"/>
    </row>
    <row r="133" spans="1:256" ht="15">
      <c r="A133" s="119">
        <f>'Alloc Amt'!A133</f>
        <v>123</v>
      </c>
      <c r="B133" s="144"/>
      <c r="C133" s="121"/>
      <c r="D133" s="121"/>
      <c r="E133" s="121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1"/>
      <c r="FF133" s="121"/>
      <c r="FG133" s="121"/>
      <c r="FH133" s="121"/>
      <c r="FI133" s="121"/>
      <c r="FJ133" s="121"/>
      <c r="FK133" s="121"/>
      <c r="FL133" s="121"/>
      <c r="FM133" s="121"/>
      <c r="FN133" s="121"/>
      <c r="FO133" s="121"/>
      <c r="FP133" s="121"/>
      <c r="FQ133" s="121"/>
      <c r="FR133" s="121"/>
      <c r="FS133" s="121"/>
      <c r="FT133" s="121"/>
      <c r="FU133" s="121"/>
      <c r="FV133" s="121"/>
      <c r="FW133" s="121"/>
      <c r="FX133" s="121"/>
      <c r="FY133" s="121"/>
      <c r="FZ133" s="121"/>
      <c r="GA133" s="121"/>
      <c r="GB133" s="121"/>
      <c r="GC133" s="121"/>
      <c r="GD133" s="121"/>
      <c r="GE133" s="121"/>
      <c r="GF133" s="121"/>
      <c r="GG133" s="121"/>
      <c r="GH133" s="121"/>
      <c r="GI133" s="121"/>
      <c r="GJ133" s="121"/>
      <c r="GK133" s="121"/>
      <c r="GL133" s="121"/>
      <c r="GM133" s="121"/>
      <c r="GN133" s="121"/>
      <c r="GO133" s="121"/>
      <c r="GP133" s="121"/>
      <c r="GQ133" s="121"/>
      <c r="GR133" s="121"/>
      <c r="GS133" s="121"/>
      <c r="GT133" s="121"/>
      <c r="GU133" s="121"/>
      <c r="GV133" s="121"/>
      <c r="GW133" s="121"/>
      <c r="GX133" s="121"/>
      <c r="GY133" s="121"/>
      <c r="GZ133" s="121"/>
      <c r="HA133" s="121"/>
      <c r="HB133" s="121"/>
      <c r="HC133" s="121"/>
      <c r="HD133" s="121"/>
      <c r="HE133" s="121"/>
      <c r="HF133" s="121"/>
      <c r="HG133" s="121"/>
      <c r="HH133" s="121"/>
      <c r="HI133" s="121"/>
      <c r="HJ133" s="121"/>
      <c r="HK133" s="121"/>
      <c r="HL133" s="121"/>
      <c r="HM133" s="121"/>
      <c r="HN133" s="121"/>
      <c r="HO133" s="121"/>
      <c r="HP133" s="121"/>
      <c r="HQ133" s="121"/>
      <c r="HR133" s="121"/>
      <c r="HS133" s="121"/>
      <c r="HT133" s="121"/>
      <c r="HU133" s="121"/>
      <c r="HV133" s="121"/>
      <c r="HW133" s="121"/>
      <c r="HX133" s="121"/>
      <c r="HY133" s="121"/>
      <c r="HZ133" s="121"/>
      <c r="IA133" s="121"/>
      <c r="IB133" s="121"/>
      <c r="IC133" s="121"/>
      <c r="ID133" s="121"/>
      <c r="IE133" s="121"/>
      <c r="IF133" s="121"/>
      <c r="IG133" s="121"/>
      <c r="IH133" s="121"/>
      <c r="II133" s="121"/>
      <c r="IJ133" s="121"/>
      <c r="IK133" s="121"/>
      <c r="IL133" s="121"/>
      <c r="IM133" s="121"/>
      <c r="IN133" s="121"/>
      <c r="IO133" s="121"/>
      <c r="IP133" s="121"/>
      <c r="IQ133" s="121"/>
      <c r="IR133" s="121"/>
      <c r="IS133" s="121"/>
      <c r="IT133" s="121"/>
      <c r="IU133" s="121"/>
      <c r="IV133" s="121"/>
    </row>
    <row r="134" spans="1:256" ht="15">
      <c r="A134" s="119">
        <f>'Alloc Amt'!A134</f>
        <v>124</v>
      </c>
      <c r="B134" s="144"/>
      <c r="C134" s="121"/>
      <c r="D134" s="121"/>
      <c r="E134" s="121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21"/>
      <c r="EU134" s="121"/>
      <c r="EV134" s="121"/>
      <c r="EW134" s="121"/>
      <c r="EX134" s="121"/>
      <c r="EY134" s="121"/>
      <c r="EZ134" s="121"/>
      <c r="FA134" s="121"/>
      <c r="FB134" s="121"/>
      <c r="FC134" s="121"/>
      <c r="FD134" s="121"/>
      <c r="FE134" s="121"/>
      <c r="FF134" s="121"/>
      <c r="FG134" s="121"/>
      <c r="FH134" s="121"/>
      <c r="FI134" s="121"/>
      <c r="FJ134" s="121"/>
      <c r="FK134" s="121"/>
      <c r="FL134" s="121"/>
      <c r="FM134" s="121"/>
      <c r="FN134" s="121"/>
      <c r="FO134" s="121"/>
      <c r="FP134" s="121"/>
      <c r="FQ134" s="121"/>
      <c r="FR134" s="121"/>
      <c r="FS134" s="121"/>
      <c r="FT134" s="121"/>
      <c r="FU134" s="121"/>
      <c r="FV134" s="121"/>
      <c r="FW134" s="121"/>
      <c r="FX134" s="121"/>
      <c r="FY134" s="121"/>
      <c r="FZ134" s="121"/>
      <c r="GA134" s="121"/>
      <c r="GB134" s="121"/>
      <c r="GC134" s="121"/>
      <c r="GD134" s="121"/>
      <c r="GE134" s="121"/>
      <c r="GF134" s="121"/>
      <c r="GG134" s="121"/>
      <c r="GH134" s="121"/>
      <c r="GI134" s="121"/>
      <c r="GJ134" s="121"/>
      <c r="GK134" s="121"/>
      <c r="GL134" s="121"/>
      <c r="GM134" s="121"/>
      <c r="GN134" s="121"/>
      <c r="GO134" s="121"/>
      <c r="GP134" s="121"/>
      <c r="GQ134" s="121"/>
      <c r="GR134" s="121"/>
      <c r="GS134" s="121"/>
      <c r="GT134" s="121"/>
      <c r="GU134" s="121"/>
      <c r="GV134" s="121"/>
      <c r="GW134" s="121"/>
      <c r="GX134" s="121"/>
      <c r="GY134" s="121"/>
      <c r="GZ134" s="121"/>
      <c r="HA134" s="121"/>
      <c r="HB134" s="121"/>
      <c r="HC134" s="121"/>
      <c r="HD134" s="121"/>
      <c r="HE134" s="121"/>
      <c r="HF134" s="121"/>
      <c r="HG134" s="121"/>
      <c r="HH134" s="121"/>
      <c r="HI134" s="121"/>
      <c r="HJ134" s="121"/>
      <c r="HK134" s="121"/>
      <c r="HL134" s="121"/>
      <c r="HM134" s="121"/>
      <c r="HN134" s="121"/>
      <c r="HO134" s="121"/>
      <c r="HP134" s="121"/>
      <c r="HQ134" s="121"/>
      <c r="HR134" s="121"/>
      <c r="HS134" s="121"/>
      <c r="HT134" s="121"/>
      <c r="HU134" s="121"/>
      <c r="HV134" s="121"/>
      <c r="HW134" s="121"/>
      <c r="HX134" s="121"/>
      <c r="HY134" s="121"/>
      <c r="HZ134" s="121"/>
      <c r="IA134" s="121"/>
      <c r="IB134" s="121"/>
      <c r="IC134" s="121"/>
      <c r="ID134" s="121"/>
      <c r="IE134" s="121"/>
      <c r="IF134" s="121"/>
      <c r="IG134" s="121"/>
      <c r="IH134" s="121"/>
      <c r="II134" s="121"/>
      <c r="IJ134" s="121"/>
      <c r="IK134" s="121"/>
      <c r="IL134" s="121"/>
      <c r="IM134" s="121"/>
      <c r="IN134" s="121"/>
      <c r="IO134" s="121"/>
      <c r="IP134" s="121"/>
      <c r="IQ134" s="121"/>
      <c r="IR134" s="121"/>
      <c r="IS134" s="121"/>
      <c r="IT134" s="121"/>
      <c r="IU134" s="121"/>
      <c r="IV134" s="121"/>
    </row>
    <row r="135" spans="1:256" ht="15">
      <c r="A135" s="119">
        <f>'Alloc Amt'!A135</f>
        <v>125</v>
      </c>
      <c r="B135" s="144"/>
      <c r="C135" s="121"/>
      <c r="D135" s="121"/>
      <c r="E135" s="121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1"/>
      <c r="EF135" s="121"/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1"/>
      <c r="ES135" s="121"/>
      <c r="ET135" s="121"/>
      <c r="EU135" s="121"/>
      <c r="EV135" s="121"/>
      <c r="EW135" s="121"/>
      <c r="EX135" s="121"/>
      <c r="EY135" s="121"/>
      <c r="EZ135" s="121"/>
      <c r="FA135" s="121"/>
      <c r="FB135" s="121"/>
      <c r="FC135" s="121"/>
      <c r="FD135" s="121"/>
      <c r="FE135" s="121"/>
      <c r="FF135" s="121"/>
      <c r="FG135" s="121"/>
      <c r="FH135" s="121"/>
      <c r="FI135" s="121"/>
      <c r="FJ135" s="121"/>
      <c r="FK135" s="121"/>
      <c r="FL135" s="121"/>
      <c r="FM135" s="121"/>
      <c r="FN135" s="121"/>
      <c r="FO135" s="121"/>
      <c r="FP135" s="121"/>
      <c r="FQ135" s="121"/>
      <c r="FR135" s="121"/>
      <c r="FS135" s="121"/>
      <c r="FT135" s="121"/>
      <c r="FU135" s="121"/>
      <c r="FV135" s="121"/>
      <c r="FW135" s="121"/>
      <c r="FX135" s="121"/>
      <c r="FY135" s="121"/>
      <c r="FZ135" s="121"/>
      <c r="GA135" s="121"/>
      <c r="GB135" s="121"/>
      <c r="GC135" s="121"/>
      <c r="GD135" s="121"/>
      <c r="GE135" s="121"/>
      <c r="GF135" s="121"/>
      <c r="GG135" s="121"/>
      <c r="GH135" s="121"/>
      <c r="GI135" s="121"/>
      <c r="GJ135" s="121"/>
      <c r="GK135" s="121"/>
      <c r="GL135" s="121"/>
      <c r="GM135" s="121"/>
      <c r="GN135" s="121"/>
      <c r="GO135" s="121"/>
      <c r="GP135" s="121"/>
      <c r="GQ135" s="121"/>
      <c r="GR135" s="121"/>
      <c r="GS135" s="121"/>
      <c r="GT135" s="121"/>
      <c r="GU135" s="121"/>
      <c r="GV135" s="121"/>
      <c r="GW135" s="121"/>
      <c r="GX135" s="121"/>
      <c r="GY135" s="121"/>
      <c r="GZ135" s="121"/>
      <c r="HA135" s="121"/>
      <c r="HB135" s="121"/>
      <c r="HC135" s="121"/>
      <c r="HD135" s="121"/>
      <c r="HE135" s="121"/>
      <c r="HF135" s="121"/>
      <c r="HG135" s="121"/>
      <c r="HH135" s="121"/>
      <c r="HI135" s="121"/>
      <c r="HJ135" s="121"/>
      <c r="HK135" s="121"/>
      <c r="HL135" s="121"/>
      <c r="HM135" s="121"/>
      <c r="HN135" s="121"/>
      <c r="HO135" s="121"/>
      <c r="HP135" s="121"/>
      <c r="HQ135" s="121"/>
      <c r="HR135" s="121"/>
      <c r="HS135" s="121"/>
      <c r="HT135" s="121"/>
      <c r="HU135" s="121"/>
      <c r="HV135" s="121"/>
      <c r="HW135" s="121"/>
      <c r="HX135" s="121"/>
      <c r="HY135" s="121"/>
      <c r="HZ135" s="121"/>
      <c r="IA135" s="121"/>
      <c r="IB135" s="121"/>
      <c r="IC135" s="121"/>
      <c r="ID135" s="121"/>
      <c r="IE135" s="121"/>
      <c r="IF135" s="121"/>
      <c r="IG135" s="121"/>
      <c r="IH135" s="121"/>
      <c r="II135" s="121"/>
      <c r="IJ135" s="121"/>
      <c r="IK135" s="121"/>
      <c r="IL135" s="121"/>
      <c r="IM135" s="121"/>
      <c r="IN135" s="121"/>
      <c r="IO135" s="121"/>
      <c r="IP135" s="121"/>
      <c r="IQ135" s="121"/>
      <c r="IR135" s="121"/>
      <c r="IS135" s="121"/>
      <c r="IT135" s="121"/>
      <c r="IU135" s="121"/>
      <c r="IV135" s="121"/>
    </row>
    <row r="136" spans="1:256" ht="15">
      <c r="A136" s="119">
        <f>'Alloc Amt'!A136</f>
        <v>126</v>
      </c>
      <c r="B136" s="144"/>
      <c r="C136" s="121"/>
      <c r="D136" s="121"/>
      <c r="E136" s="121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1"/>
      <c r="EH136" s="121"/>
      <c r="EI136" s="121"/>
      <c r="EJ136" s="121"/>
      <c r="EK136" s="121"/>
      <c r="EL136" s="121"/>
      <c r="EM136" s="121"/>
      <c r="EN136" s="121"/>
      <c r="EO136" s="121"/>
      <c r="EP136" s="121"/>
      <c r="EQ136" s="121"/>
      <c r="ER136" s="121"/>
      <c r="ES136" s="121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1"/>
      <c r="FF136" s="121"/>
      <c r="FG136" s="121"/>
      <c r="FH136" s="121"/>
      <c r="FI136" s="121"/>
      <c r="FJ136" s="121"/>
      <c r="FK136" s="121"/>
      <c r="FL136" s="121"/>
      <c r="FM136" s="121"/>
      <c r="FN136" s="121"/>
      <c r="FO136" s="121"/>
      <c r="FP136" s="121"/>
      <c r="FQ136" s="121"/>
      <c r="FR136" s="121"/>
      <c r="FS136" s="121"/>
      <c r="FT136" s="121"/>
      <c r="FU136" s="121"/>
      <c r="FV136" s="121"/>
      <c r="FW136" s="121"/>
      <c r="FX136" s="121"/>
      <c r="FY136" s="121"/>
      <c r="FZ136" s="121"/>
      <c r="GA136" s="121"/>
      <c r="GB136" s="121"/>
      <c r="GC136" s="121"/>
      <c r="GD136" s="121"/>
      <c r="GE136" s="121"/>
      <c r="GF136" s="121"/>
      <c r="GG136" s="121"/>
      <c r="GH136" s="121"/>
      <c r="GI136" s="121"/>
      <c r="GJ136" s="121"/>
      <c r="GK136" s="121"/>
      <c r="GL136" s="121"/>
      <c r="GM136" s="121"/>
      <c r="GN136" s="121"/>
      <c r="GO136" s="121"/>
      <c r="GP136" s="121"/>
      <c r="GQ136" s="121"/>
      <c r="GR136" s="121"/>
      <c r="GS136" s="121"/>
      <c r="GT136" s="121"/>
      <c r="GU136" s="121"/>
      <c r="GV136" s="121"/>
      <c r="GW136" s="121"/>
      <c r="GX136" s="121"/>
      <c r="GY136" s="121"/>
      <c r="GZ136" s="121"/>
      <c r="HA136" s="121"/>
      <c r="HB136" s="121"/>
      <c r="HC136" s="121"/>
      <c r="HD136" s="121"/>
      <c r="HE136" s="121"/>
      <c r="HF136" s="121"/>
      <c r="HG136" s="121"/>
      <c r="HH136" s="121"/>
      <c r="HI136" s="121"/>
      <c r="HJ136" s="121"/>
      <c r="HK136" s="121"/>
      <c r="HL136" s="121"/>
      <c r="HM136" s="121"/>
      <c r="HN136" s="121"/>
      <c r="HO136" s="121"/>
      <c r="HP136" s="121"/>
      <c r="HQ136" s="121"/>
      <c r="HR136" s="121"/>
      <c r="HS136" s="121"/>
      <c r="HT136" s="121"/>
      <c r="HU136" s="121"/>
      <c r="HV136" s="121"/>
      <c r="HW136" s="121"/>
      <c r="HX136" s="121"/>
      <c r="HY136" s="121"/>
      <c r="HZ136" s="121"/>
      <c r="IA136" s="121"/>
      <c r="IB136" s="121"/>
      <c r="IC136" s="121"/>
      <c r="ID136" s="121"/>
      <c r="IE136" s="121"/>
      <c r="IF136" s="121"/>
      <c r="IG136" s="121"/>
      <c r="IH136" s="121"/>
      <c r="II136" s="121"/>
      <c r="IJ136" s="121"/>
      <c r="IK136" s="121"/>
      <c r="IL136" s="121"/>
      <c r="IM136" s="121"/>
      <c r="IN136" s="121"/>
      <c r="IO136" s="121"/>
      <c r="IP136" s="121"/>
      <c r="IQ136" s="121"/>
      <c r="IR136" s="121"/>
      <c r="IS136" s="121"/>
      <c r="IT136" s="121"/>
      <c r="IU136" s="121"/>
      <c r="IV136" s="121"/>
    </row>
    <row r="137" spans="1:256" ht="15">
      <c r="A137" s="119">
        <f>'Alloc Amt'!A137</f>
        <v>127</v>
      </c>
      <c r="B137" s="144"/>
      <c r="C137" s="121"/>
      <c r="D137" s="121"/>
      <c r="E137" s="121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  <c r="DS137" s="121"/>
      <c r="DT137" s="121"/>
      <c r="DU137" s="121"/>
      <c r="DV137" s="121"/>
      <c r="DW137" s="121"/>
      <c r="DX137" s="121"/>
      <c r="DY137" s="121"/>
      <c r="DZ137" s="121"/>
      <c r="EA137" s="121"/>
      <c r="EB137" s="121"/>
      <c r="EC137" s="121"/>
      <c r="ED137" s="121"/>
      <c r="EE137" s="121"/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21"/>
      <c r="EU137" s="121"/>
      <c r="EV137" s="121"/>
      <c r="EW137" s="121"/>
      <c r="EX137" s="121"/>
      <c r="EY137" s="121"/>
      <c r="EZ137" s="121"/>
      <c r="FA137" s="121"/>
      <c r="FB137" s="121"/>
      <c r="FC137" s="121"/>
      <c r="FD137" s="121"/>
      <c r="FE137" s="121"/>
      <c r="FF137" s="121"/>
      <c r="FG137" s="121"/>
      <c r="FH137" s="121"/>
      <c r="FI137" s="121"/>
      <c r="FJ137" s="121"/>
      <c r="FK137" s="121"/>
      <c r="FL137" s="121"/>
      <c r="FM137" s="121"/>
      <c r="FN137" s="121"/>
      <c r="FO137" s="121"/>
      <c r="FP137" s="121"/>
      <c r="FQ137" s="121"/>
      <c r="FR137" s="121"/>
      <c r="FS137" s="121"/>
      <c r="FT137" s="121"/>
      <c r="FU137" s="121"/>
      <c r="FV137" s="121"/>
      <c r="FW137" s="121"/>
      <c r="FX137" s="121"/>
      <c r="FY137" s="121"/>
      <c r="FZ137" s="121"/>
      <c r="GA137" s="121"/>
      <c r="GB137" s="121"/>
      <c r="GC137" s="121"/>
      <c r="GD137" s="121"/>
      <c r="GE137" s="121"/>
      <c r="GF137" s="121"/>
      <c r="GG137" s="121"/>
      <c r="GH137" s="121"/>
      <c r="GI137" s="121"/>
      <c r="GJ137" s="121"/>
      <c r="GK137" s="121"/>
      <c r="GL137" s="121"/>
      <c r="GM137" s="121"/>
      <c r="GN137" s="121"/>
      <c r="GO137" s="121"/>
      <c r="GP137" s="121"/>
      <c r="GQ137" s="121"/>
      <c r="GR137" s="121"/>
      <c r="GS137" s="121"/>
      <c r="GT137" s="121"/>
      <c r="GU137" s="121"/>
      <c r="GV137" s="121"/>
      <c r="GW137" s="121"/>
      <c r="GX137" s="121"/>
      <c r="GY137" s="121"/>
      <c r="GZ137" s="121"/>
      <c r="HA137" s="121"/>
      <c r="HB137" s="121"/>
      <c r="HC137" s="121"/>
      <c r="HD137" s="121"/>
      <c r="HE137" s="121"/>
      <c r="HF137" s="121"/>
      <c r="HG137" s="121"/>
      <c r="HH137" s="121"/>
      <c r="HI137" s="121"/>
      <c r="HJ137" s="121"/>
      <c r="HK137" s="121"/>
      <c r="HL137" s="121"/>
      <c r="HM137" s="121"/>
      <c r="HN137" s="121"/>
      <c r="HO137" s="121"/>
      <c r="HP137" s="121"/>
      <c r="HQ137" s="121"/>
      <c r="HR137" s="121"/>
      <c r="HS137" s="121"/>
      <c r="HT137" s="121"/>
      <c r="HU137" s="121"/>
      <c r="HV137" s="121"/>
      <c r="HW137" s="121"/>
      <c r="HX137" s="121"/>
      <c r="HY137" s="121"/>
      <c r="HZ137" s="121"/>
      <c r="IA137" s="121"/>
      <c r="IB137" s="121"/>
      <c r="IC137" s="121"/>
      <c r="ID137" s="121"/>
      <c r="IE137" s="121"/>
      <c r="IF137" s="121"/>
      <c r="IG137" s="121"/>
      <c r="IH137" s="121"/>
      <c r="II137" s="121"/>
      <c r="IJ137" s="121"/>
      <c r="IK137" s="121"/>
      <c r="IL137" s="121"/>
      <c r="IM137" s="121"/>
      <c r="IN137" s="121"/>
      <c r="IO137" s="121"/>
      <c r="IP137" s="121"/>
      <c r="IQ137" s="121"/>
      <c r="IR137" s="121"/>
      <c r="IS137" s="121"/>
      <c r="IT137" s="121"/>
      <c r="IU137" s="121"/>
      <c r="IV137" s="121"/>
    </row>
    <row r="138" spans="1:256" ht="15">
      <c r="A138" s="119">
        <f>'Alloc Amt'!A138</f>
        <v>128</v>
      </c>
      <c r="B138" s="144"/>
      <c r="C138" s="121"/>
      <c r="D138" s="121"/>
      <c r="E138" s="121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1"/>
      <c r="EF138" s="121"/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1"/>
      <c r="ES138" s="121"/>
      <c r="ET138" s="121"/>
      <c r="EU138" s="121"/>
      <c r="EV138" s="121"/>
      <c r="EW138" s="121"/>
      <c r="EX138" s="121"/>
      <c r="EY138" s="121"/>
      <c r="EZ138" s="121"/>
      <c r="FA138" s="121"/>
      <c r="FB138" s="121"/>
      <c r="FC138" s="121"/>
      <c r="FD138" s="121"/>
      <c r="FE138" s="121"/>
      <c r="FF138" s="121"/>
      <c r="FG138" s="121"/>
      <c r="FH138" s="121"/>
      <c r="FI138" s="121"/>
      <c r="FJ138" s="121"/>
      <c r="FK138" s="121"/>
      <c r="FL138" s="121"/>
      <c r="FM138" s="121"/>
      <c r="FN138" s="121"/>
      <c r="FO138" s="121"/>
      <c r="FP138" s="121"/>
      <c r="FQ138" s="121"/>
      <c r="FR138" s="121"/>
      <c r="FS138" s="121"/>
      <c r="FT138" s="121"/>
      <c r="FU138" s="121"/>
      <c r="FV138" s="121"/>
      <c r="FW138" s="121"/>
      <c r="FX138" s="121"/>
      <c r="FY138" s="121"/>
      <c r="FZ138" s="121"/>
      <c r="GA138" s="121"/>
      <c r="GB138" s="121"/>
      <c r="GC138" s="121"/>
      <c r="GD138" s="121"/>
      <c r="GE138" s="121"/>
      <c r="GF138" s="121"/>
      <c r="GG138" s="121"/>
      <c r="GH138" s="121"/>
      <c r="GI138" s="121"/>
      <c r="GJ138" s="121"/>
      <c r="GK138" s="121"/>
      <c r="GL138" s="121"/>
      <c r="GM138" s="121"/>
      <c r="GN138" s="121"/>
      <c r="GO138" s="121"/>
      <c r="GP138" s="121"/>
      <c r="GQ138" s="121"/>
      <c r="GR138" s="121"/>
      <c r="GS138" s="121"/>
      <c r="GT138" s="121"/>
      <c r="GU138" s="121"/>
      <c r="GV138" s="121"/>
      <c r="GW138" s="121"/>
      <c r="GX138" s="121"/>
      <c r="GY138" s="121"/>
      <c r="GZ138" s="121"/>
      <c r="HA138" s="121"/>
      <c r="HB138" s="121"/>
      <c r="HC138" s="121"/>
      <c r="HD138" s="121"/>
      <c r="HE138" s="121"/>
      <c r="HF138" s="121"/>
      <c r="HG138" s="121"/>
      <c r="HH138" s="121"/>
      <c r="HI138" s="121"/>
      <c r="HJ138" s="121"/>
      <c r="HK138" s="121"/>
      <c r="HL138" s="121"/>
      <c r="HM138" s="121"/>
      <c r="HN138" s="121"/>
      <c r="HO138" s="121"/>
      <c r="HP138" s="121"/>
      <c r="HQ138" s="121"/>
      <c r="HR138" s="121"/>
      <c r="HS138" s="121"/>
      <c r="HT138" s="121"/>
      <c r="HU138" s="121"/>
      <c r="HV138" s="121"/>
      <c r="HW138" s="121"/>
      <c r="HX138" s="121"/>
      <c r="HY138" s="121"/>
      <c r="HZ138" s="121"/>
      <c r="IA138" s="121"/>
      <c r="IB138" s="121"/>
      <c r="IC138" s="121"/>
      <c r="ID138" s="121"/>
      <c r="IE138" s="121"/>
      <c r="IF138" s="121"/>
      <c r="IG138" s="121"/>
      <c r="IH138" s="121"/>
      <c r="II138" s="121"/>
      <c r="IJ138" s="121"/>
      <c r="IK138" s="121"/>
      <c r="IL138" s="121"/>
      <c r="IM138" s="121"/>
      <c r="IN138" s="121"/>
      <c r="IO138" s="121"/>
      <c r="IP138" s="121"/>
      <c r="IQ138" s="121"/>
      <c r="IR138" s="121"/>
      <c r="IS138" s="121"/>
      <c r="IT138" s="121"/>
      <c r="IU138" s="121"/>
      <c r="IV138" s="121"/>
    </row>
    <row r="139" spans="1:256" ht="15">
      <c r="A139" s="119">
        <f>'Alloc Amt'!A139</f>
        <v>129</v>
      </c>
      <c r="B139" s="144"/>
      <c r="C139" s="121"/>
      <c r="D139" s="121"/>
      <c r="E139" s="121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1"/>
      <c r="FF139" s="121"/>
      <c r="FG139" s="121"/>
      <c r="FH139" s="121"/>
      <c r="FI139" s="121"/>
      <c r="FJ139" s="121"/>
      <c r="FK139" s="121"/>
      <c r="FL139" s="121"/>
      <c r="FM139" s="121"/>
      <c r="FN139" s="121"/>
      <c r="FO139" s="121"/>
      <c r="FP139" s="121"/>
      <c r="FQ139" s="121"/>
      <c r="FR139" s="121"/>
      <c r="FS139" s="121"/>
      <c r="FT139" s="121"/>
      <c r="FU139" s="121"/>
      <c r="FV139" s="121"/>
      <c r="FW139" s="121"/>
      <c r="FX139" s="121"/>
      <c r="FY139" s="121"/>
      <c r="FZ139" s="121"/>
      <c r="GA139" s="121"/>
      <c r="GB139" s="121"/>
      <c r="GC139" s="121"/>
      <c r="GD139" s="121"/>
      <c r="GE139" s="121"/>
      <c r="GF139" s="121"/>
      <c r="GG139" s="121"/>
      <c r="GH139" s="121"/>
      <c r="GI139" s="121"/>
      <c r="GJ139" s="121"/>
      <c r="GK139" s="121"/>
      <c r="GL139" s="121"/>
      <c r="GM139" s="121"/>
      <c r="GN139" s="121"/>
      <c r="GO139" s="121"/>
      <c r="GP139" s="121"/>
      <c r="GQ139" s="121"/>
      <c r="GR139" s="121"/>
      <c r="GS139" s="121"/>
      <c r="GT139" s="121"/>
      <c r="GU139" s="121"/>
      <c r="GV139" s="121"/>
      <c r="GW139" s="121"/>
      <c r="GX139" s="121"/>
      <c r="GY139" s="121"/>
      <c r="GZ139" s="121"/>
      <c r="HA139" s="121"/>
      <c r="HB139" s="121"/>
      <c r="HC139" s="121"/>
      <c r="HD139" s="121"/>
      <c r="HE139" s="121"/>
      <c r="HF139" s="121"/>
      <c r="HG139" s="121"/>
      <c r="HH139" s="121"/>
      <c r="HI139" s="121"/>
      <c r="HJ139" s="121"/>
      <c r="HK139" s="121"/>
      <c r="HL139" s="121"/>
      <c r="HM139" s="121"/>
      <c r="HN139" s="121"/>
      <c r="HO139" s="121"/>
      <c r="HP139" s="121"/>
      <c r="HQ139" s="121"/>
      <c r="HR139" s="121"/>
      <c r="HS139" s="121"/>
      <c r="HT139" s="121"/>
      <c r="HU139" s="121"/>
      <c r="HV139" s="121"/>
      <c r="HW139" s="121"/>
      <c r="HX139" s="121"/>
      <c r="HY139" s="121"/>
      <c r="HZ139" s="121"/>
      <c r="IA139" s="121"/>
      <c r="IB139" s="121"/>
      <c r="IC139" s="121"/>
      <c r="ID139" s="121"/>
      <c r="IE139" s="121"/>
      <c r="IF139" s="121"/>
      <c r="IG139" s="121"/>
      <c r="IH139" s="121"/>
      <c r="II139" s="121"/>
      <c r="IJ139" s="121"/>
      <c r="IK139" s="121"/>
      <c r="IL139" s="121"/>
      <c r="IM139" s="121"/>
      <c r="IN139" s="121"/>
      <c r="IO139" s="121"/>
      <c r="IP139" s="121"/>
      <c r="IQ139" s="121"/>
      <c r="IR139" s="121"/>
      <c r="IS139" s="121"/>
      <c r="IT139" s="121"/>
      <c r="IU139" s="121"/>
      <c r="IV139" s="121"/>
    </row>
    <row r="140" spans="1:256" ht="15">
      <c r="A140" s="119">
        <f>'Alloc Amt'!A140</f>
        <v>130</v>
      </c>
      <c r="B140" s="144"/>
      <c r="C140" s="121"/>
      <c r="D140" s="121"/>
      <c r="E140" s="121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1"/>
      <c r="EF140" s="121"/>
      <c r="EG140" s="121"/>
      <c r="EH140" s="121"/>
      <c r="EI140" s="121"/>
      <c r="EJ140" s="121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1"/>
      <c r="EU140" s="121"/>
      <c r="EV140" s="121"/>
      <c r="EW140" s="121"/>
      <c r="EX140" s="121"/>
      <c r="EY140" s="121"/>
      <c r="EZ140" s="121"/>
      <c r="FA140" s="121"/>
      <c r="FB140" s="121"/>
      <c r="FC140" s="121"/>
      <c r="FD140" s="121"/>
      <c r="FE140" s="121"/>
      <c r="FF140" s="121"/>
      <c r="FG140" s="121"/>
      <c r="FH140" s="121"/>
      <c r="FI140" s="121"/>
      <c r="FJ140" s="121"/>
      <c r="FK140" s="121"/>
      <c r="FL140" s="121"/>
      <c r="FM140" s="121"/>
      <c r="FN140" s="121"/>
      <c r="FO140" s="121"/>
      <c r="FP140" s="121"/>
      <c r="FQ140" s="121"/>
      <c r="FR140" s="121"/>
      <c r="FS140" s="121"/>
      <c r="FT140" s="121"/>
      <c r="FU140" s="121"/>
      <c r="FV140" s="121"/>
      <c r="FW140" s="121"/>
      <c r="FX140" s="121"/>
      <c r="FY140" s="121"/>
      <c r="FZ140" s="121"/>
      <c r="GA140" s="121"/>
      <c r="GB140" s="121"/>
      <c r="GC140" s="121"/>
      <c r="GD140" s="121"/>
      <c r="GE140" s="121"/>
      <c r="GF140" s="121"/>
      <c r="GG140" s="121"/>
      <c r="GH140" s="121"/>
      <c r="GI140" s="121"/>
      <c r="GJ140" s="121"/>
      <c r="GK140" s="121"/>
      <c r="GL140" s="121"/>
      <c r="GM140" s="121"/>
      <c r="GN140" s="121"/>
      <c r="GO140" s="121"/>
      <c r="GP140" s="121"/>
      <c r="GQ140" s="121"/>
      <c r="GR140" s="121"/>
      <c r="GS140" s="121"/>
      <c r="GT140" s="121"/>
      <c r="GU140" s="121"/>
      <c r="GV140" s="121"/>
      <c r="GW140" s="121"/>
      <c r="GX140" s="121"/>
      <c r="GY140" s="121"/>
      <c r="GZ140" s="121"/>
      <c r="HA140" s="121"/>
      <c r="HB140" s="121"/>
      <c r="HC140" s="121"/>
      <c r="HD140" s="121"/>
      <c r="HE140" s="121"/>
      <c r="HF140" s="121"/>
      <c r="HG140" s="121"/>
      <c r="HH140" s="121"/>
      <c r="HI140" s="121"/>
      <c r="HJ140" s="121"/>
      <c r="HK140" s="121"/>
      <c r="HL140" s="121"/>
      <c r="HM140" s="121"/>
      <c r="HN140" s="121"/>
      <c r="HO140" s="121"/>
      <c r="HP140" s="121"/>
      <c r="HQ140" s="121"/>
      <c r="HR140" s="121"/>
      <c r="HS140" s="121"/>
      <c r="HT140" s="121"/>
      <c r="HU140" s="121"/>
      <c r="HV140" s="121"/>
      <c r="HW140" s="121"/>
      <c r="HX140" s="121"/>
      <c r="HY140" s="121"/>
      <c r="HZ140" s="121"/>
      <c r="IA140" s="121"/>
      <c r="IB140" s="121"/>
      <c r="IC140" s="121"/>
      <c r="ID140" s="121"/>
      <c r="IE140" s="121"/>
      <c r="IF140" s="121"/>
      <c r="IG140" s="121"/>
      <c r="IH140" s="121"/>
      <c r="II140" s="121"/>
      <c r="IJ140" s="121"/>
      <c r="IK140" s="121"/>
      <c r="IL140" s="121"/>
      <c r="IM140" s="121"/>
      <c r="IN140" s="121"/>
      <c r="IO140" s="121"/>
      <c r="IP140" s="121"/>
      <c r="IQ140" s="121"/>
      <c r="IR140" s="121"/>
      <c r="IS140" s="121"/>
      <c r="IT140" s="121"/>
      <c r="IU140" s="121"/>
      <c r="IV140" s="121"/>
    </row>
    <row r="141" spans="1:256" ht="15">
      <c r="A141" s="119">
        <f>'Alloc Amt'!A141</f>
        <v>131</v>
      </c>
      <c r="B141" s="144"/>
      <c r="C141" s="121"/>
      <c r="D141" s="121"/>
      <c r="E141" s="121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 s="121"/>
      <c r="DT141" s="121"/>
      <c r="DU141" s="121"/>
      <c r="DV141" s="121"/>
      <c r="DW141" s="121"/>
      <c r="DX141" s="121"/>
      <c r="DY141" s="121"/>
      <c r="DZ141" s="121"/>
      <c r="EA141" s="121"/>
      <c r="EB141" s="121"/>
      <c r="EC141" s="121"/>
      <c r="ED141" s="121"/>
      <c r="EE141" s="121"/>
      <c r="EF141" s="121"/>
      <c r="EG141" s="121"/>
      <c r="EH141" s="121"/>
      <c r="EI141" s="121"/>
      <c r="EJ141" s="121"/>
      <c r="EK141" s="121"/>
      <c r="EL141" s="121"/>
      <c r="EM141" s="121"/>
      <c r="EN141" s="121"/>
      <c r="EO141" s="121"/>
      <c r="EP141" s="121"/>
      <c r="EQ141" s="121"/>
      <c r="ER141" s="121"/>
      <c r="ES141" s="121"/>
      <c r="ET141" s="121"/>
      <c r="EU141" s="121"/>
      <c r="EV141" s="121"/>
      <c r="EW141" s="121"/>
      <c r="EX141" s="121"/>
      <c r="EY141" s="121"/>
      <c r="EZ141" s="121"/>
      <c r="FA141" s="121"/>
      <c r="FB141" s="121"/>
      <c r="FC141" s="121"/>
      <c r="FD141" s="121"/>
      <c r="FE141" s="121"/>
      <c r="FF141" s="121"/>
      <c r="FG141" s="121"/>
      <c r="FH141" s="121"/>
      <c r="FI141" s="121"/>
      <c r="FJ141" s="121"/>
      <c r="FK141" s="121"/>
      <c r="FL141" s="121"/>
      <c r="FM141" s="121"/>
      <c r="FN141" s="121"/>
      <c r="FO141" s="121"/>
      <c r="FP141" s="121"/>
      <c r="FQ141" s="121"/>
      <c r="FR141" s="121"/>
      <c r="FS141" s="121"/>
      <c r="FT141" s="121"/>
      <c r="FU141" s="121"/>
      <c r="FV141" s="121"/>
      <c r="FW141" s="121"/>
      <c r="FX141" s="121"/>
      <c r="FY141" s="121"/>
      <c r="FZ141" s="121"/>
      <c r="GA141" s="121"/>
      <c r="GB141" s="121"/>
      <c r="GC141" s="121"/>
      <c r="GD141" s="121"/>
      <c r="GE141" s="121"/>
      <c r="GF141" s="121"/>
      <c r="GG141" s="121"/>
      <c r="GH141" s="121"/>
      <c r="GI141" s="121"/>
      <c r="GJ141" s="121"/>
      <c r="GK141" s="121"/>
      <c r="GL141" s="121"/>
      <c r="GM141" s="121"/>
      <c r="GN141" s="121"/>
      <c r="GO141" s="121"/>
      <c r="GP141" s="121"/>
      <c r="GQ141" s="121"/>
      <c r="GR141" s="121"/>
      <c r="GS141" s="121"/>
      <c r="GT141" s="121"/>
      <c r="GU141" s="121"/>
      <c r="GV141" s="121"/>
      <c r="GW141" s="121"/>
      <c r="GX141" s="121"/>
      <c r="GY141" s="121"/>
      <c r="GZ141" s="121"/>
      <c r="HA141" s="121"/>
      <c r="HB141" s="121"/>
      <c r="HC141" s="121"/>
      <c r="HD141" s="121"/>
      <c r="HE141" s="121"/>
      <c r="HF141" s="121"/>
      <c r="HG141" s="121"/>
      <c r="HH141" s="121"/>
      <c r="HI141" s="121"/>
      <c r="HJ141" s="121"/>
      <c r="HK141" s="121"/>
      <c r="HL141" s="121"/>
      <c r="HM141" s="121"/>
      <c r="HN141" s="121"/>
      <c r="HO141" s="121"/>
      <c r="HP141" s="121"/>
      <c r="HQ141" s="121"/>
      <c r="HR141" s="121"/>
      <c r="HS141" s="121"/>
      <c r="HT141" s="121"/>
      <c r="HU141" s="121"/>
      <c r="HV141" s="121"/>
      <c r="HW141" s="121"/>
      <c r="HX141" s="121"/>
      <c r="HY141" s="121"/>
      <c r="HZ141" s="121"/>
      <c r="IA141" s="121"/>
      <c r="IB141" s="121"/>
      <c r="IC141" s="121"/>
      <c r="ID141" s="121"/>
      <c r="IE141" s="121"/>
      <c r="IF141" s="121"/>
      <c r="IG141" s="121"/>
      <c r="IH141" s="121"/>
      <c r="II141" s="121"/>
      <c r="IJ141" s="121"/>
      <c r="IK141" s="121"/>
      <c r="IL141" s="121"/>
      <c r="IM141" s="121"/>
      <c r="IN141" s="121"/>
      <c r="IO141" s="121"/>
      <c r="IP141" s="121"/>
      <c r="IQ141" s="121"/>
      <c r="IR141" s="121"/>
      <c r="IS141" s="121"/>
      <c r="IT141" s="121"/>
      <c r="IU141" s="121"/>
      <c r="IV141" s="121"/>
    </row>
    <row r="142" spans="1:256" ht="15">
      <c r="A142" s="119">
        <f>'Alloc Amt'!A142</f>
        <v>132</v>
      </c>
      <c r="B142" s="144"/>
      <c r="C142" s="121"/>
      <c r="D142" s="121"/>
      <c r="E142" s="121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 s="121"/>
      <c r="DT142" s="121"/>
      <c r="DU142" s="121"/>
      <c r="DV142" s="121"/>
      <c r="DW142" s="121"/>
      <c r="DX142" s="121"/>
      <c r="DY142" s="121"/>
      <c r="DZ142" s="121"/>
      <c r="EA142" s="121"/>
      <c r="EB142" s="121"/>
      <c r="EC142" s="121"/>
      <c r="ED142" s="121"/>
      <c r="EE142" s="121"/>
      <c r="EF142" s="121"/>
      <c r="EG142" s="121"/>
      <c r="EH142" s="121"/>
      <c r="EI142" s="121"/>
      <c r="EJ142" s="121"/>
      <c r="EK142" s="121"/>
      <c r="EL142" s="121"/>
      <c r="EM142" s="121"/>
      <c r="EN142" s="121"/>
      <c r="EO142" s="121"/>
      <c r="EP142" s="121"/>
      <c r="EQ142" s="121"/>
      <c r="ER142" s="121"/>
      <c r="ES142" s="121"/>
      <c r="ET142" s="121"/>
      <c r="EU142" s="121"/>
      <c r="EV142" s="121"/>
      <c r="EW142" s="121"/>
      <c r="EX142" s="121"/>
      <c r="EY142" s="121"/>
      <c r="EZ142" s="121"/>
      <c r="FA142" s="121"/>
      <c r="FB142" s="121"/>
      <c r="FC142" s="121"/>
      <c r="FD142" s="121"/>
      <c r="FE142" s="121"/>
      <c r="FF142" s="121"/>
      <c r="FG142" s="121"/>
      <c r="FH142" s="121"/>
      <c r="FI142" s="121"/>
      <c r="FJ142" s="121"/>
      <c r="FK142" s="121"/>
      <c r="FL142" s="121"/>
      <c r="FM142" s="121"/>
      <c r="FN142" s="121"/>
      <c r="FO142" s="121"/>
      <c r="FP142" s="121"/>
      <c r="FQ142" s="121"/>
      <c r="FR142" s="121"/>
      <c r="FS142" s="121"/>
      <c r="FT142" s="121"/>
      <c r="FU142" s="121"/>
      <c r="FV142" s="121"/>
      <c r="FW142" s="121"/>
      <c r="FX142" s="121"/>
      <c r="FY142" s="121"/>
      <c r="FZ142" s="121"/>
      <c r="GA142" s="121"/>
      <c r="GB142" s="121"/>
      <c r="GC142" s="121"/>
      <c r="GD142" s="121"/>
      <c r="GE142" s="121"/>
      <c r="GF142" s="121"/>
      <c r="GG142" s="121"/>
      <c r="GH142" s="121"/>
      <c r="GI142" s="121"/>
      <c r="GJ142" s="121"/>
      <c r="GK142" s="121"/>
      <c r="GL142" s="121"/>
      <c r="GM142" s="121"/>
      <c r="GN142" s="121"/>
      <c r="GO142" s="121"/>
      <c r="GP142" s="121"/>
      <c r="GQ142" s="121"/>
      <c r="GR142" s="121"/>
      <c r="GS142" s="121"/>
      <c r="GT142" s="121"/>
      <c r="GU142" s="121"/>
      <c r="GV142" s="121"/>
      <c r="GW142" s="121"/>
      <c r="GX142" s="121"/>
      <c r="GY142" s="121"/>
      <c r="GZ142" s="121"/>
      <c r="HA142" s="121"/>
      <c r="HB142" s="121"/>
      <c r="HC142" s="121"/>
      <c r="HD142" s="121"/>
      <c r="HE142" s="121"/>
      <c r="HF142" s="121"/>
      <c r="HG142" s="121"/>
      <c r="HH142" s="121"/>
      <c r="HI142" s="121"/>
      <c r="HJ142" s="121"/>
      <c r="HK142" s="121"/>
      <c r="HL142" s="121"/>
      <c r="HM142" s="121"/>
      <c r="HN142" s="121"/>
      <c r="HO142" s="121"/>
      <c r="HP142" s="121"/>
      <c r="HQ142" s="121"/>
      <c r="HR142" s="121"/>
      <c r="HS142" s="121"/>
      <c r="HT142" s="121"/>
      <c r="HU142" s="121"/>
      <c r="HV142" s="121"/>
      <c r="HW142" s="121"/>
      <c r="HX142" s="121"/>
      <c r="HY142" s="121"/>
      <c r="HZ142" s="121"/>
      <c r="IA142" s="121"/>
      <c r="IB142" s="121"/>
      <c r="IC142" s="121"/>
      <c r="ID142" s="121"/>
      <c r="IE142" s="121"/>
      <c r="IF142" s="121"/>
      <c r="IG142" s="121"/>
      <c r="IH142" s="121"/>
      <c r="II142" s="121"/>
      <c r="IJ142" s="121"/>
      <c r="IK142" s="121"/>
      <c r="IL142" s="121"/>
      <c r="IM142" s="121"/>
      <c r="IN142" s="121"/>
      <c r="IO142" s="121"/>
      <c r="IP142" s="121"/>
      <c r="IQ142" s="121"/>
      <c r="IR142" s="121"/>
      <c r="IS142" s="121"/>
      <c r="IT142" s="121"/>
      <c r="IU142" s="121"/>
      <c r="IV142" s="121"/>
    </row>
    <row r="143" spans="1:256" ht="15">
      <c r="A143" s="119">
        <f>'Alloc Amt'!A143</f>
        <v>133</v>
      </c>
      <c r="B143" s="144"/>
      <c r="C143" s="121"/>
      <c r="D143" s="121"/>
      <c r="E143" s="121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 s="121"/>
      <c r="DT143" s="121"/>
      <c r="DU143" s="121"/>
      <c r="DV143" s="121"/>
      <c r="DW143" s="121"/>
      <c r="DX143" s="121"/>
      <c r="DY143" s="121"/>
      <c r="DZ143" s="121"/>
      <c r="EA143" s="121"/>
      <c r="EB143" s="121"/>
      <c r="EC143" s="121"/>
      <c r="ED143" s="121"/>
      <c r="EE143" s="121"/>
      <c r="EF143" s="121"/>
      <c r="EG143" s="121"/>
      <c r="EH143" s="121"/>
      <c r="EI143" s="121"/>
      <c r="EJ143" s="121"/>
      <c r="EK143" s="121"/>
      <c r="EL143" s="121"/>
      <c r="EM143" s="121"/>
      <c r="EN143" s="121"/>
      <c r="EO143" s="121"/>
      <c r="EP143" s="121"/>
      <c r="EQ143" s="121"/>
      <c r="ER143" s="121"/>
      <c r="ES143" s="121"/>
      <c r="ET143" s="121"/>
      <c r="EU143" s="121"/>
      <c r="EV143" s="121"/>
      <c r="EW143" s="121"/>
      <c r="EX143" s="121"/>
      <c r="EY143" s="121"/>
      <c r="EZ143" s="121"/>
      <c r="FA143" s="121"/>
      <c r="FB143" s="121"/>
      <c r="FC143" s="121"/>
      <c r="FD143" s="121"/>
      <c r="FE143" s="121"/>
      <c r="FF143" s="121"/>
      <c r="FG143" s="121"/>
      <c r="FH143" s="121"/>
      <c r="FI143" s="121"/>
      <c r="FJ143" s="121"/>
      <c r="FK143" s="121"/>
      <c r="FL143" s="121"/>
      <c r="FM143" s="121"/>
      <c r="FN143" s="121"/>
      <c r="FO143" s="121"/>
      <c r="FP143" s="121"/>
      <c r="FQ143" s="121"/>
      <c r="FR143" s="121"/>
      <c r="FS143" s="121"/>
      <c r="FT143" s="121"/>
      <c r="FU143" s="121"/>
      <c r="FV143" s="121"/>
      <c r="FW143" s="121"/>
      <c r="FX143" s="121"/>
      <c r="FY143" s="121"/>
      <c r="FZ143" s="121"/>
      <c r="GA143" s="121"/>
      <c r="GB143" s="121"/>
      <c r="GC143" s="121"/>
      <c r="GD143" s="121"/>
      <c r="GE143" s="121"/>
      <c r="GF143" s="121"/>
      <c r="GG143" s="121"/>
      <c r="GH143" s="121"/>
      <c r="GI143" s="121"/>
      <c r="GJ143" s="121"/>
      <c r="GK143" s="121"/>
      <c r="GL143" s="121"/>
      <c r="GM143" s="121"/>
      <c r="GN143" s="121"/>
      <c r="GO143" s="121"/>
      <c r="GP143" s="121"/>
      <c r="GQ143" s="121"/>
      <c r="GR143" s="121"/>
      <c r="GS143" s="121"/>
      <c r="GT143" s="121"/>
      <c r="GU143" s="121"/>
      <c r="GV143" s="121"/>
      <c r="GW143" s="121"/>
      <c r="GX143" s="121"/>
      <c r="GY143" s="121"/>
      <c r="GZ143" s="121"/>
      <c r="HA143" s="121"/>
      <c r="HB143" s="121"/>
      <c r="HC143" s="121"/>
      <c r="HD143" s="121"/>
      <c r="HE143" s="121"/>
      <c r="HF143" s="121"/>
      <c r="HG143" s="121"/>
      <c r="HH143" s="121"/>
      <c r="HI143" s="121"/>
      <c r="HJ143" s="121"/>
      <c r="HK143" s="121"/>
      <c r="HL143" s="121"/>
      <c r="HM143" s="121"/>
      <c r="HN143" s="121"/>
      <c r="HO143" s="121"/>
      <c r="HP143" s="121"/>
      <c r="HQ143" s="121"/>
      <c r="HR143" s="121"/>
      <c r="HS143" s="121"/>
      <c r="HT143" s="121"/>
      <c r="HU143" s="121"/>
      <c r="HV143" s="121"/>
      <c r="HW143" s="121"/>
      <c r="HX143" s="121"/>
      <c r="HY143" s="121"/>
      <c r="HZ143" s="121"/>
      <c r="IA143" s="121"/>
      <c r="IB143" s="121"/>
      <c r="IC143" s="121"/>
      <c r="ID143" s="121"/>
      <c r="IE143" s="121"/>
      <c r="IF143" s="121"/>
      <c r="IG143" s="121"/>
      <c r="IH143" s="121"/>
      <c r="II143" s="121"/>
      <c r="IJ143" s="121"/>
      <c r="IK143" s="121"/>
      <c r="IL143" s="121"/>
      <c r="IM143" s="121"/>
      <c r="IN143" s="121"/>
      <c r="IO143" s="121"/>
      <c r="IP143" s="121"/>
      <c r="IQ143" s="121"/>
      <c r="IR143" s="121"/>
      <c r="IS143" s="121"/>
      <c r="IT143" s="121"/>
      <c r="IU143" s="121"/>
      <c r="IV143" s="121"/>
    </row>
    <row r="144" spans="1:256" ht="15">
      <c r="A144" s="119">
        <f>'Alloc Amt'!A144</f>
        <v>134</v>
      </c>
      <c r="B144" s="144"/>
      <c r="C144" s="121"/>
      <c r="D144" s="121"/>
      <c r="E144" s="121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1"/>
      <c r="DT144" s="121"/>
      <c r="DU144" s="121"/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1"/>
      <c r="EH144" s="121"/>
      <c r="EI144" s="121"/>
      <c r="EJ144" s="121"/>
      <c r="EK144" s="121"/>
      <c r="EL144" s="121"/>
      <c r="EM144" s="121"/>
      <c r="EN144" s="121"/>
      <c r="EO144" s="121"/>
      <c r="EP144" s="121"/>
      <c r="EQ144" s="121"/>
      <c r="ER144" s="121"/>
      <c r="ES144" s="121"/>
      <c r="ET144" s="121"/>
      <c r="EU144" s="121"/>
      <c r="EV144" s="121"/>
      <c r="EW144" s="121"/>
      <c r="EX144" s="121"/>
      <c r="EY144" s="121"/>
      <c r="EZ144" s="121"/>
      <c r="FA144" s="121"/>
      <c r="FB144" s="121"/>
      <c r="FC144" s="121"/>
      <c r="FD144" s="121"/>
      <c r="FE144" s="121"/>
      <c r="FF144" s="121"/>
      <c r="FG144" s="121"/>
      <c r="FH144" s="121"/>
      <c r="FI144" s="121"/>
      <c r="FJ144" s="121"/>
      <c r="FK144" s="121"/>
      <c r="FL144" s="121"/>
      <c r="FM144" s="121"/>
      <c r="FN144" s="121"/>
      <c r="FO144" s="121"/>
      <c r="FP144" s="121"/>
      <c r="FQ144" s="121"/>
      <c r="FR144" s="121"/>
      <c r="FS144" s="121"/>
      <c r="FT144" s="121"/>
      <c r="FU144" s="121"/>
      <c r="FV144" s="121"/>
      <c r="FW144" s="121"/>
      <c r="FX144" s="121"/>
      <c r="FY144" s="121"/>
      <c r="FZ144" s="121"/>
      <c r="GA144" s="121"/>
      <c r="GB144" s="121"/>
      <c r="GC144" s="121"/>
      <c r="GD144" s="121"/>
      <c r="GE144" s="121"/>
      <c r="GF144" s="121"/>
      <c r="GG144" s="121"/>
      <c r="GH144" s="121"/>
      <c r="GI144" s="121"/>
      <c r="GJ144" s="121"/>
      <c r="GK144" s="121"/>
      <c r="GL144" s="121"/>
      <c r="GM144" s="121"/>
      <c r="GN144" s="121"/>
      <c r="GO144" s="121"/>
      <c r="GP144" s="121"/>
      <c r="GQ144" s="121"/>
      <c r="GR144" s="121"/>
      <c r="GS144" s="121"/>
      <c r="GT144" s="121"/>
      <c r="GU144" s="121"/>
      <c r="GV144" s="121"/>
      <c r="GW144" s="121"/>
      <c r="GX144" s="121"/>
      <c r="GY144" s="121"/>
      <c r="GZ144" s="121"/>
      <c r="HA144" s="121"/>
      <c r="HB144" s="121"/>
      <c r="HC144" s="121"/>
      <c r="HD144" s="121"/>
      <c r="HE144" s="121"/>
      <c r="HF144" s="121"/>
      <c r="HG144" s="121"/>
      <c r="HH144" s="121"/>
      <c r="HI144" s="121"/>
      <c r="HJ144" s="121"/>
      <c r="HK144" s="121"/>
      <c r="HL144" s="121"/>
      <c r="HM144" s="121"/>
      <c r="HN144" s="121"/>
      <c r="HO144" s="121"/>
      <c r="HP144" s="121"/>
      <c r="HQ144" s="121"/>
      <c r="HR144" s="121"/>
      <c r="HS144" s="121"/>
      <c r="HT144" s="121"/>
      <c r="HU144" s="121"/>
      <c r="HV144" s="121"/>
      <c r="HW144" s="121"/>
      <c r="HX144" s="121"/>
      <c r="HY144" s="121"/>
      <c r="HZ144" s="121"/>
      <c r="IA144" s="121"/>
      <c r="IB144" s="121"/>
      <c r="IC144" s="121"/>
      <c r="ID144" s="121"/>
      <c r="IE144" s="121"/>
      <c r="IF144" s="121"/>
      <c r="IG144" s="121"/>
      <c r="IH144" s="121"/>
      <c r="II144" s="121"/>
      <c r="IJ144" s="121"/>
      <c r="IK144" s="121"/>
      <c r="IL144" s="121"/>
      <c r="IM144" s="121"/>
      <c r="IN144" s="121"/>
      <c r="IO144" s="121"/>
      <c r="IP144" s="121"/>
      <c r="IQ144" s="121"/>
      <c r="IR144" s="121"/>
      <c r="IS144" s="121"/>
      <c r="IT144" s="121"/>
      <c r="IU144" s="121"/>
      <c r="IV144" s="121"/>
    </row>
    <row r="145" spans="1:256" ht="15">
      <c r="A145" s="119">
        <f>'Alloc Amt'!A145</f>
        <v>135</v>
      </c>
      <c r="B145" s="144"/>
      <c r="C145" s="121"/>
      <c r="D145" s="121"/>
      <c r="E145" s="121"/>
      <c r="F145" s="145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 s="121"/>
      <c r="DT145" s="121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1"/>
      <c r="EH145" s="121"/>
      <c r="EI145" s="121"/>
      <c r="EJ145" s="121"/>
      <c r="EK145" s="121"/>
      <c r="EL145" s="121"/>
      <c r="EM145" s="121"/>
      <c r="EN145" s="121"/>
      <c r="EO145" s="121"/>
      <c r="EP145" s="121"/>
      <c r="EQ145" s="121"/>
      <c r="ER145" s="121"/>
      <c r="ES145" s="121"/>
      <c r="ET145" s="121"/>
      <c r="EU145" s="121"/>
      <c r="EV145" s="121"/>
      <c r="EW145" s="121"/>
      <c r="EX145" s="121"/>
      <c r="EY145" s="121"/>
      <c r="EZ145" s="121"/>
      <c r="FA145" s="121"/>
      <c r="FB145" s="121"/>
      <c r="FC145" s="121"/>
      <c r="FD145" s="121"/>
      <c r="FE145" s="121"/>
      <c r="FF145" s="121"/>
      <c r="FG145" s="121"/>
      <c r="FH145" s="121"/>
      <c r="FI145" s="121"/>
      <c r="FJ145" s="121"/>
      <c r="FK145" s="121"/>
      <c r="FL145" s="121"/>
      <c r="FM145" s="121"/>
      <c r="FN145" s="121"/>
      <c r="FO145" s="121"/>
      <c r="FP145" s="121"/>
      <c r="FQ145" s="121"/>
      <c r="FR145" s="121"/>
      <c r="FS145" s="121"/>
      <c r="FT145" s="121"/>
      <c r="FU145" s="121"/>
      <c r="FV145" s="121"/>
      <c r="FW145" s="121"/>
      <c r="FX145" s="121"/>
      <c r="FY145" s="121"/>
      <c r="FZ145" s="121"/>
      <c r="GA145" s="121"/>
      <c r="GB145" s="121"/>
      <c r="GC145" s="121"/>
      <c r="GD145" s="121"/>
      <c r="GE145" s="121"/>
      <c r="GF145" s="121"/>
      <c r="GG145" s="121"/>
      <c r="GH145" s="121"/>
      <c r="GI145" s="121"/>
      <c r="GJ145" s="121"/>
      <c r="GK145" s="121"/>
      <c r="GL145" s="121"/>
      <c r="GM145" s="121"/>
      <c r="GN145" s="121"/>
      <c r="GO145" s="121"/>
      <c r="GP145" s="121"/>
      <c r="GQ145" s="121"/>
      <c r="GR145" s="121"/>
      <c r="GS145" s="121"/>
      <c r="GT145" s="121"/>
      <c r="GU145" s="121"/>
      <c r="GV145" s="121"/>
      <c r="GW145" s="121"/>
      <c r="GX145" s="121"/>
      <c r="GY145" s="121"/>
      <c r="GZ145" s="121"/>
      <c r="HA145" s="121"/>
      <c r="HB145" s="121"/>
      <c r="HC145" s="121"/>
      <c r="HD145" s="121"/>
      <c r="HE145" s="121"/>
      <c r="HF145" s="121"/>
      <c r="HG145" s="121"/>
      <c r="HH145" s="121"/>
      <c r="HI145" s="121"/>
      <c r="HJ145" s="121"/>
      <c r="HK145" s="121"/>
      <c r="HL145" s="121"/>
      <c r="HM145" s="121"/>
      <c r="HN145" s="121"/>
      <c r="HO145" s="121"/>
      <c r="HP145" s="121"/>
      <c r="HQ145" s="121"/>
      <c r="HR145" s="121"/>
      <c r="HS145" s="121"/>
      <c r="HT145" s="121"/>
      <c r="HU145" s="121"/>
      <c r="HV145" s="121"/>
      <c r="HW145" s="121"/>
      <c r="HX145" s="121"/>
      <c r="HY145" s="121"/>
      <c r="HZ145" s="121"/>
      <c r="IA145" s="121"/>
      <c r="IB145" s="121"/>
      <c r="IC145" s="121"/>
      <c r="ID145" s="121"/>
      <c r="IE145" s="121"/>
      <c r="IF145" s="121"/>
      <c r="IG145" s="121"/>
      <c r="IH145" s="121"/>
      <c r="II145" s="121"/>
      <c r="IJ145" s="121"/>
      <c r="IK145" s="121"/>
      <c r="IL145" s="121"/>
      <c r="IM145" s="121"/>
      <c r="IN145" s="121"/>
      <c r="IO145" s="121"/>
      <c r="IP145" s="121"/>
      <c r="IQ145" s="121"/>
      <c r="IR145" s="121"/>
      <c r="IS145" s="121"/>
      <c r="IT145" s="121"/>
      <c r="IU145" s="121"/>
      <c r="IV145" s="121"/>
    </row>
    <row r="146" spans="1:256" ht="15">
      <c r="A146" s="119">
        <f>'Alloc Amt'!A146</f>
        <v>136</v>
      </c>
      <c r="B146" s="144"/>
      <c r="C146" s="121"/>
      <c r="D146" s="121"/>
      <c r="E146" s="121"/>
      <c r="F146" s="145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 s="121"/>
      <c r="DT146" s="121"/>
      <c r="DU146" s="121"/>
      <c r="DV146" s="121"/>
      <c r="DW146" s="121"/>
      <c r="DX146" s="121"/>
      <c r="DY146" s="121"/>
      <c r="DZ146" s="121"/>
      <c r="EA146" s="121"/>
      <c r="EB146" s="121"/>
      <c r="EC146" s="121"/>
      <c r="ED146" s="121"/>
      <c r="EE146" s="121"/>
      <c r="EF146" s="121"/>
      <c r="EG146" s="121"/>
      <c r="EH146" s="121"/>
      <c r="EI146" s="121"/>
      <c r="EJ146" s="121"/>
      <c r="EK146" s="121"/>
      <c r="EL146" s="121"/>
      <c r="EM146" s="121"/>
      <c r="EN146" s="121"/>
      <c r="EO146" s="121"/>
      <c r="EP146" s="121"/>
      <c r="EQ146" s="121"/>
      <c r="ER146" s="121"/>
      <c r="ES146" s="121"/>
      <c r="ET146" s="121"/>
      <c r="EU146" s="121"/>
      <c r="EV146" s="121"/>
      <c r="EW146" s="121"/>
      <c r="EX146" s="121"/>
      <c r="EY146" s="121"/>
      <c r="EZ146" s="121"/>
      <c r="FA146" s="121"/>
      <c r="FB146" s="121"/>
      <c r="FC146" s="121"/>
      <c r="FD146" s="121"/>
      <c r="FE146" s="121"/>
      <c r="FF146" s="121"/>
      <c r="FG146" s="121"/>
      <c r="FH146" s="121"/>
      <c r="FI146" s="121"/>
      <c r="FJ146" s="121"/>
      <c r="FK146" s="121"/>
      <c r="FL146" s="121"/>
      <c r="FM146" s="121"/>
      <c r="FN146" s="121"/>
      <c r="FO146" s="121"/>
      <c r="FP146" s="121"/>
      <c r="FQ146" s="121"/>
      <c r="FR146" s="121"/>
      <c r="FS146" s="121"/>
      <c r="FT146" s="121"/>
      <c r="FU146" s="121"/>
      <c r="FV146" s="121"/>
      <c r="FW146" s="121"/>
      <c r="FX146" s="121"/>
      <c r="FY146" s="121"/>
      <c r="FZ146" s="121"/>
      <c r="GA146" s="121"/>
      <c r="GB146" s="121"/>
      <c r="GC146" s="121"/>
      <c r="GD146" s="121"/>
      <c r="GE146" s="121"/>
      <c r="GF146" s="121"/>
      <c r="GG146" s="121"/>
      <c r="GH146" s="121"/>
      <c r="GI146" s="121"/>
      <c r="GJ146" s="121"/>
      <c r="GK146" s="121"/>
      <c r="GL146" s="121"/>
      <c r="GM146" s="121"/>
      <c r="GN146" s="121"/>
      <c r="GO146" s="121"/>
      <c r="GP146" s="121"/>
      <c r="GQ146" s="121"/>
      <c r="GR146" s="121"/>
      <c r="GS146" s="121"/>
      <c r="GT146" s="121"/>
      <c r="GU146" s="121"/>
      <c r="GV146" s="121"/>
      <c r="GW146" s="121"/>
      <c r="GX146" s="121"/>
      <c r="GY146" s="121"/>
      <c r="GZ146" s="121"/>
      <c r="HA146" s="121"/>
      <c r="HB146" s="121"/>
      <c r="HC146" s="121"/>
      <c r="HD146" s="121"/>
      <c r="HE146" s="121"/>
      <c r="HF146" s="121"/>
      <c r="HG146" s="121"/>
      <c r="HH146" s="121"/>
      <c r="HI146" s="121"/>
      <c r="HJ146" s="121"/>
      <c r="HK146" s="121"/>
      <c r="HL146" s="121"/>
      <c r="HM146" s="121"/>
      <c r="HN146" s="121"/>
      <c r="HO146" s="121"/>
      <c r="HP146" s="121"/>
      <c r="HQ146" s="121"/>
      <c r="HR146" s="121"/>
      <c r="HS146" s="121"/>
      <c r="HT146" s="121"/>
      <c r="HU146" s="121"/>
      <c r="HV146" s="121"/>
      <c r="HW146" s="121"/>
      <c r="HX146" s="121"/>
      <c r="HY146" s="121"/>
      <c r="HZ146" s="121"/>
      <c r="IA146" s="121"/>
      <c r="IB146" s="121"/>
      <c r="IC146" s="121"/>
      <c r="ID146" s="121"/>
      <c r="IE146" s="121"/>
      <c r="IF146" s="121"/>
      <c r="IG146" s="121"/>
      <c r="IH146" s="121"/>
      <c r="II146" s="121"/>
      <c r="IJ146" s="121"/>
      <c r="IK146" s="121"/>
      <c r="IL146" s="121"/>
      <c r="IM146" s="121"/>
      <c r="IN146" s="121"/>
      <c r="IO146" s="121"/>
      <c r="IP146" s="121"/>
      <c r="IQ146" s="121"/>
      <c r="IR146" s="121"/>
      <c r="IS146" s="121"/>
      <c r="IT146" s="121"/>
      <c r="IU146" s="121"/>
      <c r="IV146" s="121"/>
    </row>
    <row r="147" spans="1:256" ht="15">
      <c r="A147" s="119">
        <f>'Alloc Amt'!A147</f>
        <v>137</v>
      </c>
      <c r="B147" s="144"/>
      <c r="C147" s="121"/>
      <c r="D147" s="121"/>
      <c r="E147" s="121"/>
      <c r="F147" s="145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 s="121"/>
      <c r="DT147" s="121"/>
      <c r="DU147" s="121"/>
      <c r="DV147" s="121"/>
      <c r="DW147" s="121"/>
      <c r="DX147" s="121"/>
      <c r="DY147" s="121"/>
      <c r="DZ147" s="121"/>
      <c r="EA147" s="121"/>
      <c r="EB147" s="121"/>
      <c r="EC147" s="121"/>
      <c r="ED147" s="121"/>
      <c r="EE147" s="121"/>
      <c r="EF147" s="121"/>
      <c r="EG147" s="121"/>
      <c r="EH147" s="121"/>
      <c r="EI147" s="121"/>
      <c r="EJ147" s="121"/>
      <c r="EK147" s="121"/>
      <c r="EL147" s="121"/>
      <c r="EM147" s="121"/>
      <c r="EN147" s="121"/>
      <c r="EO147" s="121"/>
      <c r="EP147" s="121"/>
      <c r="EQ147" s="121"/>
      <c r="ER147" s="121"/>
      <c r="ES147" s="121"/>
      <c r="ET147" s="121"/>
      <c r="EU147" s="121"/>
      <c r="EV147" s="121"/>
      <c r="EW147" s="121"/>
      <c r="EX147" s="121"/>
      <c r="EY147" s="121"/>
      <c r="EZ147" s="121"/>
      <c r="FA147" s="121"/>
      <c r="FB147" s="121"/>
      <c r="FC147" s="121"/>
      <c r="FD147" s="121"/>
      <c r="FE147" s="121"/>
      <c r="FF147" s="121"/>
      <c r="FG147" s="121"/>
      <c r="FH147" s="121"/>
      <c r="FI147" s="121"/>
      <c r="FJ147" s="121"/>
      <c r="FK147" s="121"/>
      <c r="FL147" s="121"/>
      <c r="FM147" s="121"/>
      <c r="FN147" s="121"/>
      <c r="FO147" s="121"/>
      <c r="FP147" s="121"/>
      <c r="FQ147" s="121"/>
      <c r="FR147" s="121"/>
      <c r="FS147" s="121"/>
      <c r="FT147" s="121"/>
      <c r="FU147" s="121"/>
      <c r="FV147" s="121"/>
      <c r="FW147" s="121"/>
      <c r="FX147" s="121"/>
      <c r="FY147" s="121"/>
      <c r="FZ147" s="121"/>
      <c r="GA147" s="121"/>
      <c r="GB147" s="121"/>
      <c r="GC147" s="121"/>
      <c r="GD147" s="121"/>
      <c r="GE147" s="121"/>
      <c r="GF147" s="121"/>
      <c r="GG147" s="121"/>
      <c r="GH147" s="121"/>
      <c r="GI147" s="121"/>
      <c r="GJ147" s="121"/>
      <c r="GK147" s="121"/>
      <c r="GL147" s="121"/>
      <c r="GM147" s="121"/>
      <c r="GN147" s="121"/>
      <c r="GO147" s="121"/>
      <c r="GP147" s="121"/>
      <c r="GQ147" s="121"/>
      <c r="GR147" s="121"/>
      <c r="GS147" s="121"/>
      <c r="GT147" s="121"/>
      <c r="GU147" s="121"/>
      <c r="GV147" s="121"/>
      <c r="GW147" s="121"/>
      <c r="GX147" s="121"/>
      <c r="GY147" s="121"/>
      <c r="GZ147" s="121"/>
      <c r="HA147" s="121"/>
      <c r="HB147" s="121"/>
      <c r="HC147" s="121"/>
      <c r="HD147" s="121"/>
      <c r="HE147" s="121"/>
      <c r="HF147" s="121"/>
      <c r="HG147" s="121"/>
      <c r="HH147" s="121"/>
      <c r="HI147" s="121"/>
      <c r="HJ147" s="121"/>
      <c r="HK147" s="121"/>
      <c r="HL147" s="121"/>
      <c r="HM147" s="121"/>
      <c r="HN147" s="121"/>
      <c r="HO147" s="121"/>
      <c r="HP147" s="121"/>
      <c r="HQ147" s="121"/>
      <c r="HR147" s="121"/>
      <c r="HS147" s="121"/>
      <c r="HT147" s="121"/>
      <c r="HU147" s="121"/>
      <c r="HV147" s="121"/>
      <c r="HW147" s="121"/>
      <c r="HX147" s="121"/>
      <c r="HY147" s="121"/>
      <c r="HZ147" s="121"/>
      <c r="IA147" s="121"/>
      <c r="IB147" s="121"/>
      <c r="IC147" s="121"/>
      <c r="ID147" s="121"/>
      <c r="IE147" s="121"/>
      <c r="IF147" s="121"/>
      <c r="IG147" s="121"/>
      <c r="IH147" s="121"/>
      <c r="II147" s="121"/>
      <c r="IJ147" s="121"/>
      <c r="IK147" s="121"/>
      <c r="IL147" s="121"/>
      <c r="IM147" s="121"/>
      <c r="IN147" s="121"/>
      <c r="IO147" s="121"/>
      <c r="IP147" s="121"/>
      <c r="IQ147" s="121"/>
      <c r="IR147" s="121"/>
      <c r="IS147" s="121"/>
      <c r="IT147" s="121"/>
      <c r="IU147" s="121"/>
      <c r="IV147" s="121"/>
    </row>
    <row r="148" spans="1:256" ht="15">
      <c r="A148" s="119">
        <f>'Alloc Amt'!A148</f>
        <v>138</v>
      </c>
      <c r="B148" s="144"/>
      <c r="C148" s="121"/>
      <c r="D148" s="121"/>
      <c r="E148" s="121"/>
      <c r="F148" s="145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 s="121"/>
      <c r="DT148" s="121"/>
      <c r="DU148" s="121"/>
      <c r="DV148" s="121"/>
      <c r="DW148" s="121"/>
      <c r="DX148" s="121"/>
      <c r="DY148" s="121"/>
      <c r="DZ148" s="121"/>
      <c r="EA148" s="121"/>
      <c r="EB148" s="121"/>
      <c r="EC148" s="121"/>
      <c r="ED148" s="121"/>
      <c r="EE148" s="121"/>
      <c r="EF148" s="121"/>
      <c r="EG148" s="121"/>
      <c r="EH148" s="121"/>
      <c r="EI148" s="121"/>
      <c r="EJ148" s="121"/>
      <c r="EK148" s="121"/>
      <c r="EL148" s="121"/>
      <c r="EM148" s="121"/>
      <c r="EN148" s="121"/>
      <c r="EO148" s="121"/>
      <c r="EP148" s="121"/>
      <c r="EQ148" s="121"/>
      <c r="ER148" s="121"/>
      <c r="ES148" s="121"/>
      <c r="ET148" s="121"/>
      <c r="EU148" s="121"/>
      <c r="EV148" s="121"/>
      <c r="EW148" s="121"/>
      <c r="EX148" s="121"/>
      <c r="EY148" s="121"/>
      <c r="EZ148" s="121"/>
      <c r="FA148" s="121"/>
      <c r="FB148" s="121"/>
      <c r="FC148" s="121"/>
      <c r="FD148" s="121"/>
      <c r="FE148" s="121"/>
      <c r="FF148" s="121"/>
      <c r="FG148" s="121"/>
      <c r="FH148" s="121"/>
      <c r="FI148" s="121"/>
      <c r="FJ148" s="121"/>
      <c r="FK148" s="121"/>
      <c r="FL148" s="121"/>
      <c r="FM148" s="121"/>
      <c r="FN148" s="121"/>
      <c r="FO148" s="121"/>
      <c r="FP148" s="121"/>
      <c r="FQ148" s="121"/>
      <c r="FR148" s="121"/>
      <c r="FS148" s="121"/>
      <c r="FT148" s="121"/>
      <c r="FU148" s="121"/>
      <c r="FV148" s="121"/>
      <c r="FW148" s="121"/>
      <c r="FX148" s="121"/>
      <c r="FY148" s="121"/>
      <c r="FZ148" s="121"/>
      <c r="GA148" s="121"/>
      <c r="GB148" s="121"/>
      <c r="GC148" s="121"/>
      <c r="GD148" s="121"/>
      <c r="GE148" s="121"/>
      <c r="GF148" s="121"/>
      <c r="GG148" s="121"/>
      <c r="GH148" s="121"/>
      <c r="GI148" s="121"/>
      <c r="GJ148" s="121"/>
      <c r="GK148" s="121"/>
      <c r="GL148" s="121"/>
      <c r="GM148" s="121"/>
      <c r="GN148" s="121"/>
      <c r="GO148" s="121"/>
      <c r="GP148" s="121"/>
      <c r="GQ148" s="121"/>
      <c r="GR148" s="121"/>
      <c r="GS148" s="121"/>
      <c r="GT148" s="121"/>
      <c r="GU148" s="121"/>
      <c r="GV148" s="121"/>
      <c r="GW148" s="121"/>
      <c r="GX148" s="121"/>
      <c r="GY148" s="121"/>
      <c r="GZ148" s="121"/>
      <c r="HA148" s="121"/>
      <c r="HB148" s="121"/>
      <c r="HC148" s="121"/>
      <c r="HD148" s="121"/>
      <c r="HE148" s="121"/>
      <c r="HF148" s="121"/>
      <c r="HG148" s="121"/>
      <c r="HH148" s="121"/>
      <c r="HI148" s="121"/>
      <c r="HJ148" s="121"/>
      <c r="HK148" s="121"/>
      <c r="HL148" s="121"/>
      <c r="HM148" s="121"/>
      <c r="HN148" s="121"/>
      <c r="HO148" s="121"/>
      <c r="HP148" s="121"/>
      <c r="HQ148" s="121"/>
      <c r="HR148" s="121"/>
      <c r="HS148" s="121"/>
      <c r="HT148" s="121"/>
      <c r="HU148" s="121"/>
      <c r="HV148" s="121"/>
      <c r="HW148" s="121"/>
      <c r="HX148" s="121"/>
      <c r="HY148" s="121"/>
      <c r="HZ148" s="121"/>
      <c r="IA148" s="121"/>
      <c r="IB148" s="121"/>
      <c r="IC148" s="121"/>
      <c r="ID148" s="121"/>
      <c r="IE148" s="121"/>
      <c r="IF148" s="121"/>
      <c r="IG148" s="121"/>
      <c r="IH148" s="121"/>
      <c r="II148" s="121"/>
      <c r="IJ148" s="121"/>
      <c r="IK148" s="121"/>
      <c r="IL148" s="121"/>
      <c r="IM148" s="121"/>
      <c r="IN148" s="121"/>
      <c r="IO148" s="121"/>
      <c r="IP148" s="121"/>
      <c r="IQ148" s="121"/>
      <c r="IR148" s="121"/>
      <c r="IS148" s="121"/>
      <c r="IT148" s="121"/>
      <c r="IU148" s="121"/>
      <c r="IV148" s="121"/>
    </row>
    <row r="149" spans="1:256" ht="15">
      <c r="A149" s="119">
        <f>'Alloc Amt'!A149</f>
        <v>139</v>
      </c>
      <c r="B149" s="144"/>
      <c r="C149" s="121"/>
      <c r="D149" s="121"/>
      <c r="E149" s="121"/>
      <c r="F149" s="145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 s="121"/>
      <c r="DT149" s="121"/>
      <c r="DU149" s="121"/>
      <c r="DV149" s="121"/>
      <c r="DW149" s="121"/>
      <c r="DX149" s="121"/>
      <c r="DY149" s="121"/>
      <c r="DZ149" s="121"/>
      <c r="EA149" s="121"/>
      <c r="EB149" s="121"/>
      <c r="EC149" s="121"/>
      <c r="ED149" s="121"/>
      <c r="EE149" s="121"/>
      <c r="EF149" s="121"/>
      <c r="EG149" s="121"/>
      <c r="EH149" s="121"/>
      <c r="EI149" s="121"/>
      <c r="EJ149" s="121"/>
      <c r="EK149" s="121"/>
      <c r="EL149" s="121"/>
      <c r="EM149" s="121"/>
      <c r="EN149" s="121"/>
      <c r="EO149" s="121"/>
      <c r="EP149" s="121"/>
      <c r="EQ149" s="121"/>
      <c r="ER149" s="121"/>
      <c r="ES149" s="121"/>
      <c r="ET149" s="121"/>
      <c r="EU149" s="121"/>
      <c r="EV149" s="121"/>
      <c r="EW149" s="121"/>
      <c r="EX149" s="121"/>
      <c r="EY149" s="121"/>
      <c r="EZ149" s="121"/>
      <c r="FA149" s="121"/>
      <c r="FB149" s="121"/>
      <c r="FC149" s="121"/>
      <c r="FD149" s="121"/>
      <c r="FE149" s="121"/>
      <c r="FF149" s="121"/>
      <c r="FG149" s="121"/>
      <c r="FH149" s="121"/>
      <c r="FI149" s="121"/>
      <c r="FJ149" s="121"/>
      <c r="FK149" s="121"/>
      <c r="FL149" s="121"/>
      <c r="FM149" s="121"/>
      <c r="FN149" s="121"/>
      <c r="FO149" s="121"/>
      <c r="FP149" s="121"/>
      <c r="FQ149" s="121"/>
      <c r="FR149" s="121"/>
      <c r="FS149" s="121"/>
      <c r="FT149" s="121"/>
      <c r="FU149" s="121"/>
      <c r="FV149" s="121"/>
      <c r="FW149" s="121"/>
      <c r="FX149" s="121"/>
      <c r="FY149" s="121"/>
      <c r="FZ149" s="121"/>
      <c r="GA149" s="121"/>
      <c r="GB149" s="121"/>
      <c r="GC149" s="121"/>
      <c r="GD149" s="121"/>
      <c r="GE149" s="121"/>
      <c r="GF149" s="121"/>
      <c r="GG149" s="121"/>
      <c r="GH149" s="121"/>
      <c r="GI149" s="121"/>
      <c r="GJ149" s="121"/>
      <c r="GK149" s="121"/>
      <c r="GL149" s="121"/>
      <c r="GM149" s="121"/>
      <c r="GN149" s="121"/>
      <c r="GO149" s="121"/>
      <c r="GP149" s="121"/>
      <c r="GQ149" s="121"/>
      <c r="GR149" s="121"/>
      <c r="GS149" s="121"/>
      <c r="GT149" s="121"/>
      <c r="GU149" s="121"/>
      <c r="GV149" s="121"/>
      <c r="GW149" s="121"/>
      <c r="GX149" s="121"/>
      <c r="GY149" s="121"/>
      <c r="GZ149" s="121"/>
      <c r="HA149" s="121"/>
      <c r="HB149" s="121"/>
      <c r="HC149" s="121"/>
      <c r="HD149" s="121"/>
      <c r="HE149" s="121"/>
      <c r="HF149" s="121"/>
      <c r="HG149" s="121"/>
      <c r="HH149" s="121"/>
      <c r="HI149" s="121"/>
      <c r="HJ149" s="121"/>
      <c r="HK149" s="121"/>
      <c r="HL149" s="121"/>
      <c r="HM149" s="121"/>
      <c r="HN149" s="121"/>
      <c r="HO149" s="121"/>
      <c r="HP149" s="121"/>
      <c r="HQ149" s="121"/>
      <c r="HR149" s="121"/>
      <c r="HS149" s="121"/>
      <c r="HT149" s="121"/>
      <c r="HU149" s="121"/>
      <c r="HV149" s="121"/>
      <c r="HW149" s="121"/>
      <c r="HX149" s="121"/>
      <c r="HY149" s="121"/>
      <c r="HZ149" s="121"/>
      <c r="IA149" s="121"/>
      <c r="IB149" s="121"/>
      <c r="IC149" s="121"/>
      <c r="ID149" s="121"/>
      <c r="IE149" s="121"/>
      <c r="IF149" s="121"/>
      <c r="IG149" s="121"/>
      <c r="IH149" s="121"/>
      <c r="II149" s="121"/>
      <c r="IJ149" s="121"/>
      <c r="IK149" s="121"/>
      <c r="IL149" s="121"/>
      <c r="IM149" s="121"/>
      <c r="IN149" s="121"/>
      <c r="IO149" s="121"/>
      <c r="IP149" s="121"/>
      <c r="IQ149" s="121"/>
      <c r="IR149" s="121"/>
      <c r="IS149" s="121"/>
      <c r="IT149" s="121"/>
      <c r="IU149" s="121"/>
      <c r="IV149" s="121"/>
    </row>
    <row r="150" spans="1:256" ht="15">
      <c r="A150" s="119">
        <f>'Alloc Amt'!A150</f>
        <v>140</v>
      </c>
      <c r="B150" s="144"/>
      <c r="C150" s="121"/>
      <c r="D150" s="121"/>
      <c r="E150" s="121"/>
      <c r="F150" s="145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21"/>
      <c r="EU150" s="121"/>
      <c r="EV150" s="121"/>
      <c r="EW150" s="121"/>
      <c r="EX150" s="121"/>
      <c r="EY150" s="121"/>
      <c r="EZ150" s="121"/>
      <c r="FA150" s="121"/>
      <c r="FB150" s="121"/>
      <c r="FC150" s="121"/>
      <c r="FD150" s="121"/>
      <c r="FE150" s="121"/>
      <c r="FF150" s="121"/>
      <c r="FG150" s="121"/>
      <c r="FH150" s="121"/>
      <c r="FI150" s="121"/>
      <c r="FJ150" s="121"/>
      <c r="FK150" s="121"/>
      <c r="FL150" s="121"/>
      <c r="FM150" s="121"/>
      <c r="FN150" s="121"/>
      <c r="FO150" s="121"/>
      <c r="FP150" s="121"/>
      <c r="FQ150" s="121"/>
      <c r="FR150" s="121"/>
      <c r="FS150" s="121"/>
      <c r="FT150" s="121"/>
      <c r="FU150" s="121"/>
      <c r="FV150" s="121"/>
      <c r="FW150" s="121"/>
      <c r="FX150" s="121"/>
      <c r="FY150" s="121"/>
      <c r="FZ150" s="121"/>
      <c r="GA150" s="121"/>
      <c r="GB150" s="121"/>
      <c r="GC150" s="121"/>
      <c r="GD150" s="121"/>
      <c r="GE150" s="121"/>
      <c r="GF150" s="121"/>
      <c r="GG150" s="121"/>
      <c r="GH150" s="121"/>
      <c r="GI150" s="121"/>
      <c r="GJ150" s="121"/>
      <c r="GK150" s="121"/>
      <c r="GL150" s="121"/>
      <c r="GM150" s="121"/>
      <c r="GN150" s="121"/>
      <c r="GO150" s="121"/>
      <c r="GP150" s="121"/>
      <c r="GQ150" s="121"/>
      <c r="GR150" s="121"/>
      <c r="GS150" s="121"/>
      <c r="GT150" s="121"/>
      <c r="GU150" s="121"/>
      <c r="GV150" s="121"/>
      <c r="GW150" s="121"/>
      <c r="GX150" s="121"/>
      <c r="GY150" s="121"/>
      <c r="GZ150" s="121"/>
      <c r="HA150" s="121"/>
      <c r="HB150" s="121"/>
      <c r="HC150" s="121"/>
      <c r="HD150" s="121"/>
      <c r="HE150" s="121"/>
      <c r="HF150" s="121"/>
      <c r="HG150" s="121"/>
      <c r="HH150" s="121"/>
      <c r="HI150" s="121"/>
      <c r="HJ150" s="121"/>
      <c r="HK150" s="121"/>
      <c r="HL150" s="121"/>
      <c r="HM150" s="121"/>
      <c r="HN150" s="121"/>
      <c r="HO150" s="121"/>
      <c r="HP150" s="121"/>
      <c r="HQ150" s="121"/>
      <c r="HR150" s="121"/>
      <c r="HS150" s="121"/>
      <c r="HT150" s="121"/>
      <c r="HU150" s="121"/>
      <c r="HV150" s="121"/>
      <c r="HW150" s="121"/>
      <c r="HX150" s="121"/>
      <c r="HY150" s="121"/>
      <c r="HZ150" s="121"/>
      <c r="IA150" s="121"/>
      <c r="IB150" s="121"/>
      <c r="IC150" s="121"/>
      <c r="ID150" s="121"/>
      <c r="IE150" s="121"/>
      <c r="IF150" s="121"/>
      <c r="IG150" s="121"/>
      <c r="IH150" s="121"/>
      <c r="II150" s="121"/>
      <c r="IJ150" s="121"/>
      <c r="IK150" s="121"/>
      <c r="IL150" s="121"/>
      <c r="IM150" s="121"/>
      <c r="IN150" s="121"/>
      <c r="IO150" s="121"/>
      <c r="IP150" s="121"/>
      <c r="IQ150" s="121"/>
      <c r="IR150" s="121"/>
      <c r="IS150" s="121"/>
      <c r="IT150" s="121"/>
      <c r="IU150" s="121"/>
      <c r="IV150" s="121"/>
    </row>
    <row r="151" spans="1:256" ht="15">
      <c r="A151" s="119">
        <f>'Alloc Amt'!A151</f>
        <v>141</v>
      </c>
      <c r="B151" s="144"/>
      <c r="C151" s="121"/>
      <c r="D151" s="121"/>
      <c r="E151" s="121"/>
      <c r="F151" s="145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  <c r="GT151" s="121"/>
      <c r="GU151" s="121"/>
      <c r="GV151" s="121"/>
      <c r="GW151" s="121"/>
      <c r="GX151" s="121"/>
      <c r="GY151" s="121"/>
      <c r="GZ151" s="121"/>
      <c r="HA151" s="121"/>
      <c r="HB151" s="121"/>
      <c r="HC151" s="121"/>
      <c r="HD151" s="121"/>
      <c r="HE151" s="121"/>
      <c r="HF151" s="121"/>
      <c r="HG151" s="121"/>
      <c r="HH151" s="121"/>
      <c r="HI151" s="121"/>
      <c r="HJ151" s="121"/>
      <c r="HK151" s="121"/>
      <c r="HL151" s="121"/>
      <c r="HM151" s="121"/>
      <c r="HN151" s="121"/>
      <c r="HO151" s="121"/>
      <c r="HP151" s="121"/>
      <c r="HQ151" s="121"/>
      <c r="HR151" s="121"/>
      <c r="HS151" s="121"/>
      <c r="HT151" s="121"/>
      <c r="HU151" s="121"/>
      <c r="HV151" s="121"/>
      <c r="HW151" s="121"/>
      <c r="HX151" s="121"/>
      <c r="HY151" s="121"/>
      <c r="HZ151" s="121"/>
      <c r="IA151" s="121"/>
      <c r="IB151" s="121"/>
      <c r="IC151" s="121"/>
      <c r="ID151" s="121"/>
      <c r="IE151" s="121"/>
      <c r="IF151" s="121"/>
      <c r="IG151" s="121"/>
      <c r="IH151" s="121"/>
      <c r="II151" s="121"/>
      <c r="IJ151" s="121"/>
      <c r="IK151" s="121"/>
      <c r="IL151" s="121"/>
      <c r="IM151" s="121"/>
      <c r="IN151" s="121"/>
      <c r="IO151" s="121"/>
      <c r="IP151" s="121"/>
      <c r="IQ151" s="121"/>
      <c r="IR151" s="121"/>
      <c r="IS151" s="121"/>
      <c r="IT151" s="121"/>
      <c r="IU151" s="121"/>
      <c r="IV151" s="121"/>
    </row>
    <row r="152" spans="1:256" ht="15">
      <c r="A152" s="119">
        <f>'Alloc Amt'!A152</f>
        <v>142</v>
      </c>
      <c r="B152" s="144"/>
      <c r="C152" s="121"/>
      <c r="D152" s="121"/>
      <c r="E152" s="121"/>
      <c r="F152" s="145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 s="121"/>
      <c r="DT152" s="121"/>
      <c r="DU152" s="121"/>
      <c r="DV152" s="121"/>
      <c r="DW152" s="121"/>
      <c r="DX152" s="121"/>
      <c r="DY152" s="121"/>
      <c r="DZ152" s="121"/>
      <c r="EA152" s="121"/>
      <c r="EB152" s="121"/>
      <c r="EC152" s="121"/>
      <c r="ED152" s="121"/>
      <c r="EE152" s="121"/>
      <c r="EF152" s="121"/>
      <c r="EG152" s="121"/>
      <c r="EH152" s="121"/>
      <c r="EI152" s="121"/>
      <c r="EJ152" s="121"/>
      <c r="EK152" s="121"/>
      <c r="EL152" s="121"/>
      <c r="EM152" s="121"/>
      <c r="EN152" s="121"/>
      <c r="EO152" s="121"/>
      <c r="EP152" s="121"/>
      <c r="EQ152" s="121"/>
      <c r="ER152" s="121"/>
      <c r="ES152" s="121"/>
      <c r="ET152" s="121"/>
      <c r="EU152" s="121"/>
      <c r="EV152" s="121"/>
      <c r="EW152" s="121"/>
      <c r="EX152" s="121"/>
      <c r="EY152" s="121"/>
      <c r="EZ152" s="121"/>
      <c r="FA152" s="121"/>
      <c r="FB152" s="121"/>
      <c r="FC152" s="121"/>
      <c r="FD152" s="121"/>
      <c r="FE152" s="121"/>
      <c r="FF152" s="121"/>
      <c r="FG152" s="121"/>
      <c r="FH152" s="121"/>
      <c r="FI152" s="121"/>
      <c r="FJ152" s="121"/>
      <c r="FK152" s="121"/>
      <c r="FL152" s="121"/>
      <c r="FM152" s="121"/>
      <c r="FN152" s="121"/>
      <c r="FO152" s="121"/>
      <c r="FP152" s="121"/>
      <c r="FQ152" s="121"/>
      <c r="FR152" s="121"/>
      <c r="FS152" s="121"/>
      <c r="FT152" s="121"/>
      <c r="FU152" s="121"/>
      <c r="FV152" s="121"/>
      <c r="FW152" s="121"/>
      <c r="FX152" s="121"/>
      <c r="FY152" s="121"/>
      <c r="FZ152" s="121"/>
      <c r="GA152" s="121"/>
      <c r="GB152" s="121"/>
      <c r="GC152" s="121"/>
      <c r="GD152" s="121"/>
      <c r="GE152" s="121"/>
      <c r="GF152" s="121"/>
      <c r="GG152" s="121"/>
      <c r="GH152" s="121"/>
      <c r="GI152" s="121"/>
      <c r="GJ152" s="121"/>
      <c r="GK152" s="121"/>
      <c r="GL152" s="121"/>
      <c r="GM152" s="121"/>
      <c r="GN152" s="121"/>
      <c r="GO152" s="121"/>
      <c r="GP152" s="121"/>
      <c r="GQ152" s="121"/>
      <c r="GR152" s="121"/>
      <c r="GS152" s="121"/>
      <c r="GT152" s="121"/>
      <c r="GU152" s="121"/>
      <c r="GV152" s="121"/>
      <c r="GW152" s="121"/>
      <c r="GX152" s="121"/>
      <c r="GY152" s="121"/>
      <c r="GZ152" s="121"/>
      <c r="HA152" s="121"/>
      <c r="HB152" s="121"/>
      <c r="HC152" s="121"/>
      <c r="HD152" s="121"/>
      <c r="HE152" s="121"/>
      <c r="HF152" s="121"/>
      <c r="HG152" s="121"/>
      <c r="HH152" s="121"/>
      <c r="HI152" s="121"/>
      <c r="HJ152" s="121"/>
      <c r="HK152" s="121"/>
      <c r="HL152" s="121"/>
      <c r="HM152" s="121"/>
      <c r="HN152" s="121"/>
      <c r="HO152" s="121"/>
      <c r="HP152" s="121"/>
      <c r="HQ152" s="121"/>
      <c r="HR152" s="121"/>
      <c r="HS152" s="121"/>
      <c r="HT152" s="121"/>
      <c r="HU152" s="121"/>
      <c r="HV152" s="121"/>
      <c r="HW152" s="121"/>
      <c r="HX152" s="121"/>
      <c r="HY152" s="121"/>
      <c r="HZ152" s="121"/>
      <c r="IA152" s="121"/>
      <c r="IB152" s="121"/>
      <c r="IC152" s="121"/>
      <c r="ID152" s="121"/>
      <c r="IE152" s="121"/>
      <c r="IF152" s="121"/>
      <c r="IG152" s="121"/>
      <c r="IH152" s="121"/>
      <c r="II152" s="121"/>
      <c r="IJ152" s="121"/>
      <c r="IK152" s="121"/>
      <c r="IL152" s="121"/>
      <c r="IM152" s="121"/>
      <c r="IN152" s="121"/>
      <c r="IO152" s="121"/>
      <c r="IP152" s="121"/>
      <c r="IQ152" s="121"/>
      <c r="IR152" s="121"/>
      <c r="IS152" s="121"/>
      <c r="IT152" s="121"/>
      <c r="IU152" s="121"/>
      <c r="IV152" s="121"/>
    </row>
    <row r="153" spans="1:256" ht="15">
      <c r="A153" s="119">
        <f>'Alloc Amt'!A153</f>
        <v>143</v>
      </c>
      <c r="B153" s="144"/>
      <c r="C153" s="121"/>
      <c r="D153" s="121"/>
      <c r="E153" s="121"/>
      <c r="F153" s="145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  <c r="GT153" s="121"/>
      <c r="GU153" s="121"/>
      <c r="GV153" s="121"/>
      <c r="GW153" s="121"/>
      <c r="GX153" s="121"/>
      <c r="GY153" s="121"/>
      <c r="GZ153" s="121"/>
      <c r="HA153" s="121"/>
      <c r="HB153" s="121"/>
      <c r="HC153" s="121"/>
      <c r="HD153" s="121"/>
      <c r="HE153" s="121"/>
      <c r="HF153" s="121"/>
      <c r="HG153" s="121"/>
      <c r="HH153" s="121"/>
      <c r="HI153" s="121"/>
      <c r="HJ153" s="121"/>
      <c r="HK153" s="121"/>
      <c r="HL153" s="121"/>
      <c r="HM153" s="121"/>
      <c r="HN153" s="121"/>
      <c r="HO153" s="121"/>
      <c r="HP153" s="121"/>
      <c r="HQ153" s="121"/>
      <c r="HR153" s="121"/>
      <c r="HS153" s="121"/>
      <c r="HT153" s="121"/>
      <c r="HU153" s="121"/>
      <c r="HV153" s="121"/>
      <c r="HW153" s="121"/>
      <c r="HX153" s="121"/>
      <c r="HY153" s="121"/>
      <c r="HZ153" s="121"/>
      <c r="IA153" s="121"/>
      <c r="IB153" s="121"/>
      <c r="IC153" s="121"/>
      <c r="ID153" s="121"/>
      <c r="IE153" s="121"/>
      <c r="IF153" s="121"/>
      <c r="IG153" s="121"/>
      <c r="IH153" s="121"/>
      <c r="II153" s="121"/>
      <c r="IJ153" s="121"/>
      <c r="IK153" s="121"/>
      <c r="IL153" s="121"/>
      <c r="IM153" s="121"/>
      <c r="IN153" s="121"/>
      <c r="IO153" s="121"/>
      <c r="IP153" s="121"/>
      <c r="IQ153" s="121"/>
      <c r="IR153" s="121"/>
      <c r="IS153" s="121"/>
      <c r="IT153" s="121"/>
      <c r="IU153" s="121"/>
      <c r="IV153" s="121"/>
    </row>
    <row r="154" spans="1:256" ht="15">
      <c r="A154" s="119">
        <f>'Alloc Amt'!A154</f>
        <v>144</v>
      </c>
      <c r="B154" s="144"/>
      <c r="C154" s="121"/>
      <c r="D154" s="121"/>
      <c r="E154" s="121"/>
      <c r="F154" s="145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 s="121"/>
      <c r="DT154" s="121"/>
      <c r="DU154" s="121"/>
      <c r="DV154" s="121"/>
      <c r="DW154" s="121"/>
      <c r="DX154" s="121"/>
      <c r="DY154" s="121"/>
      <c r="DZ154" s="121"/>
      <c r="EA154" s="121"/>
      <c r="EB154" s="121"/>
      <c r="EC154" s="121"/>
      <c r="ED154" s="121"/>
      <c r="EE154" s="121"/>
      <c r="EF154" s="121"/>
      <c r="EG154" s="121"/>
      <c r="EH154" s="121"/>
      <c r="EI154" s="121"/>
      <c r="EJ154" s="121"/>
      <c r="EK154" s="121"/>
      <c r="EL154" s="121"/>
      <c r="EM154" s="121"/>
      <c r="EN154" s="121"/>
      <c r="EO154" s="121"/>
      <c r="EP154" s="121"/>
      <c r="EQ154" s="121"/>
      <c r="ER154" s="121"/>
      <c r="ES154" s="121"/>
      <c r="ET154" s="121"/>
      <c r="EU154" s="121"/>
      <c r="EV154" s="121"/>
      <c r="EW154" s="121"/>
      <c r="EX154" s="121"/>
      <c r="EY154" s="121"/>
      <c r="EZ154" s="121"/>
      <c r="FA154" s="121"/>
      <c r="FB154" s="121"/>
      <c r="FC154" s="121"/>
      <c r="FD154" s="121"/>
      <c r="FE154" s="121"/>
      <c r="FF154" s="121"/>
      <c r="FG154" s="121"/>
      <c r="FH154" s="121"/>
      <c r="FI154" s="121"/>
      <c r="FJ154" s="121"/>
      <c r="FK154" s="121"/>
      <c r="FL154" s="121"/>
      <c r="FM154" s="121"/>
      <c r="FN154" s="121"/>
      <c r="FO154" s="121"/>
      <c r="FP154" s="121"/>
      <c r="FQ154" s="121"/>
      <c r="FR154" s="121"/>
      <c r="FS154" s="121"/>
      <c r="FT154" s="121"/>
      <c r="FU154" s="121"/>
      <c r="FV154" s="121"/>
      <c r="FW154" s="121"/>
      <c r="FX154" s="121"/>
      <c r="FY154" s="121"/>
      <c r="FZ154" s="121"/>
      <c r="GA154" s="121"/>
      <c r="GB154" s="121"/>
      <c r="GC154" s="121"/>
      <c r="GD154" s="121"/>
      <c r="GE154" s="121"/>
      <c r="GF154" s="121"/>
      <c r="GG154" s="121"/>
      <c r="GH154" s="121"/>
      <c r="GI154" s="121"/>
      <c r="GJ154" s="121"/>
      <c r="GK154" s="121"/>
      <c r="GL154" s="121"/>
      <c r="GM154" s="121"/>
      <c r="GN154" s="121"/>
      <c r="GO154" s="121"/>
      <c r="GP154" s="121"/>
      <c r="GQ154" s="121"/>
      <c r="GR154" s="121"/>
      <c r="GS154" s="121"/>
      <c r="GT154" s="121"/>
      <c r="GU154" s="121"/>
      <c r="GV154" s="121"/>
      <c r="GW154" s="121"/>
      <c r="GX154" s="121"/>
      <c r="GY154" s="121"/>
      <c r="GZ154" s="121"/>
      <c r="HA154" s="121"/>
      <c r="HB154" s="121"/>
      <c r="HC154" s="121"/>
      <c r="HD154" s="121"/>
      <c r="HE154" s="121"/>
      <c r="HF154" s="121"/>
      <c r="HG154" s="121"/>
      <c r="HH154" s="121"/>
      <c r="HI154" s="121"/>
      <c r="HJ154" s="121"/>
      <c r="HK154" s="121"/>
      <c r="HL154" s="121"/>
      <c r="HM154" s="121"/>
      <c r="HN154" s="121"/>
      <c r="HO154" s="121"/>
      <c r="HP154" s="121"/>
      <c r="HQ154" s="121"/>
      <c r="HR154" s="121"/>
      <c r="HS154" s="121"/>
      <c r="HT154" s="121"/>
      <c r="HU154" s="121"/>
      <c r="HV154" s="121"/>
      <c r="HW154" s="121"/>
      <c r="HX154" s="121"/>
      <c r="HY154" s="121"/>
      <c r="HZ154" s="121"/>
      <c r="IA154" s="121"/>
      <c r="IB154" s="121"/>
      <c r="IC154" s="121"/>
      <c r="ID154" s="121"/>
      <c r="IE154" s="121"/>
      <c r="IF154" s="121"/>
      <c r="IG154" s="121"/>
      <c r="IH154" s="121"/>
      <c r="II154" s="121"/>
      <c r="IJ154" s="121"/>
      <c r="IK154" s="121"/>
      <c r="IL154" s="121"/>
      <c r="IM154" s="121"/>
      <c r="IN154" s="121"/>
      <c r="IO154" s="121"/>
      <c r="IP154" s="121"/>
      <c r="IQ154" s="121"/>
      <c r="IR154" s="121"/>
      <c r="IS154" s="121"/>
      <c r="IT154" s="121"/>
      <c r="IU154" s="121"/>
      <c r="IV154" s="121"/>
    </row>
    <row r="155" spans="1:256" ht="15">
      <c r="A155" s="119">
        <f>'Alloc Amt'!A155</f>
        <v>145</v>
      </c>
      <c r="B155" s="144"/>
      <c r="C155" s="121"/>
      <c r="D155" s="121"/>
      <c r="E155" s="121"/>
      <c r="F155" s="145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 s="121"/>
      <c r="DT155" s="121"/>
      <c r="DU155" s="121"/>
      <c r="DV155" s="121"/>
      <c r="DW155" s="121"/>
      <c r="DX155" s="121"/>
      <c r="DY155" s="121"/>
      <c r="DZ155" s="121"/>
      <c r="EA155" s="121"/>
      <c r="EB155" s="121"/>
      <c r="EC155" s="121"/>
      <c r="ED155" s="121"/>
      <c r="EE155" s="121"/>
      <c r="EF155" s="121"/>
      <c r="EG155" s="121"/>
      <c r="EH155" s="121"/>
      <c r="EI155" s="121"/>
      <c r="EJ155" s="121"/>
      <c r="EK155" s="121"/>
      <c r="EL155" s="121"/>
      <c r="EM155" s="121"/>
      <c r="EN155" s="121"/>
      <c r="EO155" s="121"/>
      <c r="EP155" s="121"/>
      <c r="EQ155" s="121"/>
      <c r="ER155" s="121"/>
      <c r="ES155" s="121"/>
      <c r="ET155" s="121"/>
      <c r="EU155" s="121"/>
      <c r="EV155" s="121"/>
      <c r="EW155" s="121"/>
      <c r="EX155" s="121"/>
      <c r="EY155" s="121"/>
      <c r="EZ155" s="121"/>
      <c r="FA155" s="121"/>
      <c r="FB155" s="121"/>
      <c r="FC155" s="121"/>
      <c r="FD155" s="121"/>
      <c r="FE155" s="121"/>
      <c r="FF155" s="121"/>
      <c r="FG155" s="121"/>
      <c r="FH155" s="121"/>
      <c r="FI155" s="121"/>
      <c r="FJ155" s="121"/>
      <c r="FK155" s="121"/>
      <c r="FL155" s="121"/>
      <c r="FM155" s="121"/>
      <c r="FN155" s="121"/>
      <c r="FO155" s="121"/>
      <c r="FP155" s="121"/>
      <c r="FQ155" s="121"/>
      <c r="FR155" s="121"/>
      <c r="FS155" s="121"/>
      <c r="FT155" s="121"/>
      <c r="FU155" s="121"/>
      <c r="FV155" s="121"/>
      <c r="FW155" s="121"/>
      <c r="FX155" s="121"/>
      <c r="FY155" s="121"/>
      <c r="FZ155" s="121"/>
      <c r="GA155" s="121"/>
      <c r="GB155" s="121"/>
      <c r="GC155" s="121"/>
      <c r="GD155" s="121"/>
      <c r="GE155" s="121"/>
      <c r="GF155" s="121"/>
      <c r="GG155" s="121"/>
      <c r="GH155" s="121"/>
      <c r="GI155" s="121"/>
      <c r="GJ155" s="121"/>
      <c r="GK155" s="121"/>
      <c r="GL155" s="121"/>
      <c r="GM155" s="121"/>
      <c r="GN155" s="121"/>
      <c r="GO155" s="121"/>
      <c r="GP155" s="121"/>
      <c r="GQ155" s="121"/>
      <c r="GR155" s="121"/>
      <c r="GS155" s="121"/>
      <c r="GT155" s="121"/>
      <c r="GU155" s="121"/>
      <c r="GV155" s="121"/>
      <c r="GW155" s="121"/>
      <c r="GX155" s="121"/>
      <c r="GY155" s="121"/>
      <c r="GZ155" s="121"/>
      <c r="HA155" s="121"/>
      <c r="HB155" s="121"/>
      <c r="HC155" s="121"/>
      <c r="HD155" s="121"/>
      <c r="HE155" s="121"/>
      <c r="HF155" s="121"/>
      <c r="HG155" s="121"/>
      <c r="HH155" s="121"/>
      <c r="HI155" s="121"/>
      <c r="HJ155" s="121"/>
      <c r="HK155" s="121"/>
      <c r="HL155" s="121"/>
      <c r="HM155" s="121"/>
      <c r="HN155" s="121"/>
      <c r="HO155" s="121"/>
      <c r="HP155" s="121"/>
      <c r="HQ155" s="121"/>
      <c r="HR155" s="121"/>
      <c r="HS155" s="121"/>
      <c r="HT155" s="121"/>
      <c r="HU155" s="121"/>
      <c r="HV155" s="121"/>
      <c r="HW155" s="121"/>
      <c r="HX155" s="121"/>
      <c r="HY155" s="121"/>
      <c r="HZ155" s="121"/>
      <c r="IA155" s="121"/>
      <c r="IB155" s="121"/>
      <c r="IC155" s="121"/>
      <c r="ID155" s="121"/>
      <c r="IE155" s="121"/>
      <c r="IF155" s="121"/>
      <c r="IG155" s="121"/>
      <c r="IH155" s="121"/>
      <c r="II155" s="121"/>
      <c r="IJ155" s="121"/>
      <c r="IK155" s="121"/>
      <c r="IL155" s="121"/>
      <c r="IM155" s="121"/>
      <c r="IN155" s="121"/>
      <c r="IO155" s="121"/>
      <c r="IP155" s="121"/>
      <c r="IQ155" s="121"/>
      <c r="IR155" s="121"/>
      <c r="IS155" s="121"/>
      <c r="IT155" s="121"/>
      <c r="IU155" s="121"/>
      <c r="IV155" s="121"/>
    </row>
    <row r="156" spans="1:256" ht="15">
      <c r="A156" s="119">
        <f>'Alloc Amt'!A156</f>
        <v>146</v>
      </c>
      <c r="B156" s="144"/>
      <c r="C156" s="121"/>
      <c r="D156" s="121"/>
      <c r="E156" s="121"/>
      <c r="F156" s="145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 s="121"/>
      <c r="DT156" s="121"/>
      <c r="DU156" s="121"/>
      <c r="DV156" s="121"/>
      <c r="DW156" s="121"/>
      <c r="DX156" s="121"/>
      <c r="DY156" s="121"/>
      <c r="DZ156" s="121"/>
      <c r="EA156" s="121"/>
      <c r="EB156" s="121"/>
      <c r="EC156" s="121"/>
      <c r="ED156" s="121"/>
      <c r="EE156" s="121"/>
      <c r="EF156" s="121"/>
      <c r="EG156" s="121"/>
      <c r="EH156" s="121"/>
      <c r="EI156" s="121"/>
      <c r="EJ156" s="121"/>
      <c r="EK156" s="121"/>
      <c r="EL156" s="121"/>
      <c r="EM156" s="121"/>
      <c r="EN156" s="121"/>
      <c r="EO156" s="121"/>
      <c r="EP156" s="121"/>
      <c r="EQ156" s="121"/>
      <c r="ER156" s="121"/>
      <c r="ES156" s="121"/>
      <c r="ET156" s="121"/>
      <c r="EU156" s="121"/>
      <c r="EV156" s="121"/>
      <c r="EW156" s="121"/>
      <c r="EX156" s="121"/>
      <c r="EY156" s="121"/>
      <c r="EZ156" s="121"/>
      <c r="FA156" s="121"/>
      <c r="FB156" s="121"/>
      <c r="FC156" s="121"/>
      <c r="FD156" s="121"/>
      <c r="FE156" s="121"/>
      <c r="FF156" s="121"/>
      <c r="FG156" s="121"/>
      <c r="FH156" s="121"/>
      <c r="FI156" s="121"/>
      <c r="FJ156" s="121"/>
      <c r="FK156" s="121"/>
      <c r="FL156" s="121"/>
      <c r="FM156" s="121"/>
      <c r="FN156" s="121"/>
      <c r="FO156" s="121"/>
      <c r="FP156" s="121"/>
      <c r="FQ156" s="121"/>
      <c r="FR156" s="121"/>
      <c r="FS156" s="121"/>
      <c r="FT156" s="121"/>
      <c r="FU156" s="121"/>
      <c r="FV156" s="121"/>
      <c r="FW156" s="121"/>
      <c r="FX156" s="121"/>
      <c r="FY156" s="121"/>
      <c r="FZ156" s="121"/>
      <c r="GA156" s="121"/>
      <c r="GB156" s="121"/>
      <c r="GC156" s="121"/>
      <c r="GD156" s="121"/>
      <c r="GE156" s="121"/>
      <c r="GF156" s="121"/>
      <c r="GG156" s="121"/>
      <c r="GH156" s="121"/>
      <c r="GI156" s="121"/>
      <c r="GJ156" s="121"/>
      <c r="GK156" s="121"/>
      <c r="GL156" s="121"/>
      <c r="GM156" s="121"/>
      <c r="GN156" s="121"/>
      <c r="GO156" s="121"/>
      <c r="GP156" s="121"/>
      <c r="GQ156" s="121"/>
      <c r="GR156" s="121"/>
      <c r="GS156" s="121"/>
      <c r="GT156" s="121"/>
      <c r="GU156" s="121"/>
      <c r="GV156" s="121"/>
      <c r="GW156" s="121"/>
      <c r="GX156" s="121"/>
      <c r="GY156" s="121"/>
      <c r="GZ156" s="121"/>
      <c r="HA156" s="121"/>
      <c r="HB156" s="121"/>
      <c r="HC156" s="121"/>
      <c r="HD156" s="121"/>
      <c r="HE156" s="121"/>
      <c r="HF156" s="121"/>
      <c r="HG156" s="121"/>
      <c r="HH156" s="121"/>
      <c r="HI156" s="121"/>
      <c r="HJ156" s="121"/>
      <c r="HK156" s="121"/>
      <c r="HL156" s="121"/>
      <c r="HM156" s="121"/>
      <c r="HN156" s="121"/>
      <c r="HO156" s="121"/>
      <c r="HP156" s="121"/>
      <c r="HQ156" s="121"/>
      <c r="HR156" s="121"/>
      <c r="HS156" s="121"/>
      <c r="HT156" s="121"/>
      <c r="HU156" s="121"/>
      <c r="HV156" s="121"/>
      <c r="HW156" s="121"/>
      <c r="HX156" s="121"/>
      <c r="HY156" s="121"/>
      <c r="HZ156" s="121"/>
      <c r="IA156" s="121"/>
      <c r="IB156" s="121"/>
      <c r="IC156" s="121"/>
      <c r="ID156" s="121"/>
      <c r="IE156" s="121"/>
      <c r="IF156" s="121"/>
      <c r="IG156" s="121"/>
      <c r="IH156" s="121"/>
      <c r="II156" s="121"/>
      <c r="IJ156" s="121"/>
      <c r="IK156" s="121"/>
      <c r="IL156" s="121"/>
      <c r="IM156" s="121"/>
      <c r="IN156" s="121"/>
      <c r="IO156" s="121"/>
      <c r="IP156" s="121"/>
      <c r="IQ156" s="121"/>
      <c r="IR156" s="121"/>
      <c r="IS156" s="121"/>
      <c r="IT156" s="121"/>
      <c r="IU156" s="121"/>
      <c r="IV156" s="121"/>
    </row>
    <row r="157" spans="1:256" ht="15">
      <c r="A157" s="119">
        <f>'Alloc Amt'!A157</f>
        <v>147</v>
      </c>
      <c r="B157" s="144"/>
      <c r="C157" s="121"/>
      <c r="D157" s="121"/>
      <c r="E157" s="121"/>
      <c r="F157" s="145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 s="121"/>
      <c r="DT157" s="121"/>
      <c r="DU157" s="121"/>
      <c r="DV157" s="121"/>
      <c r="DW157" s="121"/>
      <c r="DX157" s="121"/>
      <c r="DY157" s="121"/>
      <c r="DZ157" s="121"/>
      <c r="EA157" s="121"/>
      <c r="EB157" s="121"/>
      <c r="EC157" s="121"/>
      <c r="ED157" s="121"/>
      <c r="EE157" s="121"/>
      <c r="EF157" s="121"/>
      <c r="EG157" s="121"/>
      <c r="EH157" s="121"/>
      <c r="EI157" s="121"/>
      <c r="EJ157" s="121"/>
      <c r="EK157" s="121"/>
      <c r="EL157" s="121"/>
      <c r="EM157" s="121"/>
      <c r="EN157" s="121"/>
      <c r="EO157" s="121"/>
      <c r="EP157" s="121"/>
      <c r="EQ157" s="121"/>
      <c r="ER157" s="121"/>
      <c r="ES157" s="121"/>
      <c r="ET157" s="121"/>
      <c r="EU157" s="121"/>
      <c r="EV157" s="121"/>
      <c r="EW157" s="121"/>
      <c r="EX157" s="121"/>
      <c r="EY157" s="121"/>
      <c r="EZ157" s="121"/>
      <c r="FA157" s="121"/>
      <c r="FB157" s="121"/>
      <c r="FC157" s="121"/>
      <c r="FD157" s="121"/>
      <c r="FE157" s="121"/>
      <c r="FF157" s="121"/>
      <c r="FG157" s="121"/>
      <c r="FH157" s="121"/>
      <c r="FI157" s="121"/>
      <c r="FJ157" s="121"/>
      <c r="FK157" s="121"/>
      <c r="FL157" s="121"/>
      <c r="FM157" s="121"/>
      <c r="FN157" s="121"/>
      <c r="FO157" s="121"/>
      <c r="FP157" s="121"/>
      <c r="FQ157" s="121"/>
      <c r="FR157" s="121"/>
      <c r="FS157" s="121"/>
      <c r="FT157" s="121"/>
      <c r="FU157" s="121"/>
      <c r="FV157" s="121"/>
      <c r="FW157" s="121"/>
      <c r="FX157" s="121"/>
      <c r="FY157" s="121"/>
      <c r="FZ157" s="121"/>
      <c r="GA157" s="121"/>
      <c r="GB157" s="121"/>
      <c r="GC157" s="121"/>
      <c r="GD157" s="121"/>
      <c r="GE157" s="121"/>
      <c r="GF157" s="121"/>
      <c r="GG157" s="121"/>
      <c r="GH157" s="121"/>
      <c r="GI157" s="121"/>
      <c r="GJ157" s="121"/>
      <c r="GK157" s="121"/>
      <c r="GL157" s="121"/>
      <c r="GM157" s="121"/>
      <c r="GN157" s="121"/>
      <c r="GO157" s="121"/>
      <c r="GP157" s="121"/>
      <c r="GQ157" s="121"/>
      <c r="GR157" s="121"/>
      <c r="GS157" s="121"/>
      <c r="GT157" s="121"/>
      <c r="GU157" s="121"/>
      <c r="GV157" s="121"/>
      <c r="GW157" s="121"/>
      <c r="GX157" s="121"/>
      <c r="GY157" s="121"/>
      <c r="GZ157" s="121"/>
      <c r="HA157" s="121"/>
      <c r="HB157" s="121"/>
      <c r="HC157" s="121"/>
      <c r="HD157" s="121"/>
      <c r="HE157" s="121"/>
      <c r="HF157" s="121"/>
      <c r="HG157" s="121"/>
      <c r="HH157" s="121"/>
      <c r="HI157" s="121"/>
      <c r="HJ157" s="121"/>
      <c r="HK157" s="121"/>
      <c r="HL157" s="121"/>
      <c r="HM157" s="121"/>
      <c r="HN157" s="121"/>
      <c r="HO157" s="121"/>
      <c r="HP157" s="121"/>
      <c r="HQ157" s="121"/>
      <c r="HR157" s="121"/>
      <c r="HS157" s="121"/>
      <c r="HT157" s="121"/>
      <c r="HU157" s="121"/>
      <c r="HV157" s="121"/>
      <c r="HW157" s="121"/>
      <c r="HX157" s="121"/>
      <c r="HY157" s="121"/>
      <c r="HZ157" s="121"/>
      <c r="IA157" s="121"/>
      <c r="IB157" s="121"/>
      <c r="IC157" s="121"/>
      <c r="ID157" s="121"/>
      <c r="IE157" s="121"/>
      <c r="IF157" s="121"/>
      <c r="IG157" s="121"/>
      <c r="IH157" s="121"/>
      <c r="II157" s="121"/>
      <c r="IJ157" s="121"/>
      <c r="IK157" s="121"/>
      <c r="IL157" s="121"/>
      <c r="IM157" s="121"/>
      <c r="IN157" s="121"/>
      <c r="IO157" s="121"/>
      <c r="IP157" s="121"/>
      <c r="IQ157" s="121"/>
      <c r="IR157" s="121"/>
      <c r="IS157" s="121"/>
      <c r="IT157" s="121"/>
      <c r="IU157" s="121"/>
      <c r="IV157" s="121"/>
    </row>
    <row r="158" spans="1:256" ht="15">
      <c r="A158" s="119">
        <f>'Alloc Amt'!A158</f>
        <v>0</v>
      </c>
      <c r="B158" s="144"/>
      <c r="C158" s="121"/>
      <c r="D158" s="121"/>
      <c r="E158" s="121"/>
      <c r="F158" s="145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 s="121"/>
      <c r="DT158" s="121"/>
      <c r="DU158" s="121"/>
      <c r="DV158" s="121"/>
      <c r="DW158" s="121"/>
      <c r="DX158" s="121"/>
      <c r="DY158" s="121"/>
      <c r="DZ158" s="121"/>
      <c r="EA158" s="121"/>
      <c r="EB158" s="121"/>
      <c r="EC158" s="121"/>
      <c r="ED158" s="121"/>
      <c r="EE158" s="121"/>
      <c r="EF158" s="121"/>
      <c r="EG158" s="121"/>
      <c r="EH158" s="121"/>
      <c r="EI158" s="121"/>
      <c r="EJ158" s="121"/>
      <c r="EK158" s="121"/>
      <c r="EL158" s="121"/>
      <c r="EM158" s="121"/>
      <c r="EN158" s="121"/>
      <c r="EO158" s="121"/>
      <c r="EP158" s="121"/>
      <c r="EQ158" s="121"/>
      <c r="ER158" s="121"/>
      <c r="ES158" s="121"/>
      <c r="ET158" s="121"/>
      <c r="EU158" s="121"/>
      <c r="EV158" s="121"/>
      <c r="EW158" s="121"/>
      <c r="EX158" s="121"/>
      <c r="EY158" s="121"/>
      <c r="EZ158" s="121"/>
      <c r="FA158" s="121"/>
      <c r="FB158" s="121"/>
      <c r="FC158" s="121"/>
      <c r="FD158" s="121"/>
      <c r="FE158" s="121"/>
      <c r="FF158" s="121"/>
      <c r="FG158" s="121"/>
      <c r="FH158" s="121"/>
      <c r="FI158" s="121"/>
      <c r="FJ158" s="121"/>
      <c r="FK158" s="121"/>
      <c r="FL158" s="121"/>
      <c r="FM158" s="121"/>
      <c r="FN158" s="121"/>
      <c r="FO158" s="121"/>
      <c r="FP158" s="121"/>
      <c r="FQ158" s="121"/>
      <c r="FR158" s="121"/>
      <c r="FS158" s="121"/>
      <c r="FT158" s="121"/>
      <c r="FU158" s="121"/>
      <c r="FV158" s="121"/>
      <c r="FW158" s="121"/>
      <c r="FX158" s="121"/>
      <c r="FY158" s="121"/>
      <c r="FZ158" s="121"/>
      <c r="GA158" s="121"/>
      <c r="GB158" s="121"/>
      <c r="GC158" s="121"/>
      <c r="GD158" s="121"/>
      <c r="GE158" s="121"/>
      <c r="GF158" s="121"/>
      <c r="GG158" s="121"/>
      <c r="GH158" s="121"/>
      <c r="GI158" s="121"/>
      <c r="GJ158" s="121"/>
      <c r="GK158" s="121"/>
      <c r="GL158" s="121"/>
      <c r="GM158" s="121"/>
      <c r="GN158" s="121"/>
      <c r="GO158" s="121"/>
      <c r="GP158" s="121"/>
      <c r="GQ158" s="121"/>
      <c r="GR158" s="121"/>
      <c r="GS158" s="121"/>
      <c r="GT158" s="121"/>
      <c r="GU158" s="121"/>
      <c r="GV158" s="121"/>
      <c r="GW158" s="121"/>
      <c r="GX158" s="121"/>
      <c r="GY158" s="121"/>
      <c r="GZ158" s="121"/>
      <c r="HA158" s="121"/>
      <c r="HB158" s="121"/>
      <c r="HC158" s="121"/>
      <c r="HD158" s="121"/>
      <c r="HE158" s="121"/>
      <c r="HF158" s="121"/>
      <c r="HG158" s="121"/>
      <c r="HH158" s="121"/>
      <c r="HI158" s="121"/>
      <c r="HJ158" s="121"/>
      <c r="HK158" s="121"/>
      <c r="HL158" s="121"/>
      <c r="HM158" s="121"/>
      <c r="HN158" s="121"/>
      <c r="HO158" s="121"/>
      <c r="HP158" s="121"/>
      <c r="HQ158" s="121"/>
      <c r="HR158" s="121"/>
      <c r="HS158" s="121"/>
      <c r="HT158" s="121"/>
      <c r="HU158" s="121"/>
      <c r="HV158" s="121"/>
      <c r="HW158" s="121"/>
      <c r="HX158" s="121"/>
      <c r="HY158" s="121"/>
      <c r="HZ158" s="121"/>
      <c r="IA158" s="121"/>
      <c r="IB158" s="121"/>
      <c r="IC158" s="121"/>
      <c r="ID158" s="121"/>
      <c r="IE158" s="121"/>
      <c r="IF158" s="121"/>
      <c r="IG158" s="121"/>
      <c r="IH158" s="121"/>
      <c r="II158" s="121"/>
      <c r="IJ158" s="121"/>
      <c r="IK158" s="121"/>
      <c r="IL158" s="121"/>
      <c r="IM158" s="121"/>
      <c r="IN158" s="121"/>
      <c r="IO158" s="121"/>
      <c r="IP158" s="121"/>
      <c r="IQ158" s="121"/>
      <c r="IR158" s="121"/>
      <c r="IS158" s="121"/>
      <c r="IT158" s="121"/>
      <c r="IU158" s="121"/>
      <c r="IV158" s="121"/>
    </row>
    <row r="159" spans="1:256" ht="15">
      <c r="A159" s="119">
        <f>'Alloc Amt'!A159</f>
        <v>0</v>
      </c>
      <c r="B159" s="144"/>
      <c r="C159" s="121"/>
      <c r="D159" s="121"/>
      <c r="E159" s="121"/>
      <c r="F159" s="145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 s="121"/>
      <c r="DT159" s="121"/>
      <c r="DU159" s="121"/>
      <c r="DV159" s="121"/>
      <c r="DW159" s="121"/>
      <c r="DX159" s="121"/>
      <c r="DY159" s="121"/>
      <c r="DZ159" s="121"/>
      <c r="EA159" s="121"/>
      <c r="EB159" s="121"/>
      <c r="EC159" s="121"/>
      <c r="ED159" s="121"/>
      <c r="EE159" s="121"/>
      <c r="EF159" s="121"/>
      <c r="EG159" s="121"/>
      <c r="EH159" s="121"/>
      <c r="EI159" s="121"/>
      <c r="EJ159" s="121"/>
      <c r="EK159" s="121"/>
      <c r="EL159" s="121"/>
      <c r="EM159" s="121"/>
      <c r="EN159" s="121"/>
      <c r="EO159" s="121"/>
      <c r="EP159" s="121"/>
      <c r="EQ159" s="121"/>
      <c r="ER159" s="121"/>
      <c r="ES159" s="121"/>
      <c r="ET159" s="121"/>
      <c r="EU159" s="121"/>
      <c r="EV159" s="121"/>
      <c r="EW159" s="121"/>
      <c r="EX159" s="121"/>
      <c r="EY159" s="121"/>
      <c r="EZ159" s="121"/>
      <c r="FA159" s="121"/>
      <c r="FB159" s="121"/>
      <c r="FC159" s="121"/>
      <c r="FD159" s="121"/>
      <c r="FE159" s="121"/>
      <c r="FF159" s="121"/>
      <c r="FG159" s="121"/>
      <c r="FH159" s="121"/>
      <c r="FI159" s="121"/>
      <c r="FJ159" s="121"/>
      <c r="FK159" s="121"/>
      <c r="FL159" s="121"/>
      <c r="FM159" s="121"/>
      <c r="FN159" s="121"/>
      <c r="FO159" s="121"/>
      <c r="FP159" s="121"/>
      <c r="FQ159" s="121"/>
      <c r="FR159" s="121"/>
      <c r="FS159" s="121"/>
      <c r="FT159" s="121"/>
      <c r="FU159" s="121"/>
      <c r="FV159" s="121"/>
      <c r="FW159" s="121"/>
      <c r="FX159" s="121"/>
      <c r="FY159" s="121"/>
      <c r="FZ159" s="121"/>
      <c r="GA159" s="121"/>
      <c r="GB159" s="121"/>
      <c r="GC159" s="121"/>
      <c r="GD159" s="121"/>
      <c r="GE159" s="121"/>
      <c r="GF159" s="121"/>
      <c r="GG159" s="121"/>
      <c r="GH159" s="121"/>
      <c r="GI159" s="121"/>
      <c r="GJ159" s="121"/>
      <c r="GK159" s="121"/>
      <c r="GL159" s="121"/>
      <c r="GM159" s="121"/>
      <c r="GN159" s="121"/>
      <c r="GO159" s="121"/>
      <c r="GP159" s="121"/>
      <c r="GQ159" s="121"/>
      <c r="GR159" s="121"/>
      <c r="GS159" s="121"/>
      <c r="GT159" s="121"/>
      <c r="GU159" s="121"/>
      <c r="GV159" s="121"/>
      <c r="GW159" s="121"/>
      <c r="GX159" s="121"/>
      <c r="GY159" s="121"/>
      <c r="GZ159" s="121"/>
      <c r="HA159" s="121"/>
      <c r="HB159" s="121"/>
      <c r="HC159" s="121"/>
      <c r="HD159" s="121"/>
      <c r="HE159" s="121"/>
      <c r="HF159" s="121"/>
      <c r="HG159" s="121"/>
      <c r="HH159" s="121"/>
      <c r="HI159" s="121"/>
      <c r="HJ159" s="121"/>
      <c r="HK159" s="121"/>
      <c r="HL159" s="121"/>
      <c r="HM159" s="121"/>
      <c r="HN159" s="121"/>
      <c r="HO159" s="121"/>
      <c r="HP159" s="121"/>
      <c r="HQ159" s="121"/>
      <c r="HR159" s="121"/>
      <c r="HS159" s="121"/>
      <c r="HT159" s="121"/>
      <c r="HU159" s="121"/>
      <c r="HV159" s="121"/>
      <c r="HW159" s="121"/>
      <c r="HX159" s="121"/>
      <c r="HY159" s="121"/>
      <c r="HZ159" s="121"/>
      <c r="IA159" s="121"/>
      <c r="IB159" s="121"/>
      <c r="IC159" s="121"/>
      <c r="ID159" s="121"/>
      <c r="IE159" s="121"/>
      <c r="IF159" s="121"/>
      <c r="IG159" s="121"/>
      <c r="IH159" s="121"/>
      <c r="II159" s="121"/>
      <c r="IJ159" s="121"/>
      <c r="IK159" s="121"/>
      <c r="IL159" s="121"/>
      <c r="IM159" s="121"/>
      <c r="IN159" s="121"/>
      <c r="IO159" s="121"/>
      <c r="IP159" s="121"/>
      <c r="IQ159" s="121"/>
      <c r="IR159" s="121"/>
      <c r="IS159" s="121"/>
      <c r="IT159" s="121"/>
      <c r="IU159" s="121"/>
      <c r="IV159" s="121"/>
    </row>
    <row r="160" spans="1:256" ht="15">
      <c r="A160" s="119">
        <f>'Alloc Amt'!A160</f>
        <v>0</v>
      </c>
      <c r="B160" s="144"/>
      <c r="C160" s="121"/>
      <c r="D160" s="121"/>
      <c r="E160" s="121"/>
      <c r="F160" s="145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 s="121"/>
      <c r="DT160" s="121"/>
      <c r="DU160" s="121"/>
      <c r="DV160" s="121"/>
      <c r="DW160" s="121"/>
      <c r="DX160" s="121"/>
      <c r="DY160" s="121"/>
      <c r="DZ160" s="121"/>
      <c r="EA160" s="121"/>
      <c r="EB160" s="121"/>
      <c r="EC160" s="121"/>
      <c r="ED160" s="121"/>
      <c r="EE160" s="121"/>
      <c r="EF160" s="121"/>
      <c r="EG160" s="121"/>
      <c r="EH160" s="121"/>
      <c r="EI160" s="121"/>
      <c r="EJ160" s="121"/>
      <c r="EK160" s="121"/>
      <c r="EL160" s="121"/>
      <c r="EM160" s="121"/>
      <c r="EN160" s="121"/>
      <c r="EO160" s="121"/>
      <c r="EP160" s="121"/>
      <c r="EQ160" s="121"/>
      <c r="ER160" s="121"/>
      <c r="ES160" s="121"/>
      <c r="ET160" s="121"/>
      <c r="EU160" s="121"/>
      <c r="EV160" s="121"/>
      <c r="EW160" s="121"/>
      <c r="EX160" s="121"/>
      <c r="EY160" s="121"/>
      <c r="EZ160" s="121"/>
      <c r="FA160" s="121"/>
      <c r="FB160" s="121"/>
      <c r="FC160" s="121"/>
      <c r="FD160" s="121"/>
      <c r="FE160" s="121"/>
      <c r="FF160" s="121"/>
      <c r="FG160" s="121"/>
      <c r="FH160" s="121"/>
      <c r="FI160" s="121"/>
      <c r="FJ160" s="121"/>
      <c r="FK160" s="121"/>
      <c r="FL160" s="121"/>
      <c r="FM160" s="121"/>
      <c r="FN160" s="121"/>
      <c r="FO160" s="121"/>
      <c r="FP160" s="121"/>
      <c r="FQ160" s="121"/>
      <c r="FR160" s="121"/>
      <c r="FS160" s="121"/>
      <c r="FT160" s="121"/>
      <c r="FU160" s="121"/>
      <c r="FV160" s="121"/>
      <c r="FW160" s="121"/>
      <c r="FX160" s="121"/>
      <c r="FY160" s="121"/>
      <c r="FZ160" s="121"/>
      <c r="GA160" s="121"/>
      <c r="GB160" s="121"/>
      <c r="GC160" s="121"/>
      <c r="GD160" s="121"/>
      <c r="GE160" s="121"/>
      <c r="GF160" s="121"/>
      <c r="GG160" s="121"/>
      <c r="GH160" s="121"/>
      <c r="GI160" s="121"/>
      <c r="GJ160" s="121"/>
      <c r="GK160" s="121"/>
      <c r="GL160" s="121"/>
      <c r="GM160" s="121"/>
      <c r="GN160" s="121"/>
      <c r="GO160" s="121"/>
      <c r="GP160" s="121"/>
      <c r="GQ160" s="121"/>
      <c r="GR160" s="121"/>
      <c r="GS160" s="121"/>
      <c r="GT160" s="121"/>
      <c r="GU160" s="121"/>
      <c r="GV160" s="121"/>
      <c r="GW160" s="121"/>
      <c r="GX160" s="121"/>
      <c r="GY160" s="121"/>
      <c r="GZ160" s="121"/>
      <c r="HA160" s="121"/>
      <c r="HB160" s="121"/>
      <c r="HC160" s="121"/>
      <c r="HD160" s="121"/>
      <c r="HE160" s="121"/>
      <c r="HF160" s="121"/>
      <c r="HG160" s="121"/>
      <c r="HH160" s="121"/>
      <c r="HI160" s="121"/>
      <c r="HJ160" s="121"/>
      <c r="HK160" s="121"/>
      <c r="HL160" s="121"/>
      <c r="HM160" s="121"/>
      <c r="HN160" s="121"/>
      <c r="HO160" s="121"/>
      <c r="HP160" s="121"/>
      <c r="HQ160" s="121"/>
      <c r="HR160" s="121"/>
      <c r="HS160" s="121"/>
      <c r="HT160" s="121"/>
      <c r="HU160" s="121"/>
      <c r="HV160" s="121"/>
      <c r="HW160" s="121"/>
      <c r="HX160" s="121"/>
      <c r="HY160" s="121"/>
      <c r="HZ160" s="121"/>
      <c r="IA160" s="121"/>
      <c r="IB160" s="121"/>
      <c r="IC160" s="121"/>
      <c r="ID160" s="121"/>
      <c r="IE160" s="121"/>
      <c r="IF160" s="121"/>
      <c r="IG160" s="121"/>
      <c r="IH160" s="121"/>
      <c r="II160" s="121"/>
      <c r="IJ160" s="121"/>
      <c r="IK160" s="121"/>
      <c r="IL160" s="121"/>
      <c r="IM160" s="121"/>
      <c r="IN160" s="121"/>
      <c r="IO160" s="121"/>
      <c r="IP160" s="121"/>
      <c r="IQ160" s="121"/>
      <c r="IR160" s="121"/>
      <c r="IS160" s="121"/>
      <c r="IT160" s="121"/>
      <c r="IU160" s="121"/>
      <c r="IV160" s="121"/>
    </row>
    <row r="161" spans="1:256" ht="15">
      <c r="A161" s="119">
        <f>'Alloc Amt'!A161</f>
        <v>0</v>
      </c>
      <c r="B161" s="144"/>
      <c r="C161" s="121"/>
      <c r="D161" s="121"/>
      <c r="E161" s="121"/>
      <c r="F161" s="145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 s="121"/>
      <c r="DT161" s="121"/>
      <c r="DU161" s="121"/>
      <c r="DV161" s="121"/>
      <c r="DW161" s="121"/>
      <c r="DX161" s="121"/>
      <c r="DY161" s="121"/>
      <c r="DZ161" s="121"/>
      <c r="EA161" s="121"/>
      <c r="EB161" s="121"/>
      <c r="EC161" s="121"/>
      <c r="ED161" s="121"/>
      <c r="EE161" s="121"/>
      <c r="EF161" s="121"/>
      <c r="EG161" s="121"/>
      <c r="EH161" s="121"/>
      <c r="EI161" s="121"/>
      <c r="EJ161" s="121"/>
      <c r="EK161" s="121"/>
      <c r="EL161" s="121"/>
      <c r="EM161" s="121"/>
      <c r="EN161" s="121"/>
      <c r="EO161" s="121"/>
      <c r="EP161" s="121"/>
      <c r="EQ161" s="121"/>
      <c r="ER161" s="121"/>
      <c r="ES161" s="121"/>
      <c r="ET161" s="121"/>
      <c r="EU161" s="121"/>
      <c r="EV161" s="121"/>
      <c r="EW161" s="121"/>
      <c r="EX161" s="121"/>
      <c r="EY161" s="121"/>
      <c r="EZ161" s="121"/>
      <c r="FA161" s="121"/>
      <c r="FB161" s="121"/>
      <c r="FC161" s="121"/>
      <c r="FD161" s="121"/>
      <c r="FE161" s="121"/>
      <c r="FF161" s="121"/>
      <c r="FG161" s="121"/>
      <c r="FH161" s="121"/>
      <c r="FI161" s="121"/>
      <c r="FJ161" s="121"/>
      <c r="FK161" s="121"/>
      <c r="FL161" s="121"/>
      <c r="FM161" s="121"/>
      <c r="FN161" s="121"/>
      <c r="FO161" s="121"/>
      <c r="FP161" s="121"/>
      <c r="FQ161" s="121"/>
      <c r="FR161" s="121"/>
      <c r="FS161" s="121"/>
      <c r="FT161" s="121"/>
      <c r="FU161" s="121"/>
      <c r="FV161" s="121"/>
      <c r="FW161" s="121"/>
      <c r="FX161" s="121"/>
      <c r="FY161" s="121"/>
      <c r="FZ161" s="121"/>
      <c r="GA161" s="121"/>
      <c r="GB161" s="121"/>
      <c r="GC161" s="121"/>
      <c r="GD161" s="121"/>
      <c r="GE161" s="121"/>
      <c r="GF161" s="121"/>
      <c r="GG161" s="121"/>
      <c r="GH161" s="121"/>
      <c r="GI161" s="121"/>
      <c r="GJ161" s="121"/>
      <c r="GK161" s="121"/>
      <c r="GL161" s="121"/>
      <c r="GM161" s="121"/>
      <c r="GN161" s="121"/>
      <c r="GO161" s="121"/>
      <c r="GP161" s="121"/>
      <c r="GQ161" s="121"/>
      <c r="GR161" s="121"/>
      <c r="GS161" s="121"/>
      <c r="GT161" s="121"/>
      <c r="GU161" s="121"/>
      <c r="GV161" s="121"/>
      <c r="GW161" s="121"/>
      <c r="GX161" s="121"/>
      <c r="GY161" s="121"/>
      <c r="GZ161" s="121"/>
      <c r="HA161" s="121"/>
      <c r="HB161" s="121"/>
      <c r="HC161" s="121"/>
      <c r="HD161" s="121"/>
      <c r="HE161" s="121"/>
      <c r="HF161" s="121"/>
      <c r="HG161" s="121"/>
      <c r="HH161" s="121"/>
      <c r="HI161" s="121"/>
      <c r="HJ161" s="121"/>
      <c r="HK161" s="121"/>
      <c r="HL161" s="121"/>
      <c r="HM161" s="121"/>
      <c r="HN161" s="121"/>
      <c r="HO161" s="121"/>
      <c r="HP161" s="121"/>
      <c r="HQ161" s="121"/>
      <c r="HR161" s="121"/>
      <c r="HS161" s="121"/>
      <c r="HT161" s="121"/>
      <c r="HU161" s="121"/>
      <c r="HV161" s="121"/>
      <c r="HW161" s="121"/>
      <c r="HX161" s="121"/>
      <c r="HY161" s="121"/>
      <c r="HZ161" s="121"/>
      <c r="IA161" s="121"/>
      <c r="IB161" s="121"/>
      <c r="IC161" s="121"/>
      <c r="ID161" s="121"/>
      <c r="IE161" s="121"/>
      <c r="IF161" s="121"/>
      <c r="IG161" s="121"/>
      <c r="IH161" s="121"/>
      <c r="II161" s="121"/>
      <c r="IJ161" s="121"/>
      <c r="IK161" s="121"/>
      <c r="IL161" s="121"/>
      <c r="IM161" s="121"/>
      <c r="IN161" s="121"/>
      <c r="IO161" s="121"/>
      <c r="IP161" s="121"/>
      <c r="IQ161" s="121"/>
      <c r="IR161" s="121"/>
      <c r="IS161" s="121"/>
      <c r="IT161" s="121"/>
      <c r="IU161" s="121"/>
      <c r="IV161" s="121"/>
    </row>
    <row r="162" spans="1:256" ht="15">
      <c r="A162" s="119">
        <f>'Alloc Amt'!A162</f>
        <v>0</v>
      </c>
      <c r="B162" s="144"/>
      <c r="C162" s="121"/>
      <c r="D162" s="121"/>
      <c r="E162" s="121"/>
      <c r="F162" s="145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 s="121"/>
      <c r="DT162" s="121"/>
      <c r="DU162" s="121"/>
      <c r="DV162" s="121"/>
      <c r="DW162" s="121"/>
      <c r="DX162" s="121"/>
      <c r="DY162" s="121"/>
      <c r="DZ162" s="121"/>
      <c r="EA162" s="121"/>
      <c r="EB162" s="121"/>
      <c r="EC162" s="121"/>
      <c r="ED162" s="121"/>
      <c r="EE162" s="121"/>
      <c r="EF162" s="121"/>
      <c r="EG162" s="121"/>
      <c r="EH162" s="121"/>
      <c r="EI162" s="121"/>
      <c r="EJ162" s="121"/>
      <c r="EK162" s="121"/>
      <c r="EL162" s="121"/>
      <c r="EM162" s="121"/>
      <c r="EN162" s="121"/>
      <c r="EO162" s="121"/>
      <c r="EP162" s="121"/>
      <c r="EQ162" s="121"/>
      <c r="ER162" s="121"/>
      <c r="ES162" s="121"/>
      <c r="ET162" s="121"/>
      <c r="EU162" s="121"/>
      <c r="EV162" s="121"/>
      <c r="EW162" s="121"/>
      <c r="EX162" s="121"/>
      <c r="EY162" s="121"/>
      <c r="EZ162" s="121"/>
      <c r="FA162" s="121"/>
      <c r="FB162" s="121"/>
      <c r="FC162" s="121"/>
      <c r="FD162" s="121"/>
      <c r="FE162" s="121"/>
      <c r="FF162" s="121"/>
      <c r="FG162" s="121"/>
      <c r="FH162" s="121"/>
      <c r="FI162" s="121"/>
      <c r="FJ162" s="121"/>
      <c r="FK162" s="121"/>
      <c r="FL162" s="121"/>
      <c r="FM162" s="121"/>
      <c r="FN162" s="121"/>
      <c r="FO162" s="121"/>
      <c r="FP162" s="121"/>
      <c r="FQ162" s="121"/>
      <c r="FR162" s="121"/>
      <c r="FS162" s="121"/>
      <c r="FT162" s="121"/>
      <c r="FU162" s="121"/>
      <c r="FV162" s="121"/>
      <c r="FW162" s="121"/>
      <c r="FX162" s="121"/>
      <c r="FY162" s="121"/>
      <c r="FZ162" s="121"/>
      <c r="GA162" s="121"/>
      <c r="GB162" s="121"/>
      <c r="GC162" s="121"/>
      <c r="GD162" s="121"/>
      <c r="GE162" s="121"/>
      <c r="GF162" s="121"/>
      <c r="GG162" s="121"/>
      <c r="GH162" s="121"/>
      <c r="GI162" s="121"/>
      <c r="GJ162" s="121"/>
      <c r="GK162" s="121"/>
      <c r="GL162" s="121"/>
      <c r="GM162" s="121"/>
      <c r="GN162" s="121"/>
      <c r="GO162" s="121"/>
      <c r="GP162" s="121"/>
      <c r="GQ162" s="121"/>
      <c r="GR162" s="121"/>
      <c r="GS162" s="121"/>
      <c r="GT162" s="121"/>
      <c r="GU162" s="121"/>
      <c r="GV162" s="121"/>
      <c r="GW162" s="121"/>
      <c r="GX162" s="121"/>
      <c r="GY162" s="121"/>
      <c r="GZ162" s="121"/>
      <c r="HA162" s="121"/>
      <c r="HB162" s="121"/>
      <c r="HC162" s="121"/>
      <c r="HD162" s="121"/>
      <c r="HE162" s="121"/>
      <c r="HF162" s="121"/>
      <c r="HG162" s="121"/>
      <c r="HH162" s="121"/>
      <c r="HI162" s="121"/>
      <c r="HJ162" s="121"/>
      <c r="HK162" s="121"/>
      <c r="HL162" s="121"/>
      <c r="HM162" s="121"/>
      <c r="HN162" s="121"/>
      <c r="HO162" s="121"/>
      <c r="HP162" s="121"/>
      <c r="HQ162" s="121"/>
      <c r="HR162" s="121"/>
      <c r="HS162" s="121"/>
      <c r="HT162" s="121"/>
      <c r="HU162" s="121"/>
      <c r="HV162" s="121"/>
      <c r="HW162" s="121"/>
      <c r="HX162" s="121"/>
      <c r="HY162" s="121"/>
      <c r="HZ162" s="121"/>
      <c r="IA162" s="121"/>
      <c r="IB162" s="121"/>
      <c r="IC162" s="121"/>
      <c r="ID162" s="121"/>
      <c r="IE162" s="121"/>
      <c r="IF162" s="121"/>
      <c r="IG162" s="121"/>
      <c r="IH162" s="121"/>
      <c r="II162" s="121"/>
      <c r="IJ162" s="121"/>
      <c r="IK162" s="121"/>
      <c r="IL162" s="121"/>
      <c r="IM162" s="121"/>
      <c r="IN162" s="121"/>
      <c r="IO162" s="121"/>
      <c r="IP162" s="121"/>
      <c r="IQ162" s="121"/>
      <c r="IR162" s="121"/>
      <c r="IS162" s="121"/>
      <c r="IT162" s="121"/>
      <c r="IU162" s="121"/>
      <c r="IV162" s="121"/>
    </row>
    <row r="163" spans="1:256" ht="15">
      <c r="A163" s="119">
        <f>'Alloc Amt'!A163</f>
        <v>0</v>
      </c>
      <c r="B163" s="144"/>
      <c r="C163" s="121"/>
      <c r="D163" s="121"/>
      <c r="E163" s="121"/>
      <c r="F163" s="145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 s="121"/>
      <c r="DT163" s="121"/>
      <c r="DU163" s="121"/>
      <c r="DV163" s="121"/>
      <c r="DW163" s="121"/>
      <c r="DX163" s="121"/>
      <c r="DY163" s="121"/>
      <c r="DZ163" s="121"/>
      <c r="EA163" s="121"/>
      <c r="EB163" s="121"/>
      <c r="EC163" s="121"/>
      <c r="ED163" s="121"/>
      <c r="EE163" s="121"/>
      <c r="EF163" s="121"/>
      <c r="EG163" s="121"/>
      <c r="EH163" s="121"/>
      <c r="EI163" s="121"/>
      <c r="EJ163" s="121"/>
      <c r="EK163" s="121"/>
      <c r="EL163" s="121"/>
      <c r="EM163" s="121"/>
      <c r="EN163" s="121"/>
      <c r="EO163" s="121"/>
      <c r="EP163" s="121"/>
      <c r="EQ163" s="121"/>
      <c r="ER163" s="121"/>
      <c r="ES163" s="121"/>
      <c r="ET163" s="121"/>
      <c r="EU163" s="121"/>
      <c r="EV163" s="121"/>
      <c r="EW163" s="121"/>
      <c r="EX163" s="121"/>
      <c r="EY163" s="121"/>
      <c r="EZ163" s="121"/>
      <c r="FA163" s="121"/>
      <c r="FB163" s="121"/>
      <c r="FC163" s="121"/>
      <c r="FD163" s="121"/>
      <c r="FE163" s="121"/>
      <c r="FF163" s="121"/>
      <c r="FG163" s="121"/>
      <c r="FH163" s="121"/>
      <c r="FI163" s="121"/>
      <c r="FJ163" s="121"/>
      <c r="FK163" s="121"/>
      <c r="FL163" s="121"/>
      <c r="FM163" s="121"/>
      <c r="FN163" s="121"/>
      <c r="FO163" s="121"/>
      <c r="FP163" s="121"/>
      <c r="FQ163" s="121"/>
      <c r="FR163" s="121"/>
      <c r="FS163" s="121"/>
      <c r="FT163" s="121"/>
      <c r="FU163" s="121"/>
      <c r="FV163" s="121"/>
      <c r="FW163" s="121"/>
      <c r="FX163" s="121"/>
      <c r="FY163" s="121"/>
      <c r="FZ163" s="121"/>
      <c r="GA163" s="121"/>
      <c r="GB163" s="121"/>
      <c r="GC163" s="121"/>
      <c r="GD163" s="121"/>
      <c r="GE163" s="121"/>
      <c r="GF163" s="121"/>
      <c r="GG163" s="121"/>
      <c r="GH163" s="121"/>
      <c r="GI163" s="121"/>
      <c r="GJ163" s="121"/>
      <c r="GK163" s="121"/>
      <c r="GL163" s="121"/>
      <c r="GM163" s="121"/>
      <c r="GN163" s="121"/>
      <c r="GO163" s="121"/>
      <c r="GP163" s="121"/>
      <c r="GQ163" s="121"/>
      <c r="GR163" s="121"/>
      <c r="GS163" s="121"/>
      <c r="GT163" s="121"/>
      <c r="GU163" s="121"/>
      <c r="GV163" s="121"/>
      <c r="GW163" s="121"/>
      <c r="GX163" s="121"/>
      <c r="GY163" s="121"/>
      <c r="GZ163" s="121"/>
      <c r="HA163" s="121"/>
      <c r="HB163" s="121"/>
      <c r="HC163" s="121"/>
      <c r="HD163" s="121"/>
      <c r="HE163" s="121"/>
      <c r="HF163" s="121"/>
      <c r="HG163" s="121"/>
      <c r="HH163" s="121"/>
      <c r="HI163" s="121"/>
      <c r="HJ163" s="121"/>
      <c r="HK163" s="121"/>
      <c r="HL163" s="121"/>
      <c r="HM163" s="121"/>
      <c r="HN163" s="121"/>
      <c r="HO163" s="121"/>
      <c r="HP163" s="121"/>
      <c r="HQ163" s="121"/>
      <c r="HR163" s="121"/>
      <c r="HS163" s="121"/>
      <c r="HT163" s="121"/>
      <c r="HU163" s="121"/>
      <c r="HV163" s="121"/>
      <c r="HW163" s="121"/>
      <c r="HX163" s="121"/>
      <c r="HY163" s="121"/>
      <c r="HZ163" s="121"/>
      <c r="IA163" s="121"/>
      <c r="IB163" s="121"/>
      <c r="IC163" s="121"/>
      <c r="ID163" s="121"/>
      <c r="IE163" s="121"/>
      <c r="IF163" s="121"/>
      <c r="IG163" s="121"/>
      <c r="IH163" s="121"/>
      <c r="II163" s="121"/>
      <c r="IJ163" s="121"/>
      <c r="IK163" s="121"/>
      <c r="IL163" s="121"/>
      <c r="IM163" s="121"/>
      <c r="IN163" s="121"/>
      <c r="IO163" s="121"/>
      <c r="IP163" s="121"/>
      <c r="IQ163" s="121"/>
      <c r="IR163" s="121"/>
      <c r="IS163" s="121"/>
      <c r="IT163" s="121"/>
      <c r="IU163" s="121"/>
      <c r="IV163" s="121"/>
    </row>
    <row r="164" spans="1:256" ht="15">
      <c r="A164" s="119">
        <f>'Alloc Amt'!A164</f>
        <v>0</v>
      </c>
      <c r="B164" s="144"/>
      <c r="C164" s="121"/>
      <c r="D164" s="121"/>
      <c r="E164" s="121"/>
      <c r="F164" s="145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 s="121"/>
      <c r="DT164" s="121"/>
      <c r="DU164" s="121"/>
      <c r="DV164" s="121"/>
      <c r="DW164" s="121"/>
      <c r="DX164" s="121"/>
      <c r="DY164" s="121"/>
      <c r="DZ164" s="121"/>
      <c r="EA164" s="121"/>
      <c r="EB164" s="121"/>
      <c r="EC164" s="121"/>
      <c r="ED164" s="121"/>
      <c r="EE164" s="121"/>
      <c r="EF164" s="121"/>
      <c r="EG164" s="121"/>
      <c r="EH164" s="121"/>
      <c r="EI164" s="121"/>
      <c r="EJ164" s="121"/>
      <c r="EK164" s="121"/>
      <c r="EL164" s="121"/>
      <c r="EM164" s="121"/>
      <c r="EN164" s="121"/>
      <c r="EO164" s="121"/>
      <c r="EP164" s="121"/>
      <c r="EQ164" s="121"/>
      <c r="ER164" s="121"/>
      <c r="ES164" s="121"/>
      <c r="ET164" s="121"/>
      <c r="EU164" s="121"/>
      <c r="EV164" s="121"/>
      <c r="EW164" s="121"/>
      <c r="EX164" s="121"/>
      <c r="EY164" s="121"/>
      <c r="EZ164" s="121"/>
      <c r="FA164" s="121"/>
      <c r="FB164" s="121"/>
      <c r="FC164" s="121"/>
      <c r="FD164" s="121"/>
      <c r="FE164" s="121"/>
      <c r="FF164" s="121"/>
      <c r="FG164" s="121"/>
      <c r="FH164" s="121"/>
      <c r="FI164" s="121"/>
      <c r="FJ164" s="121"/>
      <c r="FK164" s="121"/>
      <c r="FL164" s="121"/>
      <c r="FM164" s="121"/>
      <c r="FN164" s="121"/>
      <c r="FO164" s="121"/>
      <c r="FP164" s="121"/>
      <c r="FQ164" s="121"/>
      <c r="FR164" s="121"/>
      <c r="FS164" s="121"/>
      <c r="FT164" s="121"/>
      <c r="FU164" s="121"/>
      <c r="FV164" s="121"/>
      <c r="FW164" s="121"/>
      <c r="FX164" s="121"/>
      <c r="FY164" s="121"/>
      <c r="FZ164" s="121"/>
      <c r="GA164" s="121"/>
      <c r="GB164" s="121"/>
      <c r="GC164" s="121"/>
      <c r="GD164" s="121"/>
      <c r="GE164" s="121"/>
      <c r="GF164" s="121"/>
      <c r="GG164" s="121"/>
      <c r="GH164" s="121"/>
      <c r="GI164" s="121"/>
      <c r="GJ164" s="121"/>
      <c r="GK164" s="121"/>
      <c r="GL164" s="121"/>
      <c r="GM164" s="121"/>
      <c r="GN164" s="121"/>
      <c r="GO164" s="121"/>
      <c r="GP164" s="121"/>
      <c r="GQ164" s="121"/>
      <c r="GR164" s="121"/>
      <c r="GS164" s="121"/>
      <c r="GT164" s="121"/>
      <c r="GU164" s="121"/>
      <c r="GV164" s="121"/>
      <c r="GW164" s="121"/>
      <c r="GX164" s="121"/>
      <c r="GY164" s="121"/>
      <c r="GZ164" s="121"/>
      <c r="HA164" s="121"/>
      <c r="HB164" s="121"/>
      <c r="HC164" s="121"/>
      <c r="HD164" s="121"/>
      <c r="HE164" s="121"/>
      <c r="HF164" s="121"/>
      <c r="HG164" s="121"/>
      <c r="HH164" s="121"/>
      <c r="HI164" s="121"/>
      <c r="HJ164" s="121"/>
      <c r="HK164" s="121"/>
      <c r="HL164" s="121"/>
      <c r="HM164" s="121"/>
      <c r="HN164" s="121"/>
      <c r="HO164" s="121"/>
      <c r="HP164" s="121"/>
      <c r="HQ164" s="121"/>
      <c r="HR164" s="121"/>
      <c r="HS164" s="121"/>
      <c r="HT164" s="121"/>
      <c r="HU164" s="121"/>
      <c r="HV164" s="121"/>
      <c r="HW164" s="121"/>
      <c r="HX164" s="121"/>
      <c r="HY164" s="121"/>
      <c r="HZ164" s="121"/>
      <c r="IA164" s="121"/>
      <c r="IB164" s="121"/>
      <c r="IC164" s="121"/>
      <c r="ID164" s="121"/>
      <c r="IE164" s="121"/>
      <c r="IF164" s="121"/>
      <c r="IG164" s="121"/>
      <c r="IH164" s="121"/>
      <c r="II164" s="121"/>
      <c r="IJ164" s="121"/>
      <c r="IK164" s="121"/>
      <c r="IL164" s="121"/>
      <c r="IM164" s="121"/>
      <c r="IN164" s="121"/>
      <c r="IO164" s="121"/>
      <c r="IP164" s="121"/>
      <c r="IQ164" s="121"/>
      <c r="IR164" s="121"/>
      <c r="IS164" s="121"/>
      <c r="IT164" s="121"/>
      <c r="IU164" s="121"/>
      <c r="IV164" s="121"/>
    </row>
    <row r="165" spans="1:256" ht="15">
      <c r="A165" s="119">
        <f>'Alloc Amt'!A165</f>
        <v>0</v>
      </c>
      <c r="B165" s="144"/>
      <c r="C165" s="121"/>
      <c r="D165" s="121"/>
      <c r="E165" s="121"/>
      <c r="F165" s="145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 s="121"/>
      <c r="DT165" s="121"/>
      <c r="DU165" s="121"/>
      <c r="DV165" s="121"/>
      <c r="DW165" s="121"/>
      <c r="DX165" s="121"/>
      <c r="DY165" s="121"/>
      <c r="DZ165" s="121"/>
      <c r="EA165" s="121"/>
      <c r="EB165" s="121"/>
      <c r="EC165" s="121"/>
      <c r="ED165" s="121"/>
      <c r="EE165" s="121"/>
      <c r="EF165" s="121"/>
      <c r="EG165" s="121"/>
      <c r="EH165" s="121"/>
      <c r="EI165" s="121"/>
      <c r="EJ165" s="121"/>
      <c r="EK165" s="121"/>
      <c r="EL165" s="121"/>
      <c r="EM165" s="121"/>
      <c r="EN165" s="121"/>
      <c r="EO165" s="121"/>
      <c r="EP165" s="121"/>
      <c r="EQ165" s="121"/>
      <c r="ER165" s="121"/>
      <c r="ES165" s="121"/>
      <c r="ET165" s="121"/>
      <c r="EU165" s="121"/>
      <c r="EV165" s="121"/>
      <c r="EW165" s="121"/>
      <c r="EX165" s="121"/>
      <c r="EY165" s="121"/>
      <c r="EZ165" s="121"/>
      <c r="FA165" s="121"/>
      <c r="FB165" s="121"/>
      <c r="FC165" s="121"/>
      <c r="FD165" s="121"/>
      <c r="FE165" s="121"/>
      <c r="FF165" s="121"/>
      <c r="FG165" s="121"/>
      <c r="FH165" s="121"/>
      <c r="FI165" s="121"/>
      <c r="FJ165" s="121"/>
      <c r="FK165" s="121"/>
      <c r="FL165" s="121"/>
      <c r="FM165" s="121"/>
      <c r="FN165" s="121"/>
      <c r="FO165" s="121"/>
      <c r="FP165" s="121"/>
      <c r="FQ165" s="121"/>
      <c r="FR165" s="121"/>
      <c r="FS165" s="121"/>
      <c r="FT165" s="121"/>
      <c r="FU165" s="121"/>
      <c r="FV165" s="121"/>
      <c r="FW165" s="121"/>
      <c r="FX165" s="121"/>
      <c r="FY165" s="121"/>
      <c r="FZ165" s="121"/>
      <c r="GA165" s="121"/>
      <c r="GB165" s="121"/>
      <c r="GC165" s="121"/>
      <c r="GD165" s="121"/>
      <c r="GE165" s="121"/>
      <c r="GF165" s="121"/>
      <c r="GG165" s="121"/>
      <c r="GH165" s="121"/>
      <c r="GI165" s="121"/>
      <c r="GJ165" s="121"/>
      <c r="GK165" s="121"/>
      <c r="GL165" s="121"/>
      <c r="GM165" s="121"/>
      <c r="GN165" s="121"/>
      <c r="GO165" s="121"/>
      <c r="GP165" s="121"/>
      <c r="GQ165" s="121"/>
      <c r="GR165" s="121"/>
      <c r="GS165" s="121"/>
      <c r="GT165" s="121"/>
      <c r="GU165" s="121"/>
      <c r="GV165" s="121"/>
      <c r="GW165" s="121"/>
      <c r="GX165" s="121"/>
      <c r="GY165" s="121"/>
      <c r="GZ165" s="121"/>
      <c r="HA165" s="121"/>
      <c r="HB165" s="121"/>
      <c r="HC165" s="121"/>
      <c r="HD165" s="121"/>
      <c r="HE165" s="121"/>
      <c r="HF165" s="121"/>
      <c r="HG165" s="121"/>
      <c r="HH165" s="121"/>
      <c r="HI165" s="121"/>
      <c r="HJ165" s="121"/>
      <c r="HK165" s="121"/>
      <c r="HL165" s="121"/>
      <c r="HM165" s="121"/>
      <c r="HN165" s="121"/>
      <c r="HO165" s="121"/>
      <c r="HP165" s="121"/>
      <c r="HQ165" s="121"/>
      <c r="HR165" s="121"/>
      <c r="HS165" s="121"/>
      <c r="HT165" s="121"/>
      <c r="HU165" s="121"/>
      <c r="HV165" s="121"/>
      <c r="HW165" s="121"/>
      <c r="HX165" s="121"/>
      <c r="HY165" s="121"/>
      <c r="HZ165" s="121"/>
      <c r="IA165" s="121"/>
      <c r="IB165" s="121"/>
      <c r="IC165" s="121"/>
      <c r="ID165" s="121"/>
      <c r="IE165" s="121"/>
      <c r="IF165" s="121"/>
      <c r="IG165" s="121"/>
      <c r="IH165" s="121"/>
      <c r="II165" s="121"/>
      <c r="IJ165" s="121"/>
      <c r="IK165" s="121"/>
      <c r="IL165" s="121"/>
      <c r="IM165" s="121"/>
      <c r="IN165" s="121"/>
      <c r="IO165" s="121"/>
      <c r="IP165" s="121"/>
      <c r="IQ165" s="121"/>
      <c r="IR165" s="121"/>
      <c r="IS165" s="121"/>
      <c r="IT165" s="121"/>
      <c r="IU165" s="121"/>
      <c r="IV165" s="121"/>
    </row>
    <row r="166" spans="1:256" ht="15">
      <c r="A166" s="119">
        <f>'Alloc Amt'!A166</f>
        <v>0</v>
      </c>
      <c r="B166" s="144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 s="121"/>
      <c r="DT166" s="121"/>
      <c r="DU166" s="121"/>
      <c r="DV166" s="121"/>
      <c r="DW166" s="121"/>
      <c r="DX166" s="121"/>
      <c r="DY166" s="121"/>
      <c r="DZ166" s="121"/>
      <c r="EA166" s="121"/>
      <c r="EB166" s="121"/>
      <c r="EC166" s="121"/>
      <c r="ED166" s="121"/>
      <c r="EE166" s="121"/>
      <c r="EF166" s="121"/>
      <c r="EG166" s="121"/>
      <c r="EH166" s="121"/>
      <c r="EI166" s="121"/>
      <c r="EJ166" s="121"/>
      <c r="EK166" s="121"/>
      <c r="EL166" s="121"/>
      <c r="EM166" s="121"/>
      <c r="EN166" s="121"/>
      <c r="EO166" s="121"/>
      <c r="EP166" s="121"/>
      <c r="EQ166" s="121"/>
      <c r="ER166" s="121"/>
      <c r="ES166" s="121"/>
      <c r="ET166" s="121"/>
      <c r="EU166" s="121"/>
      <c r="EV166" s="121"/>
      <c r="EW166" s="121"/>
      <c r="EX166" s="121"/>
      <c r="EY166" s="121"/>
      <c r="EZ166" s="121"/>
      <c r="FA166" s="121"/>
      <c r="FB166" s="121"/>
      <c r="FC166" s="121"/>
      <c r="FD166" s="121"/>
      <c r="FE166" s="121"/>
      <c r="FF166" s="121"/>
      <c r="FG166" s="121"/>
      <c r="FH166" s="121"/>
      <c r="FI166" s="121"/>
      <c r="FJ166" s="121"/>
      <c r="FK166" s="121"/>
      <c r="FL166" s="121"/>
      <c r="FM166" s="121"/>
      <c r="FN166" s="121"/>
      <c r="FO166" s="121"/>
      <c r="FP166" s="121"/>
      <c r="FQ166" s="121"/>
      <c r="FR166" s="121"/>
      <c r="FS166" s="121"/>
      <c r="FT166" s="121"/>
      <c r="FU166" s="121"/>
      <c r="FV166" s="121"/>
      <c r="FW166" s="121"/>
      <c r="FX166" s="121"/>
      <c r="FY166" s="121"/>
      <c r="FZ166" s="121"/>
      <c r="GA166" s="121"/>
      <c r="GB166" s="121"/>
      <c r="GC166" s="121"/>
      <c r="GD166" s="121"/>
      <c r="GE166" s="121"/>
      <c r="GF166" s="121"/>
      <c r="GG166" s="121"/>
      <c r="GH166" s="121"/>
      <c r="GI166" s="121"/>
      <c r="GJ166" s="121"/>
      <c r="GK166" s="121"/>
      <c r="GL166" s="121"/>
      <c r="GM166" s="121"/>
      <c r="GN166" s="121"/>
      <c r="GO166" s="121"/>
      <c r="GP166" s="121"/>
      <c r="GQ166" s="121"/>
      <c r="GR166" s="121"/>
      <c r="GS166" s="121"/>
      <c r="GT166" s="121"/>
      <c r="GU166" s="121"/>
      <c r="GV166" s="121"/>
      <c r="GW166" s="121"/>
      <c r="GX166" s="121"/>
      <c r="GY166" s="121"/>
      <c r="GZ166" s="121"/>
      <c r="HA166" s="121"/>
      <c r="HB166" s="121"/>
      <c r="HC166" s="121"/>
      <c r="HD166" s="121"/>
      <c r="HE166" s="121"/>
      <c r="HF166" s="121"/>
      <c r="HG166" s="121"/>
      <c r="HH166" s="121"/>
      <c r="HI166" s="121"/>
      <c r="HJ166" s="121"/>
      <c r="HK166" s="121"/>
      <c r="HL166" s="121"/>
      <c r="HM166" s="121"/>
      <c r="HN166" s="121"/>
      <c r="HO166" s="121"/>
      <c r="HP166" s="121"/>
      <c r="HQ166" s="121"/>
      <c r="HR166" s="121"/>
      <c r="HS166" s="121"/>
      <c r="HT166" s="121"/>
      <c r="HU166" s="121"/>
      <c r="HV166" s="121"/>
      <c r="HW166" s="121"/>
      <c r="HX166" s="121"/>
      <c r="HY166" s="121"/>
      <c r="HZ166" s="121"/>
      <c r="IA166" s="121"/>
      <c r="IB166" s="121"/>
      <c r="IC166" s="121"/>
      <c r="ID166" s="121"/>
      <c r="IE166" s="121"/>
      <c r="IF166" s="121"/>
      <c r="IG166" s="121"/>
      <c r="IH166" s="121"/>
      <c r="II166" s="121"/>
      <c r="IJ166" s="121"/>
      <c r="IK166" s="121"/>
      <c r="IL166" s="121"/>
      <c r="IM166" s="121"/>
      <c r="IN166" s="121"/>
      <c r="IO166" s="121"/>
      <c r="IP166" s="121"/>
      <c r="IQ166" s="121"/>
      <c r="IR166" s="121"/>
      <c r="IS166" s="121"/>
      <c r="IT166" s="121"/>
      <c r="IU166" s="121"/>
      <c r="IV166" s="121"/>
    </row>
    <row r="167" spans="1:256" ht="15">
      <c r="A167" s="119">
        <f>'Alloc Amt'!A167</f>
        <v>0</v>
      </c>
      <c r="B167" s="144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 s="121"/>
      <c r="DT167" s="121"/>
      <c r="DU167" s="121"/>
      <c r="DV167" s="121"/>
      <c r="DW167" s="121"/>
      <c r="DX167" s="121"/>
      <c r="DY167" s="121"/>
      <c r="DZ167" s="121"/>
      <c r="EA167" s="121"/>
      <c r="EB167" s="121"/>
      <c r="EC167" s="121"/>
      <c r="ED167" s="121"/>
      <c r="EE167" s="121"/>
      <c r="EF167" s="121"/>
      <c r="EG167" s="121"/>
      <c r="EH167" s="121"/>
      <c r="EI167" s="121"/>
      <c r="EJ167" s="121"/>
      <c r="EK167" s="121"/>
      <c r="EL167" s="121"/>
      <c r="EM167" s="121"/>
      <c r="EN167" s="121"/>
      <c r="EO167" s="121"/>
      <c r="EP167" s="121"/>
      <c r="EQ167" s="121"/>
      <c r="ER167" s="121"/>
      <c r="ES167" s="121"/>
      <c r="ET167" s="121"/>
      <c r="EU167" s="121"/>
      <c r="EV167" s="121"/>
      <c r="EW167" s="121"/>
      <c r="EX167" s="121"/>
      <c r="EY167" s="121"/>
      <c r="EZ167" s="121"/>
      <c r="FA167" s="121"/>
      <c r="FB167" s="121"/>
      <c r="FC167" s="121"/>
      <c r="FD167" s="121"/>
      <c r="FE167" s="121"/>
      <c r="FF167" s="121"/>
      <c r="FG167" s="121"/>
      <c r="FH167" s="121"/>
      <c r="FI167" s="121"/>
      <c r="FJ167" s="121"/>
      <c r="FK167" s="121"/>
      <c r="FL167" s="121"/>
      <c r="FM167" s="121"/>
      <c r="FN167" s="121"/>
      <c r="FO167" s="121"/>
      <c r="FP167" s="121"/>
      <c r="FQ167" s="121"/>
      <c r="FR167" s="121"/>
      <c r="FS167" s="121"/>
      <c r="FT167" s="121"/>
      <c r="FU167" s="121"/>
      <c r="FV167" s="121"/>
      <c r="FW167" s="121"/>
      <c r="FX167" s="121"/>
      <c r="FY167" s="121"/>
      <c r="FZ167" s="121"/>
      <c r="GA167" s="121"/>
      <c r="GB167" s="121"/>
      <c r="GC167" s="121"/>
      <c r="GD167" s="121"/>
      <c r="GE167" s="121"/>
      <c r="GF167" s="121"/>
      <c r="GG167" s="121"/>
      <c r="GH167" s="121"/>
      <c r="GI167" s="121"/>
      <c r="GJ167" s="121"/>
      <c r="GK167" s="121"/>
      <c r="GL167" s="121"/>
      <c r="GM167" s="121"/>
      <c r="GN167" s="121"/>
      <c r="GO167" s="121"/>
      <c r="GP167" s="121"/>
      <c r="GQ167" s="121"/>
      <c r="GR167" s="121"/>
      <c r="GS167" s="121"/>
      <c r="GT167" s="121"/>
      <c r="GU167" s="121"/>
      <c r="GV167" s="121"/>
      <c r="GW167" s="121"/>
      <c r="GX167" s="121"/>
      <c r="GY167" s="121"/>
      <c r="GZ167" s="121"/>
      <c r="HA167" s="121"/>
      <c r="HB167" s="121"/>
      <c r="HC167" s="121"/>
      <c r="HD167" s="121"/>
      <c r="HE167" s="121"/>
      <c r="HF167" s="121"/>
      <c r="HG167" s="121"/>
      <c r="HH167" s="121"/>
      <c r="HI167" s="121"/>
      <c r="HJ167" s="121"/>
      <c r="HK167" s="121"/>
      <c r="HL167" s="121"/>
      <c r="HM167" s="121"/>
      <c r="HN167" s="121"/>
      <c r="HO167" s="121"/>
      <c r="HP167" s="121"/>
      <c r="HQ167" s="121"/>
      <c r="HR167" s="121"/>
      <c r="HS167" s="121"/>
      <c r="HT167" s="121"/>
      <c r="HU167" s="121"/>
      <c r="HV167" s="121"/>
      <c r="HW167" s="121"/>
      <c r="HX167" s="121"/>
      <c r="HY167" s="121"/>
      <c r="HZ167" s="121"/>
      <c r="IA167" s="121"/>
      <c r="IB167" s="121"/>
      <c r="IC167" s="121"/>
      <c r="ID167" s="121"/>
      <c r="IE167" s="121"/>
      <c r="IF167" s="121"/>
      <c r="IG167" s="121"/>
      <c r="IH167" s="121"/>
      <c r="II167" s="121"/>
      <c r="IJ167" s="121"/>
      <c r="IK167" s="121"/>
      <c r="IL167" s="121"/>
      <c r="IM167" s="121"/>
      <c r="IN167" s="121"/>
      <c r="IO167" s="121"/>
      <c r="IP167" s="121"/>
      <c r="IQ167" s="121"/>
      <c r="IR167" s="121"/>
      <c r="IS167" s="121"/>
      <c r="IT167" s="121"/>
      <c r="IU167" s="121"/>
      <c r="IV167" s="121"/>
    </row>
    <row r="168" spans="1:256" ht="15">
      <c r="A168" s="119">
        <f>'Alloc Amt'!A168</f>
        <v>0</v>
      </c>
      <c r="B168" s="144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 s="121"/>
      <c r="DT168" s="121"/>
      <c r="DU168" s="121"/>
      <c r="DV168" s="121"/>
      <c r="DW168" s="121"/>
      <c r="DX168" s="121"/>
      <c r="DY168" s="121"/>
      <c r="DZ168" s="121"/>
      <c r="EA168" s="121"/>
      <c r="EB168" s="121"/>
      <c r="EC168" s="121"/>
      <c r="ED168" s="121"/>
      <c r="EE168" s="121"/>
      <c r="EF168" s="121"/>
      <c r="EG168" s="121"/>
      <c r="EH168" s="121"/>
      <c r="EI168" s="121"/>
      <c r="EJ168" s="121"/>
      <c r="EK168" s="121"/>
      <c r="EL168" s="121"/>
      <c r="EM168" s="121"/>
      <c r="EN168" s="121"/>
      <c r="EO168" s="121"/>
      <c r="EP168" s="121"/>
      <c r="EQ168" s="121"/>
      <c r="ER168" s="121"/>
      <c r="ES168" s="121"/>
      <c r="ET168" s="121"/>
      <c r="EU168" s="121"/>
      <c r="EV168" s="121"/>
      <c r="EW168" s="121"/>
      <c r="EX168" s="121"/>
      <c r="EY168" s="121"/>
      <c r="EZ168" s="121"/>
      <c r="FA168" s="121"/>
      <c r="FB168" s="121"/>
      <c r="FC168" s="121"/>
      <c r="FD168" s="121"/>
      <c r="FE168" s="121"/>
      <c r="FF168" s="121"/>
      <c r="FG168" s="121"/>
      <c r="FH168" s="121"/>
      <c r="FI168" s="121"/>
      <c r="FJ168" s="121"/>
      <c r="FK168" s="121"/>
      <c r="FL168" s="121"/>
      <c r="FM168" s="121"/>
      <c r="FN168" s="121"/>
      <c r="FO168" s="121"/>
      <c r="FP168" s="121"/>
      <c r="FQ168" s="121"/>
      <c r="FR168" s="121"/>
      <c r="FS168" s="121"/>
      <c r="FT168" s="121"/>
      <c r="FU168" s="121"/>
      <c r="FV168" s="121"/>
      <c r="FW168" s="121"/>
      <c r="FX168" s="121"/>
      <c r="FY168" s="121"/>
      <c r="FZ168" s="121"/>
      <c r="GA168" s="121"/>
      <c r="GB168" s="121"/>
      <c r="GC168" s="121"/>
      <c r="GD168" s="121"/>
      <c r="GE168" s="121"/>
      <c r="GF168" s="121"/>
      <c r="GG168" s="121"/>
      <c r="GH168" s="121"/>
      <c r="GI168" s="121"/>
      <c r="GJ168" s="121"/>
      <c r="GK168" s="121"/>
      <c r="GL168" s="121"/>
      <c r="GM168" s="121"/>
      <c r="GN168" s="121"/>
      <c r="GO168" s="121"/>
      <c r="GP168" s="121"/>
      <c r="GQ168" s="121"/>
      <c r="GR168" s="121"/>
      <c r="GS168" s="121"/>
      <c r="GT168" s="121"/>
      <c r="GU168" s="121"/>
      <c r="GV168" s="121"/>
      <c r="GW168" s="121"/>
      <c r="GX168" s="121"/>
      <c r="GY168" s="121"/>
      <c r="GZ168" s="121"/>
      <c r="HA168" s="121"/>
      <c r="HB168" s="121"/>
      <c r="HC168" s="121"/>
      <c r="HD168" s="121"/>
      <c r="HE168" s="121"/>
      <c r="HF168" s="121"/>
      <c r="HG168" s="121"/>
      <c r="HH168" s="121"/>
      <c r="HI168" s="121"/>
      <c r="HJ168" s="121"/>
      <c r="HK168" s="121"/>
      <c r="HL168" s="121"/>
      <c r="HM168" s="121"/>
      <c r="HN168" s="121"/>
      <c r="HO168" s="121"/>
      <c r="HP168" s="121"/>
      <c r="HQ168" s="121"/>
      <c r="HR168" s="121"/>
      <c r="HS168" s="121"/>
      <c r="HT168" s="121"/>
      <c r="HU168" s="121"/>
      <c r="HV168" s="121"/>
      <c r="HW168" s="121"/>
      <c r="HX168" s="121"/>
      <c r="HY168" s="121"/>
      <c r="HZ168" s="121"/>
      <c r="IA168" s="121"/>
      <c r="IB168" s="121"/>
      <c r="IC168" s="121"/>
      <c r="ID168" s="121"/>
      <c r="IE168" s="121"/>
      <c r="IF168" s="121"/>
      <c r="IG168" s="121"/>
      <c r="IH168" s="121"/>
      <c r="II168" s="121"/>
      <c r="IJ168" s="121"/>
      <c r="IK168" s="121"/>
      <c r="IL168" s="121"/>
      <c r="IM168" s="121"/>
      <c r="IN168" s="121"/>
      <c r="IO168" s="121"/>
      <c r="IP168" s="121"/>
      <c r="IQ168" s="121"/>
      <c r="IR168" s="121"/>
      <c r="IS168" s="121"/>
      <c r="IT168" s="121"/>
      <c r="IU168" s="121"/>
      <c r="IV168" s="121"/>
    </row>
    <row r="169" spans="1:256" ht="15">
      <c r="A169" s="119">
        <f>'Alloc Amt'!A169</f>
        <v>0</v>
      </c>
      <c r="B169" s="144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 s="121"/>
      <c r="DT169" s="121"/>
      <c r="DU169" s="121"/>
      <c r="DV169" s="121"/>
      <c r="DW169" s="121"/>
      <c r="DX169" s="121"/>
      <c r="DY169" s="121"/>
      <c r="DZ169" s="121"/>
      <c r="EA169" s="121"/>
      <c r="EB169" s="121"/>
      <c r="EC169" s="121"/>
      <c r="ED169" s="121"/>
      <c r="EE169" s="121"/>
      <c r="EF169" s="121"/>
      <c r="EG169" s="121"/>
      <c r="EH169" s="121"/>
      <c r="EI169" s="121"/>
      <c r="EJ169" s="121"/>
      <c r="EK169" s="121"/>
      <c r="EL169" s="121"/>
      <c r="EM169" s="121"/>
      <c r="EN169" s="121"/>
      <c r="EO169" s="121"/>
      <c r="EP169" s="121"/>
      <c r="EQ169" s="121"/>
      <c r="ER169" s="121"/>
      <c r="ES169" s="121"/>
      <c r="ET169" s="121"/>
      <c r="EU169" s="121"/>
      <c r="EV169" s="121"/>
      <c r="EW169" s="121"/>
      <c r="EX169" s="121"/>
      <c r="EY169" s="121"/>
      <c r="EZ169" s="121"/>
      <c r="FA169" s="121"/>
      <c r="FB169" s="121"/>
      <c r="FC169" s="121"/>
      <c r="FD169" s="121"/>
      <c r="FE169" s="121"/>
      <c r="FF169" s="121"/>
      <c r="FG169" s="121"/>
      <c r="FH169" s="121"/>
      <c r="FI169" s="121"/>
      <c r="FJ169" s="121"/>
      <c r="FK169" s="121"/>
      <c r="FL169" s="121"/>
      <c r="FM169" s="121"/>
      <c r="FN169" s="121"/>
      <c r="FO169" s="121"/>
      <c r="FP169" s="121"/>
      <c r="FQ169" s="121"/>
      <c r="FR169" s="121"/>
      <c r="FS169" s="121"/>
      <c r="FT169" s="121"/>
      <c r="FU169" s="121"/>
      <c r="FV169" s="121"/>
      <c r="FW169" s="121"/>
      <c r="FX169" s="121"/>
      <c r="FY169" s="121"/>
      <c r="FZ169" s="121"/>
      <c r="GA169" s="121"/>
      <c r="GB169" s="121"/>
      <c r="GC169" s="121"/>
      <c r="GD169" s="121"/>
      <c r="GE169" s="121"/>
      <c r="GF169" s="121"/>
      <c r="GG169" s="121"/>
      <c r="GH169" s="121"/>
      <c r="GI169" s="121"/>
      <c r="GJ169" s="121"/>
      <c r="GK169" s="121"/>
      <c r="GL169" s="121"/>
      <c r="GM169" s="121"/>
      <c r="GN169" s="121"/>
      <c r="GO169" s="121"/>
      <c r="GP169" s="121"/>
      <c r="GQ169" s="121"/>
      <c r="GR169" s="121"/>
      <c r="GS169" s="121"/>
      <c r="GT169" s="121"/>
      <c r="GU169" s="121"/>
      <c r="GV169" s="121"/>
      <c r="GW169" s="121"/>
      <c r="GX169" s="121"/>
      <c r="GY169" s="121"/>
      <c r="GZ169" s="121"/>
      <c r="HA169" s="121"/>
      <c r="HB169" s="121"/>
      <c r="HC169" s="121"/>
      <c r="HD169" s="121"/>
      <c r="HE169" s="121"/>
      <c r="HF169" s="121"/>
      <c r="HG169" s="121"/>
      <c r="HH169" s="121"/>
      <c r="HI169" s="121"/>
      <c r="HJ169" s="121"/>
      <c r="HK169" s="121"/>
      <c r="HL169" s="121"/>
      <c r="HM169" s="121"/>
      <c r="HN169" s="121"/>
      <c r="HO169" s="121"/>
      <c r="HP169" s="121"/>
      <c r="HQ169" s="121"/>
      <c r="HR169" s="121"/>
      <c r="HS169" s="121"/>
      <c r="HT169" s="121"/>
      <c r="HU169" s="121"/>
      <c r="HV169" s="121"/>
      <c r="HW169" s="121"/>
      <c r="HX169" s="121"/>
      <c r="HY169" s="121"/>
      <c r="HZ169" s="121"/>
      <c r="IA169" s="121"/>
      <c r="IB169" s="121"/>
      <c r="IC169" s="121"/>
      <c r="ID169" s="121"/>
      <c r="IE169" s="121"/>
      <c r="IF169" s="121"/>
      <c r="IG169" s="121"/>
      <c r="IH169" s="121"/>
      <c r="II169" s="121"/>
      <c r="IJ169" s="121"/>
      <c r="IK169" s="121"/>
      <c r="IL169" s="121"/>
      <c r="IM169" s="121"/>
      <c r="IN169" s="121"/>
      <c r="IO169" s="121"/>
      <c r="IP169" s="121"/>
      <c r="IQ169" s="121"/>
      <c r="IR169" s="121"/>
      <c r="IS169" s="121"/>
      <c r="IT169" s="121"/>
      <c r="IU169" s="121"/>
      <c r="IV169" s="121"/>
    </row>
    <row r="170" spans="1:256" ht="15">
      <c r="A170" s="119">
        <f>'Alloc Amt'!A170</f>
        <v>0</v>
      </c>
      <c r="B170" s="144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 s="121"/>
      <c r="DT170" s="121"/>
      <c r="DU170" s="121"/>
      <c r="DV170" s="121"/>
      <c r="DW170" s="121"/>
      <c r="DX170" s="121"/>
      <c r="DY170" s="121"/>
      <c r="DZ170" s="121"/>
      <c r="EA170" s="121"/>
      <c r="EB170" s="121"/>
      <c r="EC170" s="121"/>
      <c r="ED170" s="121"/>
      <c r="EE170" s="121"/>
      <c r="EF170" s="121"/>
      <c r="EG170" s="121"/>
      <c r="EH170" s="121"/>
      <c r="EI170" s="121"/>
      <c r="EJ170" s="121"/>
      <c r="EK170" s="121"/>
      <c r="EL170" s="121"/>
      <c r="EM170" s="121"/>
      <c r="EN170" s="121"/>
      <c r="EO170" s="121"/>
      <c r="EP170" s="121"/>
      <c r="EQ170" s="121"/>
      <c r="ER170" s="121"/>
      <c r="ES170" s="121"/>
      <c r="ET170" s="121"/>
      <c r="EU170" s="121"/>
      <c r="EV170" s="121"/>
      <c r="EW170" s="121"/>
      <c r="EX170" s="121"/>
      <c r="EY170" s="121"/>
      <c r="EZ170" s="121"/>
      <c r="FA170" s="121"/>
      <c r="FB170" s="121"/>
      <c r="FC170" s="121"/>
      <c r="FD170" s="121"/>
      <c r="FE170" s="121"/>
      <c r="FF170" s="121"/>
      <c r="FG170" s="121"/>
      <c r="FH170" s="121"/>
      <c r="FI170" s="121"/>
      <c r="FJ170" s="121"/>
      <c r="FK170" s="121"/>
      <c r="FL170" s="121"/>
      <c r="FM170" s="121"/>
      <c r="FN170" s="121"/>
      <c r="FO170" s="121"/>
      <c r="FP170" s="121"/>
      <c r="FQ170" s="121"/>
      <c r="FR170" s="121"/>
      <c r="FS170" s="121"/>
      <c r="FT170" s="121"/>
      <c r="FU170" s="121"/>
      <c r="FV170" s="121"/>
      <c r="FW170" s="121"/>
      <c r="FX170" s="121"/>
      <c r="FY170" s="121"/>
      <c r="FZ170" s="121"/>
      <c r="GA170" s="121"/>
      <c r="GB170" s="121"/>
      <c r="GC170" s="121"/>
      <c r="GD170" s="121"/>
      <c r="GE170" s="121"/>
      <c r="GF170" s="121"/>
      <c r="GG170" s="121"/>
      <c r="GH170" s="121"/>
      <c r="GI170" s="121"/>
      <c r="GJ170" s="121"/>
      <c r="GK170" s="121"/>
      <c r="GL170" s="121"/>
      <c r="GM170" s="121"/>
      <c r="GN170" s="121"/>
      <c r="GO170" s="121"/>
      <c r="GP170" s="121"/>
      <c r="GQ170" s="121"/>
      <c r="GR170" s="121"/>
      <c r="GS170" s="121"/>
      <c r="GT170" s="121"/>
      <c r="GU170" s="121"/>
      <c r="GV170" s="121"/>
      <c r="GW170" s="121"/>
      <c r="GX170" s="121"/>
      <c r="GY170" s="121"/>
      <c r="GZ170" s="121"/>
      <c r="HA170" s="121"/>
      <c r="HB170" s="121"/>
      <c r="HC170" s="121"/>
      <c r="HD170" s="121"/>
      <c r="HE170" s="121"/>
      <c r="HF170" s="121"/>
      <c r="HG170" s="121"/>
      <c r="HH170" s="121"/>
      <c r="HI170" s="121"/>
      <c r="HJ170" s="121"/>
      <c r="HK170" s="121"/>
      <c r="HL170" s="121"/>
      <c r="HM170" s="121"/>
      <c r="HN170" s="121"/>
      <c r="HO170" s="121"/>
      <c r="HP170" s="121"/>
      <c r="HQ170" s="121"/>
      <c r="HR170" s="121"/>
      <c r="HS170" s="121"/>
      <c r="HT170" s="121"/>
      <c r="HU170" s="121"/>
      <c r="HV170" s="121"/>
      <c r="HW170" s="121"/>
      <c r="HX170" s="121"/>
      <c r="HY170" s="121"/>
      <c r="HZ170" s="121"/>
      <c r="IA170" s="121"/>
      <c r="IB170" s="121"/>
      <c r="IC170" s="121"/>
      <c r="ID170" s="121"/>
      <c r="IE170" s="121"/>
      <c r="IF170" s="121"/>
      <c r="IG170" s="121"/>
      <c r="IH170" s="121"/>
      <c r="II170" s="121"/>
      <c r="IJ170" s="121"/>
      <c r="IK170" s="121"/>
      <c r="IL170" s="121"/>
      <c r="IM170" s="121"/>
      <c r="IN170" s="121"/>
      <c r="IO170" s="121"/>
      <c r="IP170" s="121"/>
      <c r="IQ170" s="121"/>
      <c r="IR170" s="121"/>
      <c r="IS170" s="121"/>
      <c r="IT170" s="121"/>
      <c r="IU170" s="121"/>
      <c r="IV170" s="121"/>
    </row>
    <row r="171" spans="1:256" ht="15">
      <c r="A171" s="119">
        <f>'Alloc Amt'!A171</f>
        <v>0</v>
      </c>
      <c r="B171" s="14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 s="121"/>
      <c r="DT171" s="121"/>
      <c r="DU171" s="121"/>
      <c r="DV171" s="121"/>
      <c r="DW171" s="121"/>
      <c r="DX171" s="121"/>
      <c r="DY171" s="121"/>
      <c r="DZ171" s="121"/>
      <c r="EA171" s="121"/>
      <c r="EB171" s="121"/>
      <c r="EC171" s="121"/>
      <c r="ED171" s="121"/>
      <c r="EE171" s="121"/>
      <c r="EF171" s="121"/>
      <c r="EG171" s="121"/>
      <c r="EH171" s="121"/>
      <c r="EI171" s="121"/>
      <c r="EJ171" s="121"/>
      <c r="EK171" s="121"/>
      <c r="EL171" s="121"/>
      <c r="EM171" s="121"/>
      <c r="EN171" s="121"/>
      <c r="EO171" s="121"/>
      <c r="EP171" s="121"/>
      <c r="EQ171" s="121"/>
      <c r="ER171" s="121"/>
      <c r="ES171" s="121"/>
      <c r="ET171" s="121"/>
      <c r="EU171" s="121"/>
      <c r="EV171" s="121"/>
      <c r="EW171" s="121"/>
      <c r="EX171" s="121"/>
      <c r="EY171" s="121"/>
      <c r="EZ171" s="121"/>
      <c r="FA171" s="121"/>
      <c r="FB171" s="121"/>
      <c r="FC171" s="121"/>
      <c r="FD171" s="121"/>
      <c r="FE171" s="121"/>
      <c r="FF171" s="121"/>
      <c r="FG171" s="121"/>
      <c r="FH171" s="121"/>
      <c r="FI171" s="121"/>
      <c r="FJ171" s="121"/>
      <c r="FK171" s="121"/>
      <c r="FL171" s="121"/>
      <c r="FM171" s="121"/>
      <c r="FN171" s="121"/>
      <c r="FO171" s="121"/>
      <c r="FP171" s="121"/>
      <c r="FQ171" s="121"/>
      <c r="FR171" s="121"/>
      <c r="FS171" s="121"/>
      <c r="FT171" s="121"/>
      <c r="FU171" s="121"/>
      <c r="FV171" s="121"/>
      <c r="FW171" s="121"/>
      <c r="FX171" s="121"/>
      <c r="FY171" s="121"/>
      <c r="FZ171" s="121"/>
      <c r="GA171" s="121"/>
      <c r="GB171" s="121"/>
      <c r="GC171" s="121"/>
      <c r="GD171" s="121"/>
      <c r="GE171" s="121"/>
      <c r="GF171" s="121"/>
      <c r="GG171" s="121"/>
      <c r="GH171" s="121"/>
      <c r="GI171" s="121"/>
      <c r="GJ171" s="121"/>
      <c r="GK171" s="121"/>
      <c r="GL171" s="121"/>
      <c r="GM171" s="121"/>
      <c r="GN171" s="121"/>
      <c r="GO171" s="121"/>
      <c r="GP171" s="121"/>
      <c r="GQ171" s="121"/>
      <c r="GR171" s="121"/>
      <c r="GS171" s="121"/>
      <c r="GT171" s="121"/>
      <c r="GU171" s="121"/>
      <c r="GV171" s="121"/>
      <c r="GW171" s="121"/>
      <c r="GX171" s="121"/>
      <c r="GY171" s="121"/>
      <c r="GZ171" s="121"/>
      <c r="HA171" s="121"/>
      <c r="HB171" s="121"/>
      <c r="HC171" s="121"/>
      <c r="HD171" s="121"/>
      <c r="HE171" s="121"/>
      <c r="HF171" s="121"/>
      <c r="HG171" s="121"/>
      <c r="HH171" s="121"/>
      <c r="HI171" s="121"/>
      <c r="HJ171" s="121"/>
      <c r="HK171" s="121"/>
      <c r="HL171" s="121"/>
      <c r="HM171" s="121"/>
      <c r="HN171" s="121"/>
      <c r="HO171" s="121"/>
      <c r="HP171" s="121"/>
      <c r="HQ171" s="121"/>
      <c r="HR171" s="121"/>
      <c r="HS171" s="121"/>
      <c r="HT171" s="121"/>
      <c r="HU171" s="121"/>
      <c r="HV171" s="121"/>
      <c r="HW171" s="121"/>
      <c r="HX171" s="121"/>
      <c r="HY171" s="121"/>
      <c r="HZ171" s="121"/>
      <c r="IA171" s="121"/>
      <c r="IB171" s="121"/>
      <c r="IC171" s="121"/>
      <c r="ID171" s="121"/>
      <c r="IE171" s="121"/>
      <c r="IF171" s="121"/>
      <c r="IG171" s="121"/>
      <c r="IH171" s="121"/>
      <c r="II171" s="121"/>
      <c r="IJ171" s="121"/>
      <c r="IK171" s="121"/>
      <c r="IL171" s="121"/>
      <c r="IM171" s="121"/>
      <c r="IN171" s="121"/>
      <c r="IO171" s="121"/>
      <c r="IP171" s="121"/>
      <c r="IQ171" s="121"/>
      <c r="IR171" s="121"/>
      <c r="IS171" s="121"/>
      <c r="IT171" s="121"/>
      <c r="IU171" s="121"/>
      <c r="IV171" s="121"/>
    </row>
    <row r="172" spans="1:256" ht="15">
      <c r="A172" s="119">
        <f>'Alloc Amt'!A172</f>
        <v>0</v>
      </c>
      <c r="B172" s="144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 s="121"/>
      <c r="DT172" s="121"/>
      <c r="DU172" s="121"/>
      <c r="DV172" s="121"/>
      <c r="DW172" s="121"/>
      <c r="DX172" s="121"/>
      <c r="DY172" s="121"/>
      <c r="DZ172" s="121"/>
      <c r="EA172" s="121"/>
      <c r="EB172" s="121"/>
      <c r="EC172" s="121"/>
      <c r="ED172" s="121"/>
      <c r="EE172" s="121"/>
      <c r="EF172" s="121"/>
      <c r="EG172" s="121"/>
      <c r="EH172" s="121"/>
      <c r="EI172" s="121"/>
      <c r="EJ172" s="121"/>
      <c r="EK172" s="121"/>
      <c r="EL172" s="121"/>
      <c r="EM172" s="121"/>
      <c r="EN172" s="121"/>
      <c r="EO172" s="121"/>
      <c r="EP172" s="121"/>
      <c r="EQ172" s="121"/>
      <c r="ER172" s="121"/>
      <c r="ES172" s="121"/>
      <c r="ET172" s="121"/>
      <c r="EU172" s="121"/>
      <c r="EV172" s="121"/>
      <c r="EW172" s="121"/>
      <c r="EX172" s="121"/>
      <c r="EY172" s="121"/>
      <c r="EZ172" s="121"/>
      <c r="FA172" s="121"/>
      <c r="FB172" s="121"/>
      <c r="FC172" s="121"/>
      <c r="FD172" s="121"/>
      <c r="FE172" s="121"/>
      <c r="FF172" s="121"/>
      <c r="FG172" s="121"/>
      <c r="FH172" s="121"/>
      <c r="FI172" s="121"/>
      <c r="FJ172" s="121"/>
      <c r="FK172" s="121"/>
      <c r="FL172" s="121"/>
      <c r="FM172" s="121"/>
      <c r="FN172" s="121"/>
      <c r="FO172" s="121"/>
      <c r="FP172" s="121"/>
      <c r="FQ172" s="121"/>
      <c r="FR172" s="121"/>
      <c r="FS172" s="121"/>
      <c r="FT172" s="121"/>
      <c r="FU172" s="121"/>
      <c r="FV172" s="121"/>
      <c r="FW172" s="121"/>
      <c r="FX172" s="121"/>
      <c r="FY172" s="121"/>
      <c r="FZ172" s="121"/>
      <c r="GA172" s="121"/>
      <c r="GB172" s="121"/>
      <c r="GC172" s="121"/>
      <c r="GD172" s="121"/>
      <c r="GE172" s="121"/>
      <c r="GF172" s="121"/>
      <c r="GG172" s="121"/>
      <c r="GH172" s="121"/>
      <c r="GI172" s="121"/>
      <c r="GJ172" s="121"/>
      <c r="GK172" s="121"/>
      <c r="GL172" s="121"/>
      <c r="GM172" s="121"/>
      <c r="GN172" s="121"/>
      <c r="GO172" s="121"/>
      <c r="GP172" s="121"/>
      <c r="GQ172" s="121"/>
      <c r="GR172" s="121"/>
      <c r="GS172" s="121"/>
      <c r="GT172" s="121"/>
      <c r="GU172" s="121"/>
      <c r="GV172" s="121"/>
      <c r="GW172" s="121"/>
      <c r="GX172" s="121"/>
      <c r="GY172" s="121"/>
      <c r="GZ172" s="121"/>
      <c r="HA172" s="121"/>
      <c r="HB172" s="121"/>
      <c r="HC172" s="121"/>
      <c r="HD172" s="121"/>
      <c r="HE172" s="121"/>
      <c r="HF172" s="121"/>
      <c r="HG172" s="121"/>
      <c r="HH172" s="121"/>
      <c r="HI172" s="121"/>
      <c r="HJ172" s="121"/>
      <c r="HK172" s="121"/>
      <c r="HL172" s="121"/>
      <c r="HM172" s="121"/>
      <c r="HN172" s="121"/>
      <c r="HO172" s="121"/>
      <c r="HP172" s="121"/>
      <c r="HQ172" s="121"/>
      <c r="HR172" s="121"/>
      <c r="HS172" s="121"/>
      <c r="HT172" s="121"/>
      <c r="HU172" s="121"/>
      <c r="HV172" s="121"/>
      <c r="HW172" s="121"/>
      <c r="HX172" s="121"/>
      <c r="HY172" s="121"/>
      <c r="HZ172" s="121"/>
      <c r="IA172" s="121"/>
      <c r="IB172" s="121"/>
      <c r="IC172" s="121"/>
      <c r="ID172" s="121"/>
      <c r="IE172" s="121"/>
      <c r="IF172" s="121"/>
      <c r="IG172" s="121"/>
      <c r="IH172" s="121"/>
      <c r="II172" s="121"/>
      <c r="IJ172" s="121"/>
      <c r="IK172" s="121"/>
      <c r="IL172" s="121"/>
      <c r="IM172" s="121"/>
      <c r="IN172" s="121"/>
      <c r="IO172" s="121"/>
      <c r="IP172" s="121"/>
      <c r="IQ172" s="121"/>
      <c r="IR172" s="121"/>
      <c r="IS172" s="121"/>
      <c r="IT172" s="121"/>
      <c r="IU172" s="121"/>
      <c r="IV172" s="121"/>
    </row>
    <row r="173" spans="1:256" ht="15">
      <c r="A173" s="119">
        <f>'Alloc Amt'!A173</f>
        <v>0</v>
      </c>
      <c r="B173" s="144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 s="121"/>
      <c r="DT173" s="121"/>
      <c r="DU173" s="121"/>
      <c r="DV173" s="121"/>
      <c r="DW173" s="121"/>
      <c r="DX173" s="121"/>
      <c r="DY173" s="121"/>
      <c r="DZ173" s="121"/>
      <c r="EA173" s="121"/>
      <c r="EB173" s="121"/>
      <c r="EC173" s="121"/>
      <c r="ED173" s="121"/>
      <c r="EE173" s="121"/>
      <c r="EF173" s="121"/>
      <c r="EG173" s="121"/>
      <c r="EH173" s="121"/>
      <c r="EI173" s="121"/>
      <c r="EJ173" s="121"/>
      <c r="EK173" s="121"/>
      <c r="EL173" s="121"/>
      <c r="EM173" s="121"/>
      <c r="EN173" s="121"/>
      <c r="EO173" s="121"/>
      <c r="EP173" s="121"/>
      <c r="EQ173" s="121"/>
      <c r="ER173" s="121"/>
      <c r="ES173" s="121"/>
      <c r="ET173" s="121"/>
      <c r="EU173" s="121"/>
      <c r="EV173" s="121"/>
      <c r="EW173" s="121"/>
      <c r="EX173" s="121"/>
      <c r="EY173" s="121"/>
      <c r="EZ173" s="121"/>
      <c r="FA173" s="121"/>
      <c r="FB173" s="121"/>
      <c r="FC173" s="121"/>
      <c r="FD173" s="121"/>
      <c r="FE173" s="121"/>
      <c r="FF173" s="121"/>
      <c r="FG173" s="121"/>
      <c r="FH173" s="121"/>
      <c r="FI173" s="121"/>
      <c r="FJ173" s="121"/>
      <c r="FK173" s="121"/>
      <c r="FL173" s="121"/>
      <c r="FM173" s="121"/>
      <c r="FN173" s="121"/>
      <c r="FO173" s="121"/>
      <c r="FP173" s="121"/>
      <c r="FQ173" s="121"/>
      <c r="FR173" s="121"/>
      <c r="FS173" s="121"/>
      <c r="FT173" s="121"/>
      <c r="FU173" s="121"/>
      <c r="FV173" s="121"/>
      <c r="FW173" s="121"/>
      <c r="FX173" s="121"/>
      <c r="FY173" s="121"/>
      <c r="FZ173" s="121"/>
      <c r="GA173" s="121"/>
      <c r="GB173" s="121"/>
      <c r="GC173" s="121"/>
      <c r="GD173" s="121"/>
      <c r="GE173" s="121"/>
      <c r="GF173" s="121"/>
      <c r="GG173" s="121"/>
      <c r="GH173" s="121"/>
      <c r="GI173" s="121"/>
      <c r="GJ173" s="121"/>
      <c r="GK173" s="121"/>
      <c r="GL173" s="121"/>
      <c r="GM173" s="121"/>
      <c r="GN173" s="121"/>
      <c r="GO173" s="121"/>
      <c r="GP173" s="121"/>
      <c r="GQ173" s="121"/>
      <c r="GR173" s="121"/>
      <c r="GS173" s="121"/>
      <c r="GT173" s="121"/>
      <c r="GU173" s="121"/>
      <c r="GV173" s="121"/>
      <c r="GW173" s="121"/>
      <c r="GX173" s="121"/>
      <c r="GY173" s="121"/>
      <c r="GZ173" s="121"/>
      <c r="HA173" s="121"/>
      <c r="HB173" s="121"/>
      <c r="HC173" s="121"/>
      <c r="HD173" s="121"/>
      <c r="HE173" s="121"/>
      <c r="HF173" s="121"/>
      <c r="HG173" s="121"/>
      <c r="HH173" s="121"/>
      <c r="HI173" s="121"/>
      <c r="HJ173" s="121"/>
      <c r="HK173" s="121"/>
      <c r="HL173" s="121"/>
      <c r="HM173" s="121"/>
      <c r="HN173" s="121"/>
      <c r="HO173" s="121"/>
      <c r="HP173" s="121"/>
      <c r="HQ173" s="121"/>
      <c r="HR173" s="121"/>
      <c r="HS173" s="121"/>
      <c r="HT173" s="121"/>
      <c r="HU173" s="121"/>
      <c r="HV173" s="121"/>
      <c r="HW173" s="121"/>
      <c r="HX173" s="121"/>
      <c r="HY173" s="121"/>
      <c r="HZ173" s="121"/>
      <c r="IA173" s="121"/>
      <c r="IB173" s="121"/>
      <c r="IC173" s="121"/>
      <c r="ID173" s="121"/>
      <c r="IE173" s="121"/>
      <c r="IF173" s="121"/>
      <c r="IG173" s="121"/>
      <c r="IH173" s="121"/>
      <c r="II173" s="121"/>
      <c r="IJ173" s="121"/>
      <c r="IK173" s="121"/>
      <c r="IL173" s="121"/>
      <c r="IM173" s="121"/>
      <c r="IN173" s="121"/>
      <c r="IO173" s="121"/>
      <c r="IP173" s="121"/>
      <c r="IQ173" s="121"/>
      <c r="IR173" s="121"/>
      <c r="IS173" s="121"/>
      <c r="IT173" s="121"/>
      <c r="IU173" s="121"/>
      <c r="IV173" s="121"/>
    </row>
    <row r="174" spans="1:256" ht="15">
      <c r="A174" s="119">
        <f>'Alloc Amt'!A174</f>
        <v>0</v>
      </c>
      <c r="B174" s="144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 s="121"/>
      <c r="DT174" s="121"/>
      <c r="DU174" s="121"/>
      <c r="DV174" s="121"/>
      <c r="DW174" s="121"/>
      <c r="DX174" s="121"/>
      <c r="DY174" s="121"/>
      <c r="DZ174" s="121"/>
      <c r="EA174" s="121"/>
      <c r="EB174" s="121"/>
      <c r="EC174" s="121"/>
      <c r="ED174" s="121"/>
      <c r="EE174" s="121"/>
      <c r="EF174" s="121"/>
      <c r="EG174" s="121"/>
      <c r="EH174" s="121"/>
      <c r="EI174" s="121"/>
      <c r="EJ174" s="121"/>
      <c r="EK174" s="121"/>
      <c r="EL174" s="121"/>
      <c r="EM174" s="121"/>
      <c r="EN174" s="121"/>
      <c r="EO174" s="121"/>
      <c r="EP174" s="121"/>
      <c r="EQ174" s="121"/>
      <c r="ER174" s="121"/>
      <c r="ES174" s="121"/>
      <c r="ET174" s="121"/>
      <c r="EU174" s="121"/>
      <c r="EV174" s="121"/>
      <c r="EW174" s="121"/>
      <c r="EX174" s="121"/>
      <c r="EY174" s="121"/>
      <c r="EZ174" s="121"/>
      <c r="FA174" s="121"/>
      <c r="FB174" s="121"/>
      <c r="FC174" s="121"/>
      <c r="FD174" s="121"/>
      <c r="FE174" s="121"/>
      <c r="FF174" s="121"/>
      <c r="FG174" s="121"/>
      <c r="FH174" s="121"/>
      <c r="FI174" s="121"/>
      <c r="FJ174" s="121"/>
      <c r="FK174" s="121"/>
      <c r="FL174" s="121"/>
      <c r="FM174" s="121"/>
      <c r="FN174" s="121"/>
      <c r="FO174" s="121"/>
      <c r="FP174" s="121"/>
      <c r="FQ174" s="121"/>
      <c r="FR174" s="121"/>
      <c r="FS174" s="121"/>
      <c r="FT174" s="121"/>
      <c r="FU174" s="121"/>
      <c r="FV174" s="121"/>
      <c r="FW174" s="121"/>
      <c r="FX174" s="121"/>
      <c r="FY174" s="121"/>
      <c r="FZ174" s="121"/>
      <c r="GA174" s="121"/>
      <c r="GB174" s="121"/>
      <c r="GC174" s="121"/>
      <c r="GD174" s="121"/>
      <c r="GE174" s="121"/>
      <c r="GF174" s="121"/>
      <c r="GG174" s="121"/>
      <c r="GH174" s="121"/>
      <c r="GI174" s="121"/>
      <c r="GJ174" s="121"/>
      <c r="GK174" s="121"/>
      <c r="GL174" s="121"/>
      <c r="GM174" s="121"/>
      <c r="GN174" s="121"/>
      <c r="GO174" s="121"/>
      <c r="GP174" s="121"/>
      <c r="GQ174" s="121"/>
      <c r="GR174" s="121"/>
      <c r="GS174" s="121"/>
      <c r="GT174" s="121"/>
      <c r="GU174" s="121"/>
      <c r="GV174" s="121"/>
      <c r="GW174" s="121"/>
      <c r="GX174" s="121"/>
      <c r="GY174" s="121"/>
      <c r="GZ174" s="121"/>
      <c r="HA174" s="121"/>
      <c r="HB174" s="121"/>
      <c r="HC174" s="121"/>
      <c r="HD174" s="121"/>
      <c r="HE174" s="121"/>
      <c r="HF174" s="121"/>
      <c r="HG174" s="121"/>
      <c r="HH174" s="121"/>
      <c r="HI174" s="121"/>
      <c r="HJ174" s="121"/>
      <c r="HK174" s="121"/>
      <c r="HL174" s="121"/>
      <c r="HM174" s="121"/>
      <c r="HN174" s="121"/>
      <c r="HO174" s="121"/>
      <c r="HP174" s="121"/>
      <c r="HQ174" s="121"/>
      <c r="HR174" s="121"/>
      <c r="HS174" s="121"/>
      <c r="HT174" s="121"/>
      <c r="HU174" s="121"/>
      <c r="HV174" s="121"/>
      <c r="HW174" s="121"/>
      <c r="HX174" s="121"/>
      <c r="HY174" s="121"/>
      <c r="HZ174" s="121"/>
      <c r="IA174" s="121"/>
      <c r="IB174" s="121"/>
      <c r="IC174" s="121"/>
      <c r="ID174" s="121"/>
      <c r="IE174" s="121"/>
      <c r="IF174" s="121"/>
      <c r="IG174" s="121"/>
      <c r="IH174" s="121"/>
      <c r="II174" s="121"/>
      <c r="IJ174" s="121"/>
      <c r="IK174" s="121"/>
      <c r="IL174" s="121"/>
      <c r="IM174" s="121"/>
      <c r="IN174" s="121"/>
      <c r="IO174" s="121"/>
      <c r="IP174" s="121"/>
      <c r="IQ174" s="121"/>
      <c r="IR174" s="121"/>
      <c r="IS174" s="121"/>
      <c r="IT174" s="121"/>
      <c r="IU174" s="121"/>
      <c r="IV174" s="121"/>
    </row>
    <row r="175" spans="1:256" ht="15">
      <c r="A175" s="119">
        <f>'Alloc Amt'!A175</f>
        <v>0</v>
      </c>
      <c r="B175" s="144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 s="121"/>
      <c r="DT175" s="121"/>
      <c r="DU175" s="121"/>
      <c r="DV175" s="121"/>
      <c r="DW175" s="121"/>
      <c r="DX175" s="121"/>
      <c r="DY175" s="121"/>
      <c r="DZ175" s="121"/>
      <c r="EA175" s="121"/>
      <c r="EB175" s="121"/>
      <c r="EC175" s="121"/>
      <c r="ED175" s="121"/>
      <c r="EE175" s="121"/>
      <c r="EF175" s="121"/>
      <c r="EG175" s="121"/>
      <c r="EH175" s="121"/>
      <c r="EI175" s="121"/>
      <c r="EJ175" s="121"/>
      <c r="EK175" s="121"/>
      <c r="EL175" s="121"/>
      <c r="EM175" s="121"/>
      <c r="EN175" s="121"/>
      <c r="EO175" s="121"/>
      <c r="EP175" s="121"/>
      <c r="EQ175" s="121"/>
      <c r="ER175" s="121"/>
      <c r="ES175" s="121"/>
      <c r="ET175" s="121"/>
      <c r="EU175" s="121"/>
      <c r="EV175" s="121"/>
      <c r="EW175" s="121"/>
      <c r="EX175" s="121"/>
      <c r="EY175" s="121"/>
      <c r="EZ175" s="121"/>
      <c r="FA175" s="121"/>
      <c r="FB175" s="121"/>
      <c r="FC175" s="121"/>
      <c r="FD175" s="121"/>
      <c r="FE175" s="121"/>
      <c r="FF175" s="121"/>
      <c r="FG175" s="121"/>
      <c r="FH175" s="121"/>
      <c r="FI175" s="121"/>
      <c r="FJ175" s="121"/>
      <c r="FK175" s="121"/>
      <c r="FL175" s="121"/>
      <c r="FM175" s="121"/>
      <c r="FN175" s="121"/>
      <c r="FO175" s="121"/>
      <c r="FP175" s="121"/>
      <c r="FQ175" s="121"/>
      <c r="FR175" s="121"/>
      <c r="FS175" s="121"/>
      <c r="FT175" s="121"/>
      <c r="FU175" s="121"/>
      <c r="FV175" s="121"/>
      <c r="FW175" s="121"/>
      <c r="FX175" s="121"/>
      <c r="FY175" s="121"/>
      <c r="FZ175" s="121"/>
      <c r="GA175" s="121"/>
      <c r="GB175" s="121"/>
      <c r="GC175" s="121"/>
      <c r="GD175" s="121"/>
      <c r="GE175" s="121"/>
      <c r="GF175" s="121"/>
      <c r="GG175" s="121"/>
      <c r="GH175" s="121"/>
      <c r="GI175" s="121"/>
      <c r="GJ175" s="121"/>
      <c r="GK175" s="121"/>
      <c r="GL175" s="121"/>
      <c r="GM175" s="121"/>
      <c r="GN175" s="121"/>
      <c r="GO175" s="121"/>
      <c r="GP175" s="121"/>
      <c r="GQ175" s="121"/>
      <c r="GR175" s="121"/>
      <c r="GS175" s="121"/>
      <c r="GT175" s="121"/>
      <c r="GU175" s="121"/>
      <c r="GV175" s="121"/>
      <c r="GW175" s="121"/>
      <c r="GX175" s="121"/>
      <c r="GY175" s="121"/>
      <c r="GZ175" s="121"/>
      <c r="HA175" s="121"/>
      <c r="HB175" s="121"/>
      <c r="HC175" s="121"/>
      <c r="HD175" s="121"/>
      <c r="HE175" s="121"/>
      <c r="HF175" s="121"/>
      <c r="HG175" s="121"/>
      <c r="HH175" s="121"/>
      <c r="HI175" s="121"/>
      <c r="HJ175" s="121"/>
      <c r="HK175" s="121"/>
      <c r="HL175" s="121"/>
      <c r="HM175" s="121"/>
      <c r="HN175" s="121"/>
      <c r="HO175" s="121"/>
      <c r="HP175" s="121"/>
      <c r="HQ175" s="121"/>
      <c r="HR175" s="121"/>
      <c r="HS175" s="121"/>
      <c r="HT175" s="121"/>
      <c r="HU175" s="121"/>
      <c r="HV175" s="121"/>
      <c r="HW175" s="121"/>
      <c r="HX175" s="121"/>
      <c r="HY175" s="121"/>
      <c r="HZ175" s="121"/>
      <c r="IA175" s="121"/>
      <c r="IB175" s="121"/>
      <c r="IC175" s="121"/>
      <c r="ID175" s="121"/>
      <c r="IE175" s="121"/>
      <c r="IF175" s="121"/>
      <c r="IG175" s="121"/>
      <c r="IH175" s="121"/>
      <c r="II175" s="121"/>
      <c r="IJ175" s="121"/>
      <c r="IK175" s="121"/>
      <c r="IL175" s="121"/>
      <c r="IM175" s="121"/>
      <c r="IN175" s="121"/>
      <c r="IO175" s="121"/>
      <c r="IP175" s="121"/>
      <c r="IQ175" s="121"/>
      <c r="IR175" s="121"/>
      <c r="IS175" s="121"/>
      <c r="IT175" s="121"/>
      <c r="IU175" s="121"/>
      <c r="IV175" s="121"/>
    </row>
    <row r="176" spans="1:256" ht="15">
      <c r="A176" s="119">
        <f>'Alloc Amt'!A176</f>
        <v>0</v>
      </c>
      <c r="B176" s="144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  <c r="DS176" s="121"/>
      <c r="DT176" s="121"/>
      <c r="DU176" s="121"/>
      <c r="DV176" s="121"/>
      <c r="DW176" s="121"/>
      <c r="DX176" s="121"/>
      <c r="DY176" s="121"/>
      <c r="DZ176" s="121"/>
      <c r="EA176" s="121"/>
      <c r="EB176" s="121"/>
      <c r="EC176" s="121"/>
      <c r="ED176" s="121"/>
      <c r="EE176" s="121"/>
      <c r="EF176" s="121"/>
      <c r="EG176" s="121"/>
      <c r="EH176" s="121"/>
      <c r="EI176" s="121"/>
      <c r="EJ176" s="121"/>
      <c r="EK176" s="121"/>
      <c r="EL176" s="121"/>
      <c r="EM176" s="121"/>
      <c r="EN176" s="121"/>
      <c r="EO176" s="121"/>
      <c r="EP176" s="121"/>
      <c r="EQ176" s="121"/>
      <c r="ER176" s="121"/>
      <c r="ES176" s="121"/>
      <c r="ET176" s="121"/>
      <c r="EU176" s="121"/>
      <c r="EV176" s="121"/>
      <c r="EW176" s="121"/>
      <c r="EX176" s="121"/>
      <c r="EY176" s="121"/>
      <c r="EZ176" s="121"/>
      <c r="FA176" s="121"/>
      <c r="FB176" s="121"/>
      <c r="FC176" s="121"/>
      <c r="FD176" s="121"/>
      <c r="FE176" s="121"/>
      <c r="FF176" s="121"/>
      <c r="FG176" s="121"/>
      <c r="FH176" s="121"/>
      <c r="FI176" s="121"/>
      <c r="FJ176" s="121"/>
      <c r="FK176" s="121"/>
      <c r="FL176" s="121"/>
      <c r="FM176" s="121"/>
      <c r="FN176" s="121"/>
      <c r="FO176" s="121"/>
      <c r="FP176" s="121"/>
      <c r="FQ176" s="121"/>
      <c r="FR176" s="121"/>
      <c r="FS176" s="121"/>
      <c r="FT176" s="121"/>
      <c r="FU176" s="121"/>
      <c r="FV176" s="121"/>
      <c r="FW176" s="121"/>
      <c r="FX176" s="121"/>
      <c r="FY176" s="121"/>
      <c r="FZ176" s="121"/>
      <c r="GA176" s="121"/>
      <c r="GB176" s="121"/>
      <c r="GC176" s="121"/>
      <c r="GD176" s="121"/>
      <c r="GE176" s="121"/>
      <c r="GF176" s="121"/>
      <c r="GG176" s="121"/>
      <c r="GH176" s="121"/>
      <c r="GI176" s="121"/>
      <c r="GJ176" s="121"/>
      <c r="GK176" s="121"/>
      <c r="GL176" s="121"/>
      <c r="GM176" s="121"/>
      <c r="GN176" s="121"/>
      <c r="GO176" s="121"/>
      <c r="GP176" s="121"/>
      <c r="GQ176" s="121"/>
      <c r="GR176" s="121"/>
      <c r="GS176" s="121"/>
      <c r="GT176" s="121"/>
      <c r="GU176" s="121"/>
      <c r="GV176" s="121"/>
      <c r="GW176" s="121"/>
      <c r="GX176" s="121"/>
      <c r="GY176" s="121"/>
      <c r="GZ176" s="121"/>
      <c r="HA176" s="121"/>
      <c r="HB176" s="121"/>
      <c r="HC176" s="121"/>
      <c r="HD176" s="121"/>
      <c r="HE176" s="121"/>
      <c r="HF176" s="121"/>
      <c r="HG176" s="121"/>
      <c r="HH176" s="121"/>
      <c r="HI176" s="121"/>
      <c r="HJ176" s="121"/>
      <c r="HK176" s="121"/>
      <c r="HL176" s="121"/>
      <c r="HM176" s="121"/>
      <c r="HN176" s="121"/>
      <c r="HO176" s="121"/>
      <c r="HP176" s="121"/>
      <c r="HQ176" s="121"/>
      <c r="HR176" s="121"/>
      <c r="HS176" s="121"/>
      <c r="HT176" s="121"/>
      <c r="HU176" s="121"/>
      <c r="HV176" s="121"/>
      <c r="HW176" s="121"/>
      <c r="HX176" s="121"/>
      <c r="HY176" s="121"/>
      <c r="HZ176" s="121"/>
      <c r="IA176" s="121"/>
      <c r="IB176" s="121"/>
      <c r="IC176" s="121"/>
      <c r="ID176" s="121"/>
      <c r="IE176" s="121"/>
      <c r="IF176" s="121"/>
      <c r="IG176" s="121"/>
      <c r="IH176" s="121"/>
      <c r="II176" s="121"/>
      <c r="IJ176" s="121"/>
      <c r="IK176" s="121"/>
      <c r="IL176" s="121"/>
      <c r="IM176" s="121"/>
      <c r="IN176" s="121"/>
      <c r="IO176" s="121"/>
      <c r="IP176" s="121"/>
      <c r="IQ176" s="121"/>
      <c r="IR176" s="121"/>
      <c r="IS176" s="121"/>
      <c r="IT176" s="121"/>
      <c r="IU176" s="121"/>
      <c r="IV176" s="121"/>
    </row>
    <row r="177" spans="1:256" ht="15">
      <c r="A177" s="119">
        <f>'Alloc Amt'!A177</f>
        <v>0</v>
      </c>
      <c r="B177" s="144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 s="121"/>
      <c r="DT177" s="121"/>
      <c r="DU177" s="121"/>
      <c r="DV177" s="121"/>
      <c r="DW177" s="121"/>
      <c r="DX177" s="121"/>
      <c r="DY177" s="121"/>
      <c r="DZ177" s="121"/>
      <c r="EA177" s="121"/>
      <c r="EB177" s="121"/>
      <c r="EC177" s="121"/>
      <c r="ED177" s="121"/>
      <c r="EE177" s="121"/>
      <c r="EF177" s="121"/>
      <c r="EG177" s="121"/>
      <c r="EH177" s="121"/>
      <c r="EI177" s="121"/>
      <c r="EJ177" s="121"/>
      <c r="EK177" s="121"/>
      <c r="EL177" s="121"/>
      <c r="EM177" s="121"/>
      <c r="EN177" s="121"/>
      <c r="EO177" s="121"/>
      <c r="EP177" s="121"/>
      <c r="EQ177" s="121"/>
      <c r="ER177" s="121"/>
      <c r="ES177" s="121"/>
      <c r="ET177" s="121"/>
      <c r="EU177" s="121"/>
      <c r="EV177" s="121"/>
      <c r="EW177" s="121"/>
      <c r="EX177" s="121"/>
      <c r="EY177" s="121"/>
      <c r="EZ177" s="121"/>
      <c r="FA177" s="121"/>
      <c r="FB177" s="121"/>
      <c r="FC177" s="121"/>
      <c r="FD177" s="121"/>
      <c r="FE177" s="121"/>
      <c r="FF177" s="121"/>
      <c r="FG177" s="121"/>
      <c r="FH177" s="121"/>
      <c r="FI177" s="121"/>
      <c r="FJ177" s="121"/>
      <c r="FK177" s="121"/>
      <c r="FL177" s="121"/>
      <c r="FM177" s="121"/>
      <c r="FN177" s="121"/>
      <c r="FO177" s="121"/>
      <c r="FP177" s="121"/>
      <c r="FQ177" s="121"/>
      <c r="FR177" s="121"/>
      <c r="FS177" s="121"/>
      <c r="FT177" s="121"/>
      <c r="FU177" s="121"/>
      <c r="FV177" s="121"/>
      <c r="FW177" s="121"/>
      <c r="FX177" s="121"/>
      <c r="FY177" s="121"/>
      <c r="FZ177" s="121"/>
      <c r="GA177" s="121"/>
      <c r="GB177" s="121"/>
      <c r="GC177" s="121"/>
      <c r="GD177" s="121"/>
      <c r="GE177" s="121"/>
      <c r="GF177" s="121"/>
      <c r="GG177" s="121"/>
      <c r="GH177" s="121"/>
      <c r="GI177" s="121"/>
      <c r="GJ177" s="121"/>
      <c r="GK177" s="121"/>
      <c r="GL177" s="121"/>
      <c r="GM177" s="121"/>
      <c r="GN177" s="121"/>
      <c r="GO177" s="121"/>
      <c r="GP177" s="121"/>
      <c r="GQ177" s="121"/>
      <c r="GR177" s="121"/>
      <c r="GS177" s="121"/>
      <c r="GT177" s="121"/>
      <c r="GU177" s="121"/>
      <c r="GV177" s="121"/>
      <c r="GW177" s="121"/>
      <c r="GX177" s="121"/>
      <c r="GY177" s="121"/>
      <c r="GZ177" s="121"/>
      <c r="HA177" s="121"/>
      <c r="HB177" s="121"/>
      <c r="HC177" s="121"/>
      <c r="HD177" s="121"/>
      <c r="HE177" s="121"/>
      <c r="HF177" s="121"/>
      <c r="HG177" s="121"/>
      <c r="HH177" s="121"/>
      <c r="HI177" s="121"/>
      <c r="HJ177" s="121"/>
      <c r="HK177" s="121"/>
      <c r="HL177" s="121"/>
      <c r="HM177" s="121"/>
      <c r="HN177" s="121"/>
      <c r="HO177" s="121"/>
      <c r="HP177" s="121"/>
      <c r="HQ177" s="121"/>
      <c r="HR177" s="121"/>
      <c r="HS177" s="121"/>
      <c r="HT177" s="121"/>
      <c r="HU177" s="121"/>
      <c r="HV177" s="121"/>
      <c r="HW177" s="121"/>
      <c r="HX177" s="121"/>
      <c r="HY177" s="121"/>
      <c r="HZ177" s="121"/>
      <c r="IA177" s="121"/>
      <c r="IB177" s="121"/>
      <c r="IC177" s="121"/>
      <c r="ID177" s="121"/>
      <c r="IE177" s="121"/>
      <c r="IF177" s="121"/>
      <c r="IG177" s="121"/>
      <c r="IH177" s="121"/>
      <c r="II177" s="121"/>
      <c r="IJ177" s="121"/>
      <c r="IK177" s="121"/>
      <c r="IL177" s="121"/>
      <c r="IM177" s="121"/>
      <c r="IN177" s="121"/>
      <c r="IO177" s="121"/>
      <c r="IP177" s="121"/>
      <c r="IQ177" s="121"/>
      <c r="IR177" s="121"/>
      <c r="IS177" s="121"/>
      <c r="IT177" s="121"/>
      <c r="IU177" s="121"/>
      <c r="IV177" s="121"/>
    </row>
    <row r="178" spans="1:256" ht="15">
      <c r="A178" s="119">
        <f>'Alloc Amt'!A178</f>
        <v>0</v>
      </c>
      <c r="B178" s="144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  <c r="DK178" s="121"/>
      <c r="DL178" s="121"/>
      <c r="DM178" s="121"/>
      <c r="DN178" s="121"/>
      <c r="DO178" s="121"/>
      <c r="DP178" s="121"/>
      <c r="DQ178" s="121"/>
      <c r="DR178" s="121"/>
      <c r="DS178" s="121"/>
      <c r="DT178" s="121"/>
      <c r="DU178" s="121"/>
      <c r="DV178" s="121"/>
      <c r="DW178" s="121"/>
      <c r="DX178" s="121"/>
      <c r="DY178" s="121"/>
      <c r="DZ178" s="121"/>
      <c r="EA178" s="121"/>
      <c r="EB178" s="121"/>
      <c r="EC178" s="121"/>
      <c r="ED178" s="121"/>
      <c r="EE178" s="121"/>
      <c r="EF178" s="121"/>
      <c r="EG178" s="121"/>
      <c r="EH178" s="121"/>
      <c r="EI178" s="121"/>
      <c r="EJ178" s="121"/>
      <c r="EK178" s="121"/>
      <c r="EL178" s="121"/>
      <c r="EM178" s="121"/>
      <c r="EN178" s="121"/>
      <c r="EO178" s="121"/>
      <c r="EP178" s="121"/>
      <c r="EQ178" s="121"/>
      <c r="ER178" s="121"/>
      <c r="ES178" s="121"/>
      <c r="ET178" s="121"/>
      <c r="EU178" s="121"/>
      <c r="EV178" s="121"/>
      <c r="EW178" s="121"/>
      <c r="EX178" s="121"/>
      <c r="EY178" s="121"/>
      <c r="EZ178" s="121"/>
      <c r="FA178" s="121"/>
      <c r="FB178" s="121"/>
      <c r="FC178" s="121"/>
      <c r="FD178" s="121"/>
      <c r="FE178" s="121"/>
      <c r="FF178" s="121"/>
      <c r="FG178" s="121"/>
      <c r="FH178" s="121"/>
      <c r="FI178" s="121"/>
      <c r="FJ178" s="121"/>
      <c r="FK178" s="121"/>
      <c r="FL178" s="121"/>
      <c r="FM178" s="121"/>
      <c r="FN178" s="121"/>
      <c r="FO178" s="121"/>
      <c r="FP178" s="121"/>
      <c r="FQ178" s="121"/>
      <c r="FR178" s="121"/>
      <c r="FS178" s="121"/>
      <c r="FT178" s="121"/>
      <c r="FU178" s="121"/>
      <c r="FV178" s="121"/>
      <c r="FW178" s="121"/>
      <c r="FX178" s="121"/>
      <c r="FY178" s="121"/>
      <c r="FZ178" s="121"/>
      <c r="GA178" s="121"/>
      <c r="GB178" s="121"/>
      <c r="GC178" s="121"/>
      <c r="GD178" s="121"/>
      <c r="GE178" s="121"/>
      <c r="GF178" s="121"/>
      <c r="GG178" s="121"/>
      <c r="GH178" s="121"/>
      <c r="GI178" s="121"/>
      <c r="GJ178" s="121"/>
      <c r="GK178" s="121"/>
      <c r="GL178" s="121"/>
      <c r="GM178" s="121"/>
      <c r="GN178" s="121"/>
      <c r="GO178" s="121"/>
      <c r="GP178" s="121"/>
      <c r="GQ178" s="121"/>
      <c r="GR178" s="121"/>
      <c r="GS178" s="121"/>
      <c r="GT178" s="121"/>
      <c r="GU178" s="121"/>
      <c r="GV178" s="121"/>
      <c r="GW178" s="121"/>
      <c r="GX178" s="121"/>
      <c r="GY178" s="121"/>
      <c r="GZ178" s="121"/>
      <c r="HA178" s="121"/>
      <c r="HB178" s="121"/>
      <c r="HC178" s="121"/>
      <c r="HD178" s="121"/>
      <c r="HE178" s="121"/>
      <c r="HF178" s="121"/>
      <c r="HG178" s="121"/>
      <c r="HH178" s="121"/>
      <c r="HI178" s="121"/>
      <c r="HJ178" s="121"/>
      <c r="HK178" s="121"/>
      <c r="HL178" s="121"/>
      <c r="HM178" s="121"/>
      <c r="HN178" s="121"/>
      <c r="HO178" s="121"/>
      <c r="HP178" s="121"/>
      <c r="HQ178" s="121"/>
      <c r="HR178" s="121"/>
      <c r="HS178" s="121"/>
      <c r="HT178" s="121"/>
      <c r="HU178" s="121"/>
      <c r="HV178" s="121"/>
      <c r="HW178" s="121"/>
      <c r="HX178" s="121"/>
      <c r="HY178" s="121"/>
      <c r="HZ178" s="121"/>
      <c r="IA178" s="121"/>
      <c r="IB178" s="121"/>
      <c r="IC178" s="121"/>
      <c r="ID178" s="121"/>
      <c r="IE178" s="121"/>
      <c r="IF178" s="121"/>
      <c r="IG178" s="121"/>
      <c r="IH178" s="121"/>
      <c r="II178" s="121"/>
      <c r="IJ178" s="121"/>
      <c r="IK178" s="121"/>
      <c r="IL178" s="121"/>
      <c r="IM178" s="121"/>
      <c r="IN178" s="121"/>
      <c r="IO178" s="121"/>
      <c r="IP178" s="121"/>
      <c r="IQ178" s="121"/>
      <c r="IR178" s="121"/>
      <c r="IS178" s="121"/>
      <c r="IT178" s="121"/>
      <c r="IU178" s="121"/>
      <c r="IV178" s="121"/>
    </row>
    <row r="179" spans="1:256" ht="15">
      <c r="A179" s="119">
        <f>'Alloc Amt'!A179</f>
        <v>0</v>
      </c>
      <c r="B179" s="144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 s="121"/>
      <c r="DT179" s="121"/>
      <c r="DU179" s="121"/>
      <c r="DV179" s="121"/>
      <c r="DW179" s="121"/>
      <c r="DX179" s="121"/>
      <c r="DY179" s="121"/>
      <c r="DZ179" s="121"/>
      <c r="EA179" s="121"/>
      <c r="EB179" s="121"/>
      <c r="EC179" s="121"/>
      <c r="ED179" s="121"/>
      <c r="EE179" s="121"/>
      <c r="EF179" s="121"/>
      <c r="EG179" s="121"/>
      <c r="EH179" s="121"/>
      <c r="EI179" s="121"/>
      <c r="EJ179" s="121"/>
      <c r="EK179" s="121"/>
      <c r="EL179" s="121"/>
      <c r="EM179" s="121"/>
      <c r="EN179" s="121"/>
      <c r="EO179" s="121"/>
      <c r="EP179" s="121"/>
      <c r="EQ179" s="121"/>
      <c r="ER179" s="121"/>
      <c r="ES179" s="121"/>
      <c r="ET179" s="121"/>
      <c r="EU179" s="121"/>
      <c r="EV179" s="121"/>
      <c r="EW179" s="121"/>
      <c r="EX179" s="121"/>
      <c r="EY179" s="121"/>
      <c r="EZ179" s="121"/>
      <c r="FA179" s="121"/>
      <c r="FB179" s="121"/>
      <c r="FC179" s="121"/>
      <c r="FD179" s="121"/>
      <c r="FE179" s="121"/>
      <c r="FF179" s="121"/>
      <c r="FG179" s="121"/>
      <c r="FH179" s="121"/>
      <c r="FI179" s="121"/>
      <c r="FJ179" s="121"/>
      <c r="FK179" s="121"/>
      <c r="FL179" s="121"/>
      <c r="FM179" s="121"/>
      <c r="FN179" s="121"/>
      <c r="FO179" s="121"/>
      <c r="FP179" s="121"/>
      <c r="FQ179" s="121"/>
      <c r="FR179" s="121"/>
      <c r="FS179" s="121"/>
      <c r="FT179" s="121"/>
      <c r="FU179" s="121"/>
      <c r="FV179" s="121"/>
      <c r="FW179" s="121"/>
      <c r="FX179" s="121"/>
      <c r="FY179" s="121"/>
      <c r="FZ179" s="121"/>
      <c r="GA179" s="121"/>
      <c r="GB179" s="121"/>
      <c r="GC179" s="121"/>
      <c r="GD179" s="121"/>
      <c r="GE179" s="121"/>
      <c r="GF179" s="121"/>
      <c r="GG179" s="121"/>
      <c r="GH179" s="121"/>
      <c r="GI179" s="121"/>
      <c r="GJ179" s="121"/>
      <c r="GK179" s="121"/>
      <c r="GL179" s="121"/>
      <c r="GM179" s="121"/>
      <c r="GN179" s="121"/>
      <c r="GO179" s="121"/>
      <c r="GP179" s="121"/>
      <c r="GQ179" s="121"/>
      <c r="GR179" s="121"/>
      <c r="GS179" s="121"/>
      <c r="GT179" s="121"/>
      <c r="GU179" s="121"/>
      <c r="GV179" s="121"/>
      <c r="GW179" s="121"/>
      <c r="GX179" s="121"/>
      <c r="GY179" s="121"/>
      <c r="GZ179" s="121"/>
      <c r="HA179" s="121"/>
      <c r="HB179" s="121"/>
      <c r="HC179" s="121"/>
      <c r="HD179" s="121"/>
      <c r="HE179" s="121"/>
      <c r="HF179" s="121"/>
      <c r="HG179" s="121"/>
      <c r="HH179" s="121"/>
      <c r="HI179" s="121"/>
      <c r="HJ179" s="121"/>
      <c r="HK179" s="121"/>
      <c r="HL179" s="121"/>
      <c r="HM179" s="121"/>
      <c r="HN179" s="121"/>
      <c r="HO179" s="121"/>
      <c r="HP179" s="121"/>
      <c r="HQ179" s="121"/>
      <c r="HR179" s="121"/>
      <c r="HS179" s="121"/>
      <c r="HT179" s="121"/>
      <c r="HU179" s="121"/>
      <c r="HV179" s="121"/>
      <c r="HW179" s="121"/>
      <c r="HX179" s="121"/>
      <c r="HY179" s="121"/>
      <c r="HZ179" s="121"/>
      <c r="IA179" s="121"/>
      <c r="IB179" s="121"/>
      <c r="IC179" s="121"/>
      <c r="ID179" s="121"/>
      <c r="IE179" s="121"/>
      <c r="IF179" s="121"/>
      <c r="IG179" s="121"/>
      <c r="IH179" s="121"/>
      <c r="II179" s="121"/>
      <c r="IJ179" s="121"/>
      <c r="IK179" s="121"/>
      <c r="IL179" s="121"/>
      <c r="IM179" s="121"/>
      <c r="IN179" s="121"/>
      <c r="IO179" s="121"/>
      <c r="IP179" s="121"/>
      <c r="IQ179" s="121"/>
      <c r="IR179" s="121"/>
      <c r="IS179" s="121"/>
      <c r="IT179" s="121"/>
      <c r="IU179" s="121"/>
      <c r="IV179" s="121"/>
    </row>
    <row r="180" spans="1:256" ht="15">
      <c r="A180" s="119">
        <f>'Alloc Amt'!A180</f>
        <v>0</v>
      </c>
      <c r="B180" s="144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 s="121"/>
      <c r="DT180" s="121"/>
      <c r="DU180" s="121"/>
      <c r="DV180" s="121"/>
      <c r="DW180" s="121"/>
      <c r="DX180" s="121"/>
      <c r="DY180" s="121"/>
      <c r="DZ180" s="121"/>
      <c r="EA180" s="121"/>
      <c r="EB180" s="121"/>
      <c r="EC180" s="121"/>
      <c r="ED180" s="121"/>
      <c r="EE180" s="121"/>
      <c r="EF180" s="121"/>
      <c r="EG180" s="121"/>
      <c r="EH180" s="121"/>
      <c r="EI180" s="121"/>
      <c r="EJ180" s="121"/>
      <c r="EK180" s="121"/>
      <c r="EL180" s="121"/>
      <c r="EM180" s="121"/>
      <c r="EN180" s="121"/>
      <c r="EO180" s="121"/>
      <c r="EP180" s="121"/>
      <c r="EQ180" s="121"/>
      <c r="ER180" s="121"/>
      <c r="ES180" s="121"/>
      <c r="ET180" s="121"/>
      <c r="EU180" s="121"/>
      <c r="EV180" s="121"/>
      <c r="EW180" s="121"/>
      <c r="EX180" s="121"/>
      <c r="EY180" s="121"/>
      <c r="EZ180" s="121"/>
      <c r="FA180" s="121"/>
      <c r="FB180" s="121"/>
      <c r="FC180" s="121"/>
      <c r="FD180" s="121"/>
      <c r="FE180" s="121"/>
      <c r="FF180" s="121"/>
      <c r="FG180" s="121"/>
      <c r="FH180" s="121"/>
      <c r="FI180" s="121"/>
      <c r="FJ180" s="121"/>
      <c r="FK180" s="121"/>
      <c r="FL180" s="121"/>
      <c r="FM180" s="121"/>
      <c r="FN180" s="121"/>
      <c r="FO180" s="121"/>
      <c r="FP180" s="121"/>
      <c r="FQ180" s="121"/>
      <c r="FR180" s="121"/>
      <c r="FS180" s="121"/>
      <c r="FT180" s="121"/>
      <c r="FU180" s="121"/>
      <c r="FV180" s="121"/>
      <c r="FW180" s="121"/>
      <c r="FX180" s="121"/>
      <c r="FY180" s="121"/>
      <c r="FZ180" s="121"/>
      <c r="GA180" s="121"/>
      <c r="GB180" s="121"/>
      <c r="GC180" s="121"/>
      <c r="GD180" s="121"/>
      <c r="GE180" s="121"/>
      <c r="GF180" s="121"/>
      <c r="GG180" s="121"/>
      <c r="GH180" s="121"/>
      <c r="GI180" s="121"/>
      <c r="GJ180" s="121"/>
      <c r="GK180" s="121"/>
      <c r="GL180" s="121"/>
      <c r="GM180" s="121"/>
      <c r="GN180" s="121"/>
      <c r="GO180" s="121"/>
      <c r="GP180" s="121"/>
      <c r="GQ180" s="121"/>
      <c r="GR180" s="121"/>
      <c r="GS180" s="121"/>
      <c r="GT180" s="121"/>
      <c r="GU180" s="121"/>
      <c r="GV180" s="121"/>
      <c r="GW180" s="121"/>
      <c r="GX180" s="121"/>
      <c r="GY180" s="121"/>
      <c r="GZ180" s="121"/>
      <c r="HA180" s="121"/>
      <c r="HB180" s="121"/>
      <c r="HC180" s="121"/>
      <c r="HD180" s="121"/>
      <c r="HE180" s="121"/>
      <c r="HF180" s="121"/>
      <c r="HG180" s="121"/>
      <c r="HH180" s="121"/>
      <c r="HI180" s="121"/>
      <c r="HJ180" s="121"/>
      <c r="HK180" s="121"/>
      <c r="HL180" s="121"/>
      <c r="HM180" s="121"/>
      <c r="HN180" s="121"/>
      <c r="HO180" s="121"/>
      <c r="HP180" s="121"/>
      <c r="HQ180" s="121"/>
      <c r="HR180" s="121"/>
      <c r="HS180" s="121"/>
      <c r="HT180" s="121"/>
      <c r="HU180" s="121"/>
      <c r="HV180" s="121"/>
      <c r="HW180" s="121"/>
      <c r="HX180" s="121"/>
      <c r="HY180" s="121"/>
      <c r="HZ180" s="121"/>
      <c r="IA180" s="121"/>
      <c r="IB180" s="121"/>
      <c r="IC180" s="121"/>
      <c r="ID180" s="121"/>
      <c r="IE180" s="121"/>
      <c r="IF180" s="121"/>
      <c r="IG180" s="121"/>
      <c r="IH180" s="121"/>
      <c r="II180" s="121"/>
      <c r="IJ180" s="121"/>
      <c r="IK180" s="121"/>
      <c r="IL180" s="121"/>
      <c r="IM180" s="121"/>
      <c r="IN180" s="121"/>
      <c r="IO180" s="121"/>
      <c r="IP180" s="121"/>
      <c r="IQ180" s="121"/>
      <c r="IR180" s="121"/>
      <c r="IS180" s="121"/>
      <c r="IT180" s="121"/>
      <c r="IU180" s="121"/>
      <c r="IV180" s="121"/>
    </row>
    <row r="181" spans="1:256" ht="15">
      <c r="A181" s="119">
        <f>'Alloc Amt'!A181</f>
        <v>0</v>
      </c>
      <c r="B181" s="144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 s="121"/>
      <c r="DT181" s="121"/>
      <c r="DU181" s="121"/>
      <c r="DV181" s="121"/>
      <c r="DW181" s="121"/>
      <c r="DX181" s="121"/>
      <c r="DY181" s="121"/>
      <c r="DZ181" s="121"/>
      <c r="EA181" s="121"/>
      <c r="EB181" s="121"/>
      <c r="EC181" s="121"/>
      <c r="ED181" s="121"/>
      <c r="EE181" s="121"/>
      <c r="EF181" s="121"/>
      <c r="EG181" s="121"/>
      <c r="EH181" s="121"/>
      <c r="EI181" s="121"/>
      <c r="EJ181" s="121"/>
      <c r="EK181" s="121"/>
      <c r="EL181" s="121"/>
      <c r="EM181" s="121"/>
      <c r="EN181" s="121"/>
      <c r="EO181" s="121"/>
      <c r="EP181" s="121"/>
      <c r="EQ181" s="121"/>
      <c r="ER181" s="121"/>
      <c r="ES181" s="121"/>
      <c r="ET181" s="121"/>
      <c r="EU181" s="121"/>
      <c r="EV181" s="121"/>
      <c r="EW181" s="121"/>
      <c r="EX181" s="121"/>
      <c r="EY181" s="121"/>
      <c r="EZ181" s="121"/>
      <c r="FA181" s="121"/>
      <c r="FB181" s="121"/>
      <c r="FC181" s="121"/>
      <c r="FD181" s="121"/>
      <c r="FE181" s="121"/>
      <c r="FF181" s="121"/>
      <c r="FG181" s="121"/>
      <c r="FH181" s="121"/>
      <c r="FI181" s="121"/>
      <c r="FJ181" s="121"/>
      <c r="FK181" s="121"/>
      <c r="FL181" s="121"/>
      <c r="FM181" s="121"/>
      <c r="FN181" s="121"/>
      <c r="FO181" s="121"/>
      <c r="FP181" s="121"/>
      <c r="FQ181" s="121"/>
      <c r="FR181" s="121"/>
      <c r="FS181" s="121"/>
      <c r="FT181" s="121"/>
      <c r="FU181" s="121"/>
      <c r="FV181" s="121"/>
      <c r="FW181" s="121"/>
      <c r="FX181" s="121"/>
      <c r="FY181" s="121"/>
      <c r="FZ181" s="121"/>
      <c r="GA181" s="121"/>
      <c r="GB181" s="121"/>
      <c r="GC181" s="121"/>
      <c r="GD181" s="121"/>
      <c r="GE181" s="121"/>
      <c r="GF181" s="121"/>
      <c r="GG181" s="121"/>
      <c r="GH181" s="121"/>
      <c r="GI181" s="121"/>
      <c r="GJ181" s="121"/>
      <c r="GK181" s="121"/>
      <c r="GL181" s="121"/>
      <c r="GM181" s="121"/>
      <c r="GN181" s="121"/>
      <c r="GO181" s="121"/>
      <c r="GP181" s="121"/>
      <c r="GQ181" s="121"/>
      <c r="GR181" s="121"/>
      <c r="GS181" s="121"/>
      <c r="GT181" s="121"/>
      <c r="GU181" s="121"/>
      <c r="GV181" s="121"/>
      <c r="GW181" s="121"/>
      <c r="GX181" s="121"/>
      <c r="GY181" s="121"/>
      <c r="GZ181" s="121"/>
      <c r="HA181" s="121"/>
      <c r="HB181" s="121"/>
      <c r="HC181" s="121"/>
      <c r="HD181" s="121"/>
      <c r="HE181" s="121"/>
      <c r="HF181" s="121"/>
      <c r="HG181" s="121"/>
      <c r="HH181" s="121"/>
      <c r="HI181" s="121"/>
      <c r="HJ181" s="121"/>
      <c r="HK181" s="121"/>
      <c r="HL181" s="121"/>
      <c r="HM181" s="121"/>
      <c r="HN181" s="121"/>
      <c r="HO181" s="121"/>
      <c r="HP181" s="121"/>
      <c r="HQ181" s="121"/>
      <c r="HR181" s="121"/>
      <c r="HS181" s="121"/>
      <c r="HT181" s="121"/>
      <c r="HU181" s="121"/>
      <c r="HV181" s="121"/>
      <c r="HW181" s="121"/>
      <c r="HX181" s="121"/>
      <c r="HY181" s="121"/>
      <c r="HZ181" s="121"/>
      <c r="IA181" s="121"/>
      <c r="IB181" s="121"/>
      <c r="IC181" s="121"/>
      <c r="ID181" s="121"/>
      <c r="IE181" s="121"/>
      <c r="IF181" s="121"/>
      <c r="IG181" s="121"/>
      <c r="IH181" s="121"/>
      <c r="II181" s="121"/>
      <c r="IJ181" s="121"/>
      <c r="IK181" s="121"/>
      <c r="IL181" s="121"/>
      <c r="IM181" s="121"/>
      <c r="IN181" s="121"/>
      <c r="IO181" s="121"/>
      <c r="IP181" s="121"/>
      <c r="IQ181" s="121"/>
      <c r="IR181" s="121"/>
      <c r="IS181" s="121"/>
      <c r="IT181" s="121"/>
      <c r="IU181" s="121"/>
      <c r="IV181" s="121"/>
    </row>
    <row r="182" spans="1:256" ht="15">
      <c r="A182" s="119">
        <f>'Alloc Amt'!A182</f>
        <v>0</v>
      </c>
      <c r="B182" s="144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 s="121"/>
      <c r="DT182" s="121"/>
      <c r="DU182" s="121"/>
      <c r="DV182" s="121"/>
      <c r="DW182" s="121"/>
      <c r="DX182" s="121"/>
      <c r="DY182" s="121"/>
      <c r="DZ182" s="121"/>
      <c r="EA182" s="121"/>
      <c r="EB182" s="121"/>
      <c r="EC182" s="121"/>
      <c r="ED182" s="121"/>
      <c r="EE182" s="121"/>
      <c r="EF182" s="121"/>
      <c r="EG182" s="121"/>
      <c r="EH182" s="121"/>
      <c r="EI182" s="121"/>
      <c r="EJ182" s="121"/>
      <c r="EK182" s="121"/>
      <c r="EL182" s="121"/>
      <c r="EM182" s="121"/>
      <c r="EN182" s="121"/>
      <c r="EO182" s="121"/>
      <c r="EP182" s="121"/>
      <c r="EQ182" s="121"/>
      <c r="ER182" s="121"/>
      <c r="ES182" s="121"/>
      <c r="ET182" s="121"/>
      <c r="EU182" s="121"/>
      <c r="EV182" s="121"/>
      <c r="EW182" s="121"/>
      <c r="EX182" s="121"/>
      <c r="EY182" s="121"/>
      <c r="EZ182" s="121"/>
      <c r="FA182" s="121"/>
      <c r="FB182" s="121"/>
      <c r="FC182" s="121"/>
      <c r="FD182" s="121"/>
      <c r="FE182" s="121"/>
      <c r="FF182" s="121"/>
      <c r="FG182" s="121"/>
      <c r="FH182" s="121"/>
      <c r="FI182" s="121"/>
      <c r="FJ182" s="121"/>
      <c r="FK182" s="121"/>
      <c r="FL182" s="121"/>
      <c r="FM182" s="121"/>
      <c r="FN182" s="121"/>
      <c r="FO182" s="121"/>
      <c r="FP182" s="121"/>
      <c r="FQ182" s="121"/>
      <c r="FR182" s="121"/>
      <c r="FS182" s="121"/>
      <c r="FT182" s="121"/>
      <c r="FU182" s="121"/>
      <c r="FV182" s="121"/>
      <c r="FW182" s="121"/>
      <c r="FX182" s="121"/>
      <c r="FY182" s="121"/>
      <c r="FZ182" s="121"/>
      <c r="GA182" s="121"/>
      <c r="GB182" s="121"/>
      <c r="GC182" s="121"/>
      <c r="GD182" s="121"/>
      <c r="GE182" s="121"/>
      <c r="GF182" s="121"/>
      <c r="GG182" s="121"/>
      <c r="GH182" s="121"/>
      <c r="GI182" s="121"/>
      <c r="GJ182" s="121"/>
      <c r="GK182" s="121"/>
      <c r="GL182" s="121"/>
      <c r="GM182" s="121"/>
      <c r="GN182" s="121"/>
      <c r="GO182" s="121"/>
      <c r="GP182" s="121"/>
      <c r="GQ182" s="121"/>
      <c r="GR182" s="121"/>
      <c r="GS182" s="121"/>
      <c r="GT182" s="121"/>
      <c r="GU182" s="121"/>
      <c r="GV182" s="121"/>
      <c r="GW182" s="121"/>
      <c r="GX182" s="121"/>
      <c r="GY182" s="121"/>
      <c r="GZ182" s="121"/>
      <c r="HA182" s="121"/>
      <c r="HB182" s="121"/>
      <c r="HC182" s="121"/>
      <c r="HD182" s="121"/>
      <c r="HE182" s="121"/>
      <c r="HF182" s="121"/>
      <c r="HG182" s="121"/>
      <c r="HH182" s="121"/>
      <c r="HI182" s="121"/>
      <c r="HJ182" s="121"/>
      <c r="HK182" s="121"/>
      <c r="HL182" s="121"/>
      <c r="HM182" s="121"/>
      <c r="HN182" s="121"/>
      <c r="HO182" s="121"/>
      <c r="HP182" s="121"/>
      <c r="HQ182" s="121"/>
      <c r="HR182" s="121"/>
      <c r="HS182" s="121"/>
      <c r="HT182" s="121"/>
      <c r="HU182" s="121"/>
      <c r="HV182" s="121"/>
      <c r="HW182" s="121"/>
      <c r="HX182" s="121"/>
      <c r="HY182" s="121"/>
      <c r="HZ182" s="121"/>
      <c r="IA182" s="121"/>
      <c r="IB182" s="121"/>
      <c r="IC182" s="121"/>
      <c r="ID182" s="121"/>
      <c r="IE182" s="121"/>
      <c r="IF182" s="121"/>
      <c r="IG182" s="121"/>
      <c r="IH182" s="121"/>
      <c r="II182" s="121"/>
      <c r="IJ182" s="121"/>
      <c r="IK182" s="121"/>
      <c r="IL182" s="121"/>
      <c r="IM182" s="121"/>
      <c r="IN182" s="121"/>
      <c r="IO182" s="121"/>
      <c r="IP182" s="121"/>
      <c r="IQ182" s="121"/>
      <c r="IR182" s="121"/>
      <c r="IS182" s="121"/>
      <c r="IT182" s="121"/>
      <c r="IU182" s="121"/>
      <c r="IV182" s="121"/>
    </row>
    <row r="183" spans="1:256" ht="15">
      <c r="A183" s="119">
        <f>'Alloc Amt'!A183</f>
        <v>0</v>
      </c>
      <c r="B183" s="144">
        <f>'Alloc Amt'!B183</f>
        <v>0</v>
      </c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 s="121"/>
      <c r="DT183" s="121"/>
      <c r="DU183" s="121"/>
      <c r="DV183" s="121"/>
      <c r="DW183" s="121"/>
      <c r="DX183" s="121"/>
      <c r="DY183" s="121"/>
      <c r="DZ183" s="121"/>
      <c r="EA183" s="121"/>
      <c r="EB183" s="121"/>
      <c r="EC183" s="121"/>
      <c r="ED183" s="121"/>
      <c r="EE183" s="121"/>
      <c r="EF183" s="121"/>
      <c r="EG183" s="121"/>
      <c r="EH183" s="121"/>
      <c r="EI183" s="121"/>
      <c r="EJ183" s="121"/>
      <c r="EK183" s="121"/>
      <c r="EL183" s="121"/>
      <c r="EM183" s="121"/>
      <c r="EN183" s="121"/>
      <c r="EO183" s="121"/>
      <c r="EP183" s="121"/>
      <c r="EQ183" s="121"/>
      <c r="ER183" s="121"/>
      <c r="ES183" s="121"/>
      <c r="ET183" s="121"/>
      <c r="EU183" s="121"/>
      <c r="EV183" s="121"/>
      <c r="EW183" s="121"/>
      <c r="EX183" s="121"/>
      <c r="EY183" s="121"/>
      <c r="EZ183" s="121"/>
      <c r="FA183" s="121"/>
      <c r="FB183" s="121"/>
      <c r="FC183" s="121"/>
      <c r="FD183" s="121"/>
      <c r="FE183" s="121"/>
      <c r="FF183" s="121"/>
      <c r="FG183" s="121"/>
      <c r="FH183" s="121"/>
      <c r="FI183" s="121"/>
      <c r="FJ183" s="121"/>
      <c r="FK183" s="121"/>
      <c r="FL183" s="121"/>
      <c r="FM183" s="121"/>
      <c r="FN183" s="121"/>
      <c r="FO183" s="121"/>
      <c r="FP183" s="121"/>
      <c r="FQ183" s="121"/>
      <c r="FR183" s="121"/>
      <c r="FS183" s="121"/>
      <c r="FT183" s="121"/>
      <c r="FU183" s="121"/>
      <c r="FV183" s="121"/>
      <c r="FW183" s="121"/>
      <c r="FX183" s="121"/>
      <c r="FY183" s="121"/>
      <c r="FZ183" s="121"/>
      <c r="GA183" s="121"/>
      <c r="GB183" s="121"/>
      <c r="GC183" s="121"/>
      <c r="GD183" s="121"/>
      <c r="GE183" s="121"/>
      <c r="GF183" s="121"/>
      <c r="GG183" s="121"/>
      <c r="GH183" s="121"/>
      <c r="GI183" s="121"/>
      <c r="GJ183" s="121"/>
      <c r="GK183" s="121"/>
      <c r="GL183" s="121"/>
      <c r="GM183" s="121"/>
      <c r="GN183" s="121"/>
      <c r="GO183" s="121"/>
      <c r="GP183" s="121"/>
      <c r="GQ183" s="121"/>
      <c r="GR183" s="121"/>
      <c r="GS183" s="121"/>
      <c r="GT183" s="121"/>
      <c r="GU183" s="121"/>
      <c r="GV183" s="121"/>
      <c r="GW183" s="121"/>
      <c r="GX183" s="121"/>
      <c r="GY183" s="121"/>
      <c r="GZ183" s="121"/>
      <c r="HA183" s="121"/>
      <c r="HB183" s="121"/>
      <c r="HC183" s="121"/>
      <c r="HD183" s="121"/>
      <c r="HE183" s="121"/>
      <c r="HF183" s="121"/>
      <c r="HG183" s="121"/>
      <c r="HH183" s="121"/>
      <c r="HI183" s="121"/>
      <c r="HJ183" s="121"/>
      <c r="HK183" s="121"/>
      <c r="HL183" s="121"/>
      <c r="HM183" s="121"/>
      <c r="HN183" s="121"/>
      <c r="HO183" s="121"/>
      <c r="HP183" s="121"/>
      <c r="HQ183" s="121"/>
      <c r="HR183" s="121"/>
      <c r="HS183" s="121"/>
      <c r="HT183" s="121"/>
      <c r="HU183" s="121"/>
      <c r="HV183" s="121"/>
      <c r="HW183" s="121"/>
      <c r="HX183" s="121"/>
      <c r="HY183" s="121"/>
      <c r="HZ183" s="121"/>
      <c r="IA183" s="121"/>
      <c r="IB183" s="121"/>
      <c r="IC183" s="121"/>
      <c r="ID183" s="121"/>
      <c r="IE183" s="121"/>
      <c r="IF183" s="121"/>
      <c r="IG183" s="121"/>
      <c r="IH183" s="121"/>
      <c r="II183" s="121"/>
      <c r="IJ183" s="121"/>
      <c r="IK183" s="121"/>
      <c r="IL183" s="121"/>
      <c r="IM183" s="121"/>
      <c r="IN183" s="121"/>
      <c r="IO183" s="121"/>
      <c r="IP183" s="121"/>
      <c r="IQ183" s="121"/>
      <c r="IR183" s="121"/>
      <c r="IS183" s="121"/>
      <c r="IT183" s="121"/>
      <c r="IU183" s="121"/>
      <c r="IV183" s="121"/>
    </row>
    <row r="184" spans="1:256" ht="15">
      <c r="A184" s="119">
        <f>'Alloc Amt'!A184</f>
        <v>0</v>
      </c>
      <c r="B184" s="144">
        <f>'Alloc Amt'!B184</f>
        <v>0</v>
      </c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 s="121"/>
      <c r="DT184" s="121"/>
      <c r="DU184" s="121"/>
      <c r="DV184" s="121"/>
      <c r="DW184" s="121"/>
      <c r="DX184" s="121"/>
      <c r="DY184" s="121"/>
      <c r="DZ184" s="121"/>
      <c r="EA184" s="121"/>
      <c r="EB184" s="121"/>
      <c r="EC184" s="121"/>
      <c r="ED184" s="121"/>
      <c r="EE184" s="121"/>
      <c r="EF184" s="121"/>
      <c r="EG184" s="121"/>
      <c r="EH184" s="121"/>
      <c r="EI184" s="121"/>
      <c r="EJ184" s="121"/>
      <c r="EK184" s="121"/>
      <c r="EL184" s="121"/>
      <c r="EM184" s="121"/>
      <c r="EN184" s="121"/>
      <c r="EO184" s="121"/>
      <c r="EP184" s="121"/>
      <c r="EQ184" s="121"/>
      <c r="ER184" s="121"/>
      <c r="ES184" s="121"/>
      <c r="ET184" s="121"/>
      <c r="EU184" s="121"/>
      <c r="EV184" s="121"/>
      <c r="EW184" s="121"/>
      <c r="EX184" s="121"/>
      <c r="EY184" s="121"/>
      <c r="EZ184" s="121"/>
      <c r="FA184" s="121"/>
      <c r="FB184" s="121"/>
      <c r="FC184" s="121"/>
      <c r="FD184" s="121"/>
      <c r="FE184" s="121"/>
      <c r="FF184" s="121"/>
      <c r="FG184" s="121"/>
      <c r="FH184" s="121"/>
      <c r="FI184" s="121"/>
      <c r="FJ184" s="121"/>
      <c r="FK184" s="121"/>
      <c r="FL184" s="121"/>
      <c r="FM184" s="121"/>
      <c r="FN184" s="121"/>
      <c r="FO184" s="121"/>
      <c r="FP184" s="121"/>
      <c r="FQ184" s="121"/>
      <c r="FR184" s="121"/>
      <c r="FS184" s="121"/>
      <c r="FT184" s="121"/>
      <c r="FU184" s="121"/>
      <c r="FV184" s="121"/>
      <c r="FW184" s="121"/>
      <c r="FX184" s="121"/>
      <c r="FY184" s="121"/>
      <c r="FZ184" s="121"/>
      <c r="GA184" s="121"/>
      <c r="GB184" s="121"/>
      <c r="GC184" s="121"/>
      <c r="GD184" s="121"/>
      <c r="GE184" s="121"/>
      <c r="GF184" s="121"/>
      <c r="GG184" s="121"/>
      <c r="GH184" s="121"/>
      <c r="GI184" s="121"/>
      <c r="GJ184" s="121"/>
      <c r="GK184" s="121"/>
      <c r="GL184" s="121"/>
      <c r="GM184" s="121"/>
      <c r="GN184" s="121"/>
      <c r="GO184" s="121"/>
      <c r="GP184" s="121"/>
      <c r="GQ184" s="121"/>
      <c r="GR184" s="121"/>
      <c r="GS184" s="121"/>
      <c r="GT184" s="121"/>
      <c r="GU184" s="121"/>
      <c r="GV184" s="121"/>
      <c r="GW184" s="121"/>
      <c r="GX184" s="121"/>
      <c r="GY184" s="121"/>
      <c r="GZ184" s="121"/>
      <c r="HA184" s="121"/>
      <c r="HB184" s="121"/>
      <c r="HC184" s="121"/>
      <c r="HD184" s="121"/>
      <c r="HE184" s="121"/>
      <c r="HF184" s="121"/>
      <c r="HG184" s="121"/>
      <c r="HH184" s="121"/>
      <c r="HI184" s="121"/>
      <c r="HJ184" s="121"/>
      <c r="HK184" s="121"/>
      <c r="HL184" s="121"/>
      <c r="HM184" s="121"/>
      <c r="HN184" s="121"/>
      <c r="HO184" s="121"/>
      <c r="HP184" s="121"/>
      <c r="HQ184" s="121"/>
      <c r="HR184" s="121"/>
      <c r="HS184" s="121"/>
      <c r="HT184" s="121"/>
      <c r="HU184" s="121"/>
      <c r="HV184" s="121"/>
      <c r="HW184" s="121"/>
      <c r="HX184" s="121"/>
      <c r="HY184" s="121"/>
      <c r="HZ184" s="121"/>
      <c r="IA184" s="121"/>
      <c r="IB184" s="121"/>
      <c r="IC184" s="121"/>
      <c r="ID184" s="121"/>
      <c r="IE184" s="121"/>
      <c r="IF184" s="121"/>
      <c r="IG184" s="121"/>
      <c r="IH184" s="121"/>
      <c r="II184" s="121"/>
      <c r="IJ184" s="121"/>
      <c r="IK184" s="121"/>
      <c r="IL184" s="121"/>
      <c r="IM184" s="121"/>
      <c r="IN184" s="121"/>
      <c r="IO184" s="121"/>
      <c r="IP184" s="121"/>
      <c r="IQ184" s="121"/>
      <c r="IR184" s="121"/>
      <c r="IS184" s="121"/>
      <c r="IT184" s="121"/>
      <c r="IU184" s="121"/>
      <c r="IV184" s="121"/>
    </row>
    <row r="185" spans="1:256" ht="15">
      <c r="A185" s="119">
        <f>'Alloc Amt'!A185</f>
        <v>0</v>
      </c>
      <c r="B185" s="144">
        <f>'Alloc Amt'!B185</f>
        <v>0</v>
      </c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 s="121"/>
      <c r="DT185" s="121"/>
      <c r="DU185" s="121"/>
      <c r="DV185" s="121"/>
      <c r="DW185" s="121"/>
      <c r="DX185" s="121"/>
      <c r="DY185" s="121"/>
      <c r="DZ185" s="121"/>
      <c r="EA185" s="121"/>
      <c r="EB185" s="121"/>
      <c r="EC185" s="121"/>
      <c r="ED185" s="121"/>
      <c r="EE185" s="121"/>
      <c r="EF185" s="121"/>
      <c r="EG185" s="121"/>
      <c r="EH185" s="121"/>
      <c r="EI185" s="121"/>
      <c r="EJ185" s="121"/>
      <c r="EK185" s="121"/>
      <c r="EL185" s="121"/>
      <c r="EM185" s="121"/>
      <c r="EN185" s="121"/>
      <c r="EO185" s="121"/>
      <c r="EP185" s="121"/>
      <c r="EQ185" s="121"/>
      <c r="ER185" s="121"/>
      <c r="ES185" s="121"/>
      <c r="ET185" s="121"/>
      <c r="EU185" s="121"/>
      <c r="EV185" s="121"/>
      <c r="EW185" s="121"/>
      <c r="EX185" s="121"/>
      <c r="EY185" s="121"/>
      <c r="EZ185" s="121"/>
      <c r="FA185" s="121"/>
      <c r="FB185" s="121"/>
      <c r="FC185" s="121"/>
      <c r="FD185" s="121"/>
      <c r="FE185" s="121"/>
      <c r="FF185" s="121"/>
      <c r="FG185" s="121"/>
      <c r="FH185" s="121"/>
      <c r="FI185" s="121"/>
      <c r="FJ185" s="121"/>
      <c r="FK185" s="121"/>
      <c r="FL185" s="121"/>
      <c r="FM185" s="121"/>
      <c r="FN185" s="121"/>
      <c r="FO185" s="121"/>
      <c r="FP185" s="121"/>
      <c r="FQ185" s="121"/>
      <c r="FR185" s="121"/>
      <c r="FS185" s="121"/>
      <c r="FT185" s="121"/>
      <c r="FU185" s="121"/>
      <c r="FV185" s="121"/>
      <c r="FW185" s="121"/>
      <c r="FX185" s="121"/>
      <c r="FY185" s="121"/>
      <c r="FZ185" s="121"/>
      <c r="GA185" s="121"/>
      <c r="GB185" s="121"/>
      <c r="GC185" s="121"/>
      <c r="GD185" s="121"/>
      <c r="GE185" s="121"/>
      <c r="GF185" s="121"/>
      <c r="GG185" s="121"/>
      <c r="GH185" s="121"/>
      <c r="GI185" s="121"/>
      <c r="GJ185" s="121"/>
      <c r="GK185" s="121"/>
      <c r="GL185" s="121"/>
      <c r="GM185" s="121"/>
      <c r="GN185" s="121"/>
      <c r="GO185" s="121"/>
      <c r="GP185" s="121"/>
      <c r="GQ185" s="121"/>
      <c r="GR185" s="121"/>
      <c r="GS185" s="121"/>
      <c r="GT185" s="121"/>
      <c r="GU185" s="121"/>
      <c r="GV185" s="121"/>
      <c r="GW185" s="121"/>
      <c r="GX185" s="121"/>
      <c r="GY185" s="121"/>
      <c r="GZ185" s="121"/>
      <c r="HA185" s="121"/>
      <c r="HB185" s="121"/>
      <c r="HC185" s="121"/>
      <c r="HD185" s="121"/>
      <c r="HE185" s="121"/>
      <c r="HF185" s="121"/>
      <c r="HG185" s="121"/>
      <c r="HH185" s="121"/>
      <c r="HI185" s="121"/>
      <c r="HJ185" s="121"/>
      <c r="HK185" s="121"/>
      <c r="HL185" s="121"/>
      <c r="HM185" s="121"/>
      <c r="HN185" s="121"/>
      <c r="HO185" s="121"/>
      <c r="HP185" s="121"/>
      <c r="HQ185" s="121"/>
      <c r="HR185" s="121"/>
      <c r="HS185" s="121"/>
      <c r="HT185" s="121"/>
      <c r="HU185" s="121"/>
      <c r="HV185" s="121"/>
      <c r="HW185" s="121"/>
      <c r="HX185" s="121"/>
      <c r="HY185" s="121"/>
      <c r="HZ185" s="121"/>
      <c r="IA185" s="121"/>
      <c r="IB185" s="121"/>
      <c r="IC185" s="121"/>
      <c r="ID185" s="121"/>
      <c r="IE185" s="121"/>
      <c r="IF185" s="121"/>
      <c r="IG185" s="121"/>
      <c r="IH185" s="121"/>
      <c r="II185" s="121"/>
      <c r="IJ185" s="121"/>
      <c r="IK185" s="121"/>
      <c r="IL185" s="121"/>
      <c r="IM185" s="121"/>
      <c r="IN185" s="121"/>
      <c r="IO185" s="121"/>
      <c r="IP185" s="121"/>
      <c r="IQ185" s="121"/>
      <c r="IR185" s="121"/>
      <c r="IS185" s="121"/>
      <c r="IT185" s="121"/>
      <c r="IU185" s="121"/>
      <c r="IV185" s="121"/>
    </row>
    <row r="186" spans="1:256" ht="15">
      <c r="A186" s="119">
        <f>'Alloc Amt'!A186</f>
        <v>0</v>
      </c>
      <c r="B186" s="144">
        <f>'Alloc Amt'!B186</f>
        <v>0</v>
      </c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 s="121"/>
      <c r="DT186" s="121"/>
      <c r="DU186" s="121"/>
      <c r="DV186" s="121"/>
      <c r="DW186" s="121"/>
      <c r="DX186" s="121"/>
      <c r="DY186" s="121"/>
      <c r="DZ186" s="121"/>
      <c r="EA186" s="121"/>
      <c r="EB186" s="121"/>
      <c r="EC186" s="121"/>
      <c r="ED186" s="121"/>
      <c r="EE186" s="121"/>
      <c r="EF186" s="121"/>
      <c r="EG186" s="121"/>
      <c r="EH186" s="121"/>
      <c r="EI186" s="121"/>
      <c r="EJ186" s="121"/>
      <c r="EK186" s="121"/>
      <c r="EL186" s="121"/>
      <c r="EM186" s="121"/>
      <c r="EN186" s="121"/>
      <c r="EO186" s="121"/>
      <c r="EP186" s="121"/>
      <c r="EQ186" s="121"/>
      <c r="ER186" s="121"/>
      <c r="ES186" s="121"/>
      <c r="ET186" s="121"/>
      <c r="EU186" s="121"/>
      <c r="EV186" s="121"/>
      <c r="EW186" s="121"/>
      <c r="EX186" s="121"/>
      <c r="EY186" s="121"/>
      <c r="EZ186" s="121"/>
      <c r="FA186" s="121"/>
      <c r="FB186" s="121"/>
      <c r="FC186" s="121"/>
      <c r="FD186" s="121"/>
      <c r="FE186" s="121"/>
      <c r="FF186" s="121"/>
      <c r="FG186" s="121"/>
      <c r="FH186" s="121"/>
      <c r="FI186" s="121"/>
      <c r="FJ186" s="121"/>
      <c r="FK186" s="121"/>
      <c r="FL186" s="121"/>
      <c r="FM186" s="121"/>
      <c r="FN186" s="121"/>
      <c r="FO186" s="121"/>
      <c r="FP186" s="121"/>
      <c r="FQ186" s="121"/>
      <c r="FR186" s="121"/>
      <c r="FS186" s="121"/>
      <c r="FT186" s="121"/>
      <c r="FU186" s="121"/>
      <c r="FV186" s="121"/>
      <c r="FW186" s="121"/>
      <c r="FX186" s="121"/>
      <c r="FY186" s="121"/>
      <c r="FZ186" s="121"/>
      <c r="GA186" s="121"/>
      <c r="GB186" s="121"/>
      <c r="GC186" s="121"/>
      <c r="GD186" s="121"/>
      <c r="GE186" s="121"/>
      <c r="GF186" s="121"/>
      <c r="GG186" s="121"/>
      <c r="GH186" s="121"/>
      <c r="GI186" s="121"/>
      <c r="GJ186" s="121"/>
      <c r="GK186" s="121"/>
      <c r="GL186" s="121"/>
      <c r="GM186" s="121"/>
      <c r="GN186" s="121"/>
      <c r="GO186" s="121"/>
      <c r="GP186" s="121"/>
      <c r="GQ186" s="121"/>
      <c r="GR186" s="121"/>
      <c r="GS186" s="121"/>
      <c r="GT186" s="121"/>
      <c r="GU186" s="121"/>
      <c r="GV186" s="121"/>
      <c r="GW186" s="121"/>
      <c r="GX186" s="121"/>
      <c r="GY186" s="121"/>
      <c r="GZ186" s="121"/>
      <c r="HA186" s="121"/>
      <c r="HB186" s="121"/>
      <c r="HC186" s="121"/>
      <c r="HD186" s="121"/>
      <c r="HE186" s="121"/>
      <c r="HF186" s="121"/>
      <c r="HG186" s="121"/>
      <c r="HH186" s="121"/>
      <c r="HI186" s="121"/>
      <c r="HJ186" s="121"/>
      <c r="HK186" s="121"/>
      <c r="HL186" s="121"/>
      <c r="HM186" s="121"/>
      <c r="HN186" s="121"/>
      <c r="HO186" s="121"/>
      <c r="HP186" s="121"/>
      <c r="HQ186" s="121"/>
      <c r="HR186" s="121"/>
      <c r="HS186" s="121"/>
      <c r="HT186" s="121"/>
      <c r="HU186" s="121"/>
      <c r="HV186" s="121"/>
      <c r="HW186" s="121"/>
      <c r="HX186" s="121"/>
      <c r="HY186" s="121"/>
      <c r="HZ186" s="121"/>
      <c r="IA186" s="121"/>
      <c r="IB186" s="121"/>
      <c r="IC186" s="121"/>
      <c r="ID186" s="121"/>
      <c r="IE186" s="121"/>
      <c r="IF186" s="121"/>
      <c r="IG186" s="121"/>
      <c r="IH186" s="121"/>
      <c r="II186" s="121"/>
      <c r="IJ186" s="121"/>
      <c r="IK186" s="121"/>
      <c r="IL186" s="121"/>
      <c r="IM186" s="121"/>
      <c r="IN186" s="121"/>
      <c r="IO186" s="121"/>
      <c r="IP186" s="121"/>
      <c r="IQ186" s="121"/>
      <c r="IR186" s="121"/>
      <c r="IS186" s="121"/>
      <c r="IT186" s="121"/>
      <c r="IU186" s="121"/>
      <c r="IV186" s="121"/>
    </row>
    <row r="187" spans="1:256" ht="15">
      <c r="A187" s="119">
        <f>'Alloc Amt'!A187</f>
        <v>0</v>
      </c>
      <c r="B187" s="144">
        <f>'Alloc Amt'!B187</f>
        <v>0</v>
      </c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 s="121"/>
      <c r="DT187" s="121"/>
      <c r="DU187" s="121"/>
      <c r="DV187" s="121"/>
      <c r="DW187" s="121"/>
      <c r="DX187" s="121"/>
      <c r="DY187" s="121"/>
      <c r="DZ187" s="121"/>
      <c r="EA187" s="121"/>
      <c r="EB187" s="121"/>
      <c r="EC187" s="121"/>
      <c r="ED187" s="121"/>
      <c r="EE187" s="121"/>
      <c r="EF187" s="121"/>
      <c r="EG187" s="121"/>
      <c r="EH187" s="121"/>
      <c r="EI187" s="121"/>
      <c r="EJ187" s="121"/>
      <c r="EK187" s="121"/>
      <c r="EL187" s="121"/>
      <c r="EM187" s="121"/>
      <c r="EN187" s="121"/>
      <c r="EO187" s="121"/>
      <c r="EP187" s="121"/>
      <c r="EQ187" s="121"/>
      <c r="ER187" s="121"/>
      <c r="ES187" s="121"/>
      <c r="ET187" s="121"/>
      <c r="EU187" s="121"/>
      <c r="EV187" s="121"/>
      <c r="EW187" s="121"/>
      <c r="EX187" s="121"/>
      <c r="EY187" s="121"/>
      <c r="EZ187" s="121"/>
      <c r="FA187" s="121"/>
      <c r="FB187" s="121"/>
      <c r="FC187" s="121"/>
      <c r="FD187" s="121"/>
      <c r="FE187" s="121"/>
      <c r="FF187" s="121"/>
      <c r="FG187" s="121"/>
      <c r="FH187" s="121"/>
      <c r="FI187" s="121"/>
      <c r="FJ187" s="121"/>
      <c r="FK187" s="121"/>
      <c r="FL187" s="121"/>
      <c r="FM187" s="121"/>
      <c r="FN187" s="121"/>
      <c r="FO187" s="121"/>
      <c r="FP187" s="121"/>
      <c r="FQ187" s="121"/>
      <c r="FR187" s="121"/>
      <c r="FS187" s="121"/>
      <c r="FT187" s="121"/>
      <c r="FU187" s="121"/>
      <c r="FV187" s="121"/>
      <c r="FW187" s="121"/>
      <c r="FX187" s="121"/>
      <c r="FY187" s="121"/>
      <c r="FZ187" s="121"/>
      <c r="GA187" s="121"/>
      <c r="GB187" s="121"/>
      <c r="GC187" s="121"/>
      <c r="GD187" s="121"/>
      <c r="GE187" s="121"/>
      <c r="GF187" s="121"/>
      <c r="GG187" s="121"/>
      <c r="GH187" s="121"/>
      <c r="GI187" s="121"/>
      <c r="GJ187" s="121"/>
      <c r="GK187" s="121"/>
      <c r="GL187" s="121"/>
      <c r="GM187" s="121"/>
      <c r="GN187" s="121"/>
      <c r="GO187" s="121"/>
      <c r="GP187" s="121"/>
      <c r="GQ187" s="121"/>
      <c r="GR187" s="121"/>
      <c r="GS187" s="121"/>
      <c r="GT187" s="121"/>
      <c r="GU187" s="121"/>
      <c r="GV187" s="121"/>
      <c r="GW187" s="121"/>
      <c r="GX187" s="121"/>
      <c r="GY187" s="121"/>
      <c r="GZ187" s="121"/>
      <c r="HA187" s="121"/>
      <c r="HB187" s="121"/>
      <c r="HC187" s="121"/>
      <c r="HD187" s="121"/>
      <c r="HE187" s="121"/>
      <c r="HF187" s="121"/>
      <c r="HG187" s="121"/>
      <c r="HH187" s="121"/>
      <c r="HI187" s="121"/>
      <c r="HJ187" s="121"/>
      <c r="HK187" s="121"/>
      <c r="HL187" s="121"/>
      <c r="HM187" s="121"/>
      <c r="HN187" s="121"/>
      <c r="HO187" s="121"/>
      <c r="HP187" s="121"/>
      <c r="HQ187" s="121"/>
      <c r="HR187" s="121"/>
      <c r="HS187" s="121"/>
      <c r="HT187" s="121"/>
      <c r="HU187" s="121"/>
      <c r="HV187" s="121"/>
      <c r="HW187" s="121"/>
      <c r="HX187" s="121"/>
      <c r="HY187" s="121"/>
      <c r="HZ187" s="121"/>
      <c r="IA187" s="121"/>
      <c r="IB187" s="121"/>
      <c r="IC187" s="121"/>
      <c r="ID187" s="121"/>
      <c r="IE187" s="121"/>
      <c r="IF187" s="121"/>
      <c r="IG187" s="121"/>
      <c r="IH187" s="121"/>
      <c r="II187" s="121"/>
      <c r="IJ187" s="121"/>
      <c r="IK187" s="121"/>
      <c r="IL187" s="121"/>
      <c r="IM187" s="121"/>
      <c r="IN187" s="121"/>
      <c r="IO187" s="121"/>
      <c r="IP187" s="121"/>
      <c r="IQ187" s="121"/>
      <c r="IR187" s="121"/>
      <c r="IS187" s="121"/>
      <c r="IT187" s="121"/>
      <c r="IU187" s="121"/>
      <c r="IV187" s="121"/>
    </row>
    <row r="188" spans="1:256" ht="15">
      <c r="A188" s="119">
        <f>'Alloc Amt'!A188</f>
        <v>0</v>
      </c>
      <c r="B188" s="144">
        <f>'Alloc Amt'!B188</f>
        <v>0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  <c r="DS188" s="121"/>
      <c r="DT188" s="121"/>
      <c r="DU188" s="121"/>
      <c r="DV188" s="121"/>
      <c r="DW188" s="121"/>
      <c r="DX188" s="121"/>
      <c r="DY188" s="121"/>
      <c r="DZ188" s="121"/>
      <c r="EA188" s="121"/>
      <c r="EB188" s="121"/>
      <c r="EC188" s="121"/>
      <c r="ED188" s="121"/>
      <c r="EE188" s="121"/>
      <c r="EF188" s="121"/>
      <c r="EG188" s="121"/>
      <c r="EH188" s="121"/>
      <c r="EI188" s="121"/>
      <c r="EJ188" s="121"/>
      <c r="EK188" s="121"/>
      <c r="EL188" s="121"/>
      <c r="EM188" s="121"/>
      <c r="EN188" s="121"/>
      <c r="EO188" s="121"/>
      <c r="EP188" s="121"/>
      <c r="EQ188" s="121"/>
      <c r="ER188" s="121"/>
      <c r="ES188" s="121"/>
      <c r="ET188" s="121"/>
      <c r="EU188" s="121"/>
      <c r="EV188" s="121"/>
      <c r="EW188" s="121"/>
      <c r="EX188" s="121"/>
      <c r="EY188" s="121"/>
      <c r="EZ188" s="121"/>
      <c r="FA188" s="121"/>
      <c r="FB188" s="121"/>
      <c r="FC188" s="121"/>
      <c r="FD188" s="121"/>
      <c r="FE188" s="121"/>
      <c r="FF188" s="121"/>
      <c r="FG188" s="121"/>
      <c r="FH188" s="121"/>
      <c r="FI188" s="121"/>
      <c r="FJ188" s="121"/>
      <c r="FK188" s="121"/>
      <c r="FL188" s="121"/>
      <c r="FM188" s="121"/>
      <c r="FN188" s="121"/>
      <c r="FO188" s="121"/>
      <c r="FP188" s="121"/>
      <c r="FQ188" s="121"/>
      <c r="FR188" s="121"/>
      <c r="FS188" s="121"/>
      <c r="FT188" s="121"/>
      <c r="FU188" s="121"/>
      <c r="FV188" s="121"/>
      <c r="FW188" s="121"/>
      <c r="FX188" s="121"/>
      <c r="FY188" s="121"/>
      <c r="FZ188" s="121"/>
      <c r="GA188" s="121"/>
      <c r="GB188" s="121"/>
      <c r="GC188" s="121"/>
      <c r="GD188" s="121"/>
      <c r="GE188" s="121"/>
      <c r="GF188" s="121"/>
      <c r="GG188" s="121"/>
      <c r="GH188" s="121"/>
      <c r="GI188" s="121"/>
      <c r="GJ188" s="121"/>
      <c r="GK188" s="121"/>
      <c r="GL188" s="121"/>
      <c r="GM188" s="121"/>
      <c r="GN188" s="121"/>
      <c r="GO188" s="121"/>
      <c r="GP188" s="121"/>
      <c r="GQ188" s="121"/>
      <c r="GR188" s="121"/>
      <c r="GS188" s="121"/>
      <c r="GT188" s="121"/>
      <c r="GU188" s="121"/>
      <c r="GV188" s="121"/>
      <c r="GW188" s="121"/>
      <c r="GX188" s="121"/>
      <c r="GY188" s="121"/>
      <c r="GZ188" s="121"/>
      <c r="HA188" s="121"/>
      <c r="HB188" s="121"/>
      <c r="HC188" s="121"/>
      <c r="HD188" s="121"/>
      <c r="HE188" s="121"/>
      <c r="HF188" s="121"/>
      <c r="HG188" s="121"/>
      <c r="HH188" s="121"/>
      <c r="HI188" s="121"/>
      <c r="HJ188" s="121"/>
      <c r="HK188" s="121"/>
      <c r="HL188" s="121"/>
      <c r="HM188" s="121"/>
      <c r="HN188" s="121"/>
      <c r="HO188" s="121"/>
      <c r="HP188" s="121"/>
      <c r="HQ188" s="121"/>
      <c r="HR188" s="121"/>
      <c r="HS188" s="121"/>
      <c r="HT188" s="121"/>
      <c r="HU188" s="121"/>
      <c r="HV188" s="121"/>
      <c r="HW188" s="121"/>
      <c r="HX188" s="121"/>
      <c r="HY188" s="121"/>
      <c r="HZ188" s="121"/>
      <c r="IA188" s="121"/>
      <c r="IB188" s="121"/>
      <c r="IC188" s="121"/>
      <c r="ID188" s="121"/>
      <c r="IE188" s="121"/>
      <c r="IF188" s="121"/>
      <c r="IG188" s="121"/>
      <c r="IH188" s="121"/>
      <c r="II188" s="121"/>
      <c r="IJ188" s="121"/>
      <c r="IK188" s="121"/>
      <c r="IL188" s="121"/>
      <c r="IM188" s="121"/>
      <c r="IN188" s="121"/>
      <c r="IO188" s="121"/>
      <c r="IP188" s="121"/>
      <c r="IQ188" s="121"/>
      <c r="IR188" s="121"/>
      <c r="IS188" s="121"/>
      <c r="IT188" s="121"/>
      <c r="IU188" s="121"/>
      <c r="IV188" s="121"/>
    </row>
    <row r="189" spans="1:256" ht="15">
      <c r="A189" s="119">
        <f>'Alloc Amt'!A189</f>
        <v>0</v>
      </c>
      <c r="B189" s="144">
        <f>'Alloc Amt'!B189</f>
        <v>0</v>
      </c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 s="121"/>
      <c r="DT189" s="121"/>
      <c r="DU189" s="121"/>
      <c r="DV189" s="121"/>
      <c r="DW189" s="121"/>
      <c r="DX189" s="121"/>
      <c r="DY189" s="121"/>
      <c r="DZ189" s="121"/>
      <c r="EA189" s="121"/>
      <c r="EB189" s="121"/>
      <c r="EC189" s="121"/>
      <c r="ED189" s="121"/>
      <c r="EE189" s="121"/>
      <c r="EF189" s="121"/>
      <c r="EG189" s="121"/>
      <c r="EH189" s="121"/>
      <c r="EI189" s="121"/>
      <c r="EJ189" s="121"/>
      <c r="EK189" s="121"/>
      <c r="EL189" s="121"/>
      <c r="EM189" s="121"/>
      <c r="EN189" s="121"/>
      <c r="EO189" s="121"/>
      <c r="EP189" s="121"/>
      <c r="EQ189" s="121"/>
      <c r="ER189" s="121"/>
      <c r="ES189" s="121"/>
      <c r="ET189" s="121"/>
      <c r="EU189" s="121"/>
      <c r="EV189" s="121"/>
      <c r="EW189" s="121"/>
      <c r="EX189" s="121"/>
      <c r="EY189" s="121"/>
      <c r="EZ189" s="121"/>
      <c r="FA189" s="121"/>
      <c r="FB189" s="121"/>
      <c r="FC189" s="121"/>
      <c r="FD189" s="121"/>
      <c r="FE189" s="121"/>
      <c r="FF189" s="121"/>
      <c r="FG189" s="121"/>
      <c r="FH189" s="121"/>
      <c r="FI189" s="121"/>
      <c r="FJ189" s="121"/>
      <c r="FK189" s="121"/>
      <c r="FL189" s="121"/>
      <c r="FM189" s="121"/>
      <c r="FN189" s="121"/>
      <c r="FO189" s="121"/>
      <c r="FP189" s="121"/>
      <c r="FQ189" s="121"/>
      <c r="FR189" s="121"/>
      <c r="FS189" s="121"/>
      <c r="FT189" s="121"/>
      <c r="FU189" s="121"/>
      <c r="FV189" s="121"/>
      <c r="FW189" s="121"/>
      <c r="FX189" s="121"/>
      <c r="FY189" s="121"/>
      <c r="FZ189" s="121"/>
      <c r="GA189" s="121"/>
      <c r="GB189" s="121"/>
      <c r="GC189" s="121"/>
      <c r="GD189" s="121"/>
      <c r="GE189" s="121"/>
      <c r="GF189" s="121"/>
      <c r="GG189" s="121"/>
      <c r="GH189" s="121"/>
      <c r="GI189" s="121"/>
      <c r="GJ189" s="121"/>
      <c r="GK189" s="121"/>
      <c r="GL189" s="121"/>
      <c r="GM189" s="121"/>
      <c r="GN189" s="121"/>
      <c r="GO189" s="121"/>
      <c r="GP189" s="121"/>
      <c r="GQ189" s="121"/>
      <c r="GR189" s="121"/>
      <c r="GS189" s="121"/>
      <c r="GT189" s="121"/>
      <c r="GU189" s="121"/>
      <c r="GV189" s="121"/>
      <c r="GW189" s="121"/>
      <c r="GX189" s="121"/>
      <c r="GY189" s="121"/>
      <c r="GZ189" s="121"/>
      <c r="HA189" s="121"/>
      <c r="HB189" s="121"/>
      <c r="HC189" s="121"/>
      <c r="HD189" s="121"/>
      <c r="HE189" s="121"/>
      <c r="HF189" s="121"/>
      <c r="HG189" s="121"/>
      <c r="HH189" s="121"/>
      <c r="HI189" s="121"/>
      <c r="HJ189" s="121"/>
      <c r="HK189" s="121"/>
      <c r="HL189" s="121"/>
      <c r="HM189" s="121"/>
      <c r="HN189" s="121"/>
      <c r="HO189" s="121"/>
      <c r="HP189" s="121"/>
      <c r="HQ189" s="121"/>
      <c r="HR189" s="121"/>
      <c r="HS189" s="121"/>
      <c r="HT189" s="121"/>
      <c r="HU189" s="121"/>
      <c r="HV189" s="121"/>
      <c r="HW189" s="121"/>
      <c r="HX189" s="121"/>
      <c r="HY189" s="121"/>
      <c r="HZ189" s="121"/>
      <c r="IA189" s="121"/>
      <c r="IB189" s="121"/>
      <c r="IC189" s="121"/>
      <c r="ID189" s="121"/>
      <c r="IE189" s="121"/>
      <c r="IF189" s="121"/>
      <c r="IG189" s="121"/>
      <c r="IH189" s="121"/>
      <c r="II189" s="121"/>
      <c r="IJ189" s="121"/>
      <c r="IK189" s="121"/>
      <c r="IL189" s="121"/>
      <c r="IM189" s="121"/>
      <c r="IN189" s="121"/>
      <c r="IO189" s="121"/>
      <c r="IP189" s="121"/>
      <c r="IQ189" s="121"/>
      <c r="IR189" s="121"/>
      <c r="IS189" s="121"/>
      <c r="IT189" s="121"/>
      <c r="IU189" s="121"/>
      <c r="IV189" s="121"/>
    </row>
    <row r="190" spans="1:256" ht="15">
      <c r="A190" s="119">
        <f>'Alloc Amt'!A190</f>
        <v>0</v>
      </c>
      <c r="B190" s="144">
        <f>'Alloc Amt'!B190</f>
        <v>0</v>
      </c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 s="121"/>
      <c r="DT190" s="121"/>
      <c r="DU190" s="121"/>
      <c r="DV190" s="121"/>
      <c r="DW190" s="121"/>
      <c r="DX190" s="121"/>
      <c r="DY190" s="121"/>
      <c r="DZ190" s="121"/>
      <c r="EA190" s="121"/>
      <c r="EB190" s="121"/>
      <c r="EC190" s="121"/>
      <c r="ED190" s="121"/>
      <c r="EE190" s="121"/>
      <c r="EF190" s="121"/>
      <c r="EG190" s="121"/>
      <c r="EH190" s="121"/>
      <c r="EI190" s="121"/>
      <c r="EJ190" s="121"/>
      <c r="EK190" s="121"/>
      <c r="EL190" s="121"/>
      <c r="EM190" s="121"/>
      <c r="EN190" s="121"/>
      <c r="EO190" s="121"/>
      <c r="EP190" s="121"/>
      <c r="EQ190" s="121"/>
      <c r="ER190" s="121"/>
      <c r="ES190" s="121"/>
      <c r="ET190" s="121"/>
      <c r="EU190" s="121"/>
      <c r="EV190" s="121"/>
      <c r="EW190" s="121"/>
      <c r="EX190" s="121"/>
      <c r="EY190" s="121"/>
      <c r="EZ190" s="121"/>
      <c r="FA190" s="121"/>
      <c r="FB190" s="121"/>
      <c r="FC190" s="121"/>
      <c r="FD190" s="121"/>
      <c r="FE190" s="121"/>
      <c r="FF190" s="121"/>
      <c r="FG190" s="121"/>
      <c r="FH190" s="121"/>
      <c r="FI190" s="121"/>
      <c r="FJ190" s="121"/>
      <c r="FK190" s="121"/>
      <c r="FL190" s="121"/>
      <c r="FM190" s="121"/>
      <c r="FN190" s="121"/>
      <c r="FO190" s="121"/>
      <c r="FP190" s="121"/>
      <c r="FQ190" s="121"/>
      <c r="FR190" s="121"/>
      <c r="FS190" s="121"/>
      <c r="FT190" s="121"/>
      <c r="FU190" s="121"/>
      <c r="FV190" s="121"/>
      <c r="FW190" s="121"/>
      <c r="FX190" s="121"/>
      <c r="FY190" s="121"/>
      <c r="FZ190" s="121"/>
      <c r="GA190" s="121"/>
      <c r="GB190" s="121"/>
      <c r="GC190" s="121"/>
      <c r="GD190" s="121"/>
      <c r="GE190" s="121"/>
      <c r="GF190" s="121"/>
      <c r="GG190" s="121"/>
      <c r="GH190" s="121"/>
      <c r="GI190" s="121"/>
      <c r="GJ190" s="121"/>
      <c r="GK190" s="121"/>
      <c r="GL190" s="121"/>
      <c r="GM190" s="121"/>
      <c r="GN190" s="121"/>
      <c r="GO190" s="121"/>
      <c r="GP190" s="121"/>
      <c r="GQ190" s="121"/>
      <c r="GR190" s="121"/>
      <c r="GS190" s="121"/>
      <c r="GT190" s="121"/>
      <c r="GU190" s="121"/>
      <c r="GV190" s="121"/>
      <c r="GW190" s="121"/>
      <c r="GX190" s="121"/>
      <c r="GY190" s="121"/>
      <c r="GZ190" s="121"/>
      <c r="HA190" s="121"/>
      <c r="HB190" s="121"/>
      <c r="HC190" s="121"/>
      <c r="HD190" s="121"/>
      <c r="HE190" s="121"/>
      <c r="HF190" s="121"/>
      <c r="HG190" s="121"/>
      <c r="HH190" s="121"/>
      <c r="HI190" s="121"/>
      <c r="HJ190" s="121"/>
      <c r="HK190" s="121"/>
      <c r="HL190" s="121"/>
      <c r="HM190" s="121"/>
      <c r="HN190" s="121"/>
      <c r="HO190" s="121"/>
      <c r="HP190" s="121"/>
      <c r="HQ190" s="121"/>
      <c r="HR190" s="121"/>
      <c r="HS190" s="121"/>
      <c r="HT190" s="121"/>
      <c r="HU190" s="121"/>
      <c r="HV190" s="121"/>
      <c r="HW190" s="121"/>
      <c r="HX190" s="121"/>
      <c r="HY190" s="121"/>
      <c r="HZ190" s="121"/>
      <c r="IA190" s="121"/>
      <c r="IB190" s="121"/>
      <c r="IC190" s="121"/>
      <c r="ID190" s="121"/>
      <c r="IE190" s="121"/>
      <c r="IF190" s="121"/>
      <c r="IG190" s="121"/>
      <c r="IH190" s="121"/>
      <c r="II190" s="121"/>
      <c r="IJ190" s="121"/>
      <c r="IK190" s="121"/>
      <c r="IL190" s="121"/>
      <c r="IM190" s="121"/>
      <c r="IN190" s="121"/>
      <c r="IO190" s="121"/>
      <c r="IP190" s="121"/>
      <c r="IQ190" s="121"/>
      <c r="IR190" s="121"/>
      <c r="IS190" s="121"/>
      <c r="IT190" s="121"/>
      <c r="IU190" s="121"/>
      <c r="IV190" s="121"/>
    </row>
    <row r="191" spans="1:256" ht="15">
      <c r="A191" s="119">
        <f>'Alloc Amt'!A191</f>
        <v>0</v>
      </c>
      <c r="B191" s="144">
        <f>'Alloc Amt'!B191</f>
        <v>0</v>
      </c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 s="121"/>
      <c r="DT191" s="121"/>
      <c r="DU191" s="121"/>
      <c r="DV191" s="121"/>
      <c r="DW191" s="121"/>
      <c r="DX191" s="121"/>
      <c r="DY191" s="121"/>
      <c r="DZ191" s="121"/>
      <c r="EA191" s="121"/>
      <c r="EB191" s="121"/>
      <c r="EC191" s="121"/>
      <c r="ED191" s="121"/>
      <c r="EE191" s="121"/>
      <c r="EF191" s="121"/>
      <c r="EG191" s="121"/>
      <c r="EH191" s="121"/>
      <c r="EI191" s="121"/>
      <c r="EJ191" s="121"/>
      <c r="EK191" s="121"/>
      <c r="EL191" s="121"/>
      <c r="EM191" s="121"/>
      <c r="EN191" s="121"/>
      <c r="EO191" s="121"/>
      <c r="EP191" s="121"/>
      <c r="EQ191" s="121"/>
      <c r="ER191" s="121"/>
      <c r="ES191" s="121"/>
      <c r="ET191" s="121"/>
      <c r="EU191" s="121"/>
      <c r="EV191" s="121"/>
      <c r="EW191" s="121"/>
      <c r="EX191" s="121"/>
      <c r="EY191" s="121"/>
      <c r="EZ191" s="121"/>
      <c r="FA191" s="121"/>
      <c r="FB191" s="121"/>
      <c r="FC191" s="121"/>
      <c r="FD191" s="121"/>
      <c r="FE191" s="121"/>
      <c r="FF191" s="121"/>
      <c r="FG191" s="121"/>
      <c r="FH191" s="121"/>
      <c r="FI191" s="121"/>
      <c r="FJ191" s="121"/>
      <c r="FK191" s="121"/>
      <c r="FL191" s="121"/>
      <c r="FM191" s="121"/>
      <c r="FN191" s="121"/>
      <c r="FO191" s="121"/>
      <c r="FP191" s="121"/>
      <c r="FQ191" s="121"/>
      <c r="FR191" s="121"/>
      <c r="FS191" s="121"/>
      <c r="FT191" s="121"/>
      <c r="FU191" s="121"/>
      <c r="FV191" s="121"/>
      <c r="FW191" s="121"/>
      <c r="FX191" s="121"/>
      <c r="FY191" s="121"/>
      <c r="FZ191" s="121"/>
      <c r="GA191" s="121"/>
      <c r="GB191" s="121"/>
      <c r="GC191" s="121"/>
      <c r="GD191" s="121"/>
      <c r="GE191" s="121"/>
      <c r="GF191" s="121"/>
      <c r="GG191" s="121"/>
      <c r="GH191" s="121"/>
      <c r="GI191" s="121"/>
      <c r="GJ191" s="121"/>
      <c r="GK191" s="121"/>
      <c r="GL191" s="121"/>
      <c r="GM191" s="121"/>
      <c r="GN191" s="121"/>
      <c r="GO191" s="121"/>
      <c r="GP191" s="121"/>
      <c r="GQ191" s="121"/>
      <c r="GR191" s="121"/>
      <c r="GS191" s="121"/>
      <c r="GT191" s="121"/>
      <c r="GU191" s="121"/>
      <c r="GV191" s="121"/>
      <c r="GW191" s="121"/>
      <c r="GX191" s="121"/>
      <c r="GY191" s="121"/>
      <c r="GZ191" s="121"/>
      <c r="HA191" s="121"/>
      <c r="HB191" s="121"/>
      <c r="HC191" s="121"/>
      <c r="HD191" s="121"/>
      <c r="HE191" s="121"/>
      <c r="HF191" s="121"/>
      <c r="HG191" s="121"/>
      <c r="HH191" s="121"/>
      <c r="HI191" s="121"/>
      <c r="HJ191" s="121"/>
      <c r="HK191" s="121"/>
      <c r="HL191" s="121"/>
      <c r="HM191" s="121"/>
      <c r="HN191" s="121"/>
      <c r="HO191" s="121"/>
      <c r="HP191" s="121"/>
      <c r="HQ191" s="121"/>
      <c r="HR191" s="121"/>
      <c r="HS191" s="121"/>
      <c r="HT191" s="121"/>
      <c r="HU191" s="121"/>
      <c r="HV191" s="121"/>
      <c r="HW191" s="121"/>
      <c r="HX191" s="121"/>
      <c r="HY191" s="121"/>
      <c r="HZ191" s="121"/>
      <c r="IA191" s="121"/>
      <c r="IB191" s="121"/>
      <c r="IC191" s="121"/>
      <c r="ID191" s="121"/>
      <c r="IE191" s="121"/>
      <c r="IF191" s="121"/>
      <c r="IG191" s="121"/>
      <c r="IH191" s="121"/>
      <c r="II191" s="121"/>
      <c r="IJ191" s="121"/>
      <c r="IK191" s="121"/>
      <c r="IL191" s="121"/>
      <c r="IM191" s="121"/>
      <c r="IN191" s="121"/>
      <c r="IO191" s="121"/>
      <c r="IP191" s="121"/>
      <c r="IQ191" s="121"/>
      <c r="IR191" s="121"/>
      <c r="IS191" s="121"/>
      <c r="IT191" s="121"/>
      <c r="IU191" s="121"/>
      <c r="IV191" s="121"/>
    </row>
    <row r="192" spans="1:256" ht="15">
      <c r="A192" s="119">
        <f>'Alloc Amt'!A192</f>
        <v>0</v>
      </c>
      <c r="B192" s="144">
        <f>'Alloc Amt'!B192</f>
        <v>0</v>
      </c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 s="121"/>
      <c r="DT192" s="121"/>
      <c r="DU192" s="121"/>
      <c r="DV192" s="121"/>
      <c r="DW192" s="121"/>
      <c r="DX192" s="121"/>
      <c r="DY192" s="121"/>
      <c r="DZ192" s="121"/>
      <c r="EA192" s="121"/>
      <c r="EB192" s="121"/>
      <c r="EC192" s="121"/>
      <c r="ED192" s="121"/>
      <c r="EE192" s="121"/>
      <c r="EF192" s="121"/>
      <c r="EG192" s="121"/>
      <c r="EH192" s="121"/>
      <c r="EI192" s="121"/>
      <c r="EJ192" s="121"/>
      <c r="EK192" s="121"/>
      <c r="EL192" s="121"/>
      <c r="EM192" s="121"/>
      <c r="EN192" s="121"/>
      <c r="EO192" s="121"/>
      <c r="EP192" s="121"/>
      <c r="EQ192" s="121"/>
      <c r="ER192" s="121"/>
      <c r="ES192" s="121"/>
      <c r="ET192" s="121"/>
      <c r="EU192" s="121"/>
      <c r="EV192" s="121"/>
      <c r="EW192" s="121"/>
      <c r="EX192" s="121"/>
      <c r="EY192" s="121"/>
      <c r="EZ192" s="121"/>
      <c r="FA192" s="121"/>
      <c r="FB192" s="121"/>
      <c r="FC192" s="121"/>
      <c r="FD192" s="121"/>
      <c r="FE192" s="121"/>
      <c r="FF192" s="121"/>
      <c r="FG192" s="121"/>
      <c r="FH192" s="121"/>
      <c r="FI192" s="121"/>
      <c r="FJ192" s="121"/>
      <c r="FK192" s="121"/>
      <c r="FL192" s="121"/>
      <c r="FM192" s="121"/>
      <c r="FN192" s="121"/>
      <c r="FO192" s="121"/>
      <c r="FP192" s="121"/>
      <c r="FQ192" s="121"/>
      <c r="FR192" s="121"/>
      <c r="FS192" s="121"/>
      <c r="FT192" s="121"/>
      <c r="FU192" s="121"/>
      <c r="FV192" s="121"/>
      <c r="FW192" s="121"/>
      <c r="FX192" s="121"/>
      <c r="FY192" s="121"/>
      <c r="FZ192" s="121"/>
      <c r="GA192" s="121"/>
      <c r="GB192" s="121"/>
      <c r="GC192" s="121"/>
      <c r="GD192" s="121"/>
      <c r="GE192" s="121"/>
      <c r="GF192" s="121"/>
      <c r="GG192" s="121"/>
      <c r="GH192" s="121"/>
      <c r="GI192" s="121"/>
      <c r="GJ192" s="121"/>
      <c r="GK192" s="121"/>
      <c r="GL192" s="121"/>
      <c r="GM192" s="121"/>
      <c r="GN192" s="121"/>
      <c r="GO192" s="121"/>
      <c r="GP192" s="121"/>
      <c r="GQ192" s="121"/>
      <c r="GR192" s="121"/>
      <c r="GS192" s="121"/>
      <c r="GT192" s="121"/>
      <c r="GU192" s="121"/>
      <c r="GV192" s="121"/>
      <c r="GW192" s="121"/>
      <c r="GX192" s="121"/>
      <c r="GY192" s="121"/>
      <c r="GZ192" s="121"/>
      <c r="HA192" s="121"/>
      <c r="HB192" s="121"/>
      <c r="HC192" s="121"/>
      <c r="HD192" s="121"/>
      <c r="HE192" s="121"/>
      <c r="HF192" s="121"/>
      <c r="HG192" s="121"/>
      <c r="HH192" s="121"/>
      <c r="HI192" s="121"/>
      <c r="HJ192" s="121"/>
      <c r="HK192" s="121"/>
      <c r="HL192" s="121"/>
      <c r="HM192" s="121"/>
      <c r="HN192" s="121"/>
      <c r="HO192" s="121"/>
      <c r="HP192" s="121"/>
      <c r="HQ192" s="121"/>
      <c r="HR192" s="121"/>
      <c r="HS192" s="121"/>
      <c r="HT192" s="121"/>
      <c r="HU192" s="121"/>
      <c r="HV192" s="121"/>
      <c r="HW192" s="121"/>
      <c r="HX192" s="121"/>
      <c r="HY192" s="121"/>
      <c r="HZ192" s="121"/>
      <c r="IA192" s="121"/>
      <c r="IB192" s="121"/>
      <c r="IC192" s="121"/>
      <c r="ID192" s="121"/>
      <c r="IE192" s="121"/>
      <c r="IF192" s="121"/>
      <c r="IG192" s="121"/>
      <c r="IH192" s="121"/>
      <c r="II192" s="121"/>
      <c r="IJ192" s="121"/>
      <c r="IK192" s="121"/>
      <c r="IL192" s="121"/>
      <c r="IM192" s="121"/>
      <c r="IN192" s="121"/>
      <c r="IO192" s="121"/>
      <c r="IP192" s="121"/>
      <c r="IQ192" s="121"/>
      <c r="IR192" s="121"/>
      <c r="IS192" s="121"/>
      <c r="IT192" s="121"/>
      <c r="IU192" s="121"/>
      <c r="IV192" s="121"/>
    </row>
    <row r="193" spans="1:256" ht="15">
      <c r="A193" s="121"/>
      <c r="B193" s="146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 s="121"/>
      <c r="DT193" s="121"/>
      <c r="DU193" s="121"/>
      <c r="DV193" s="121"/>
      <c r="DW193" s="121"/>
      <c r="DX193" s="121"/>
      <c r="DY193" s="121"/>
      <c r="DZ193" s="121"/>
      <c r="EA193" s="121"/>
      <c r="EB193" s="121"/>
      <c r="EC193" s="121"/>
      <c r="ED193" s="121"/>
      <c r="EE193" s="121"/>
      <c r="EF193" s="121"/>
      <c r="EG193" s="121"/>
      <c r="EH193" s="121"/>
      <c r="EI193" s="121"/>
      <c r="EJ193" s="121"/>
      <c r="EK193" s="121"/>
      <c r="EL193" s="121"/>
      <c r="EM193" s="121"/>
      <c r="EN193" s="121"/>
      <c r="EO193" s="121"/>
      <c r="EP193" s="121"/>
      <c r="EQ193" s="121"/>
      <c r="ER193" s="121"/>
      <c r="ES193" s="121"/>
      <c r="ET193" s="121"/>
      <c r="EU193" s="121"/>
      <c r="EV193" s="121"/>
      <c r="EW193" s="121"/>
      <c r="EX193" s="121"/>
      <c r="EY193" s="121"/>
      <c r="EZ193" s="121"/>
      <c r="FA193" s="121"/>
      <c r="FB193" s="121"/>
      <c r="FC193" s="121"/>
      <c r="FD193" s="121"/>
      <c r="FE193" s="121"/>
      <c r="FF193" s="121"/>
      <c r="FG193" s="121"/>
      <c r="FH193" s="121"/>
      <c r="FI193" s="121"/>
      <c r="FJ193" s="121"/>
      <c r="FK193" s="121"/>
      <c r="FL193" s="121"/>
      <c r="FM193" s="121"/>
      <c r="FN193" s="121"/>
      <c r="FO193" s="121"/>
      <c r="FP193" s="121"/>
      <c r="FQ193" s="121"/>
      <c r="FR193" s="121"/>
      <c r="FS193" s="121"/>
      <c r="FT193" s="121"/>
      <c r="FU193" s="121"/>
      <c r="FV193" s="121"/>
      <c r="FW193" s="121"/>
      <c r="FX193" s="121"/>
      <c r="FY193" s="121"/>
      <c r="FZ193" s="121"/>
      <c r="GA193" s="121"/>
      <c r="GB193" s="121"/>
      <c r="GC193" s="121"/>
      <c r="GD193" s="121"/>
      <c r="GE193" s="121"/>
      <c r="GF193" s="121"/>
      <c r="GG193" s="121"/>
      <c r="GH193" s="121"/>
      <c r="GI193" s="121"/>
      <c r="GJ193" s="121"/>
      <c r="GK193" s="121"/>
      <c r="GL193" s="121"/>
      <c r="GM193" s="121"/>
      <c r="GN193" s="121"/>
      <c r="GO193" s="121"/>
      <c r="GP193" s="121"/>
      <c r="GQ193" s="121"/>
      <c r="GR193" s="121"/>
      <c r="GS193" s="121"/>
      <c r="GT193" s="121"/>
      <c r="GU193" s="121"/>
      <c r="GV193" s="121"/>
      <c r="GW193" s="121"/>
      <c r="GX193" s="121"/>
      <c r="GY193" s="121"/>
      <c r="GZ193" s="121"/>
      <c r="HA193" s="121"/>
      <c r="HB193" s="121"/>
      <c r="HC193" s="121"/>
      <c r="HD193" s="121"/>
      <c r="HE193" s="121"/>
      <c r="HF193" s="121"/>
      <c r="HG193" s="121"/>
      <c r="HH193" s="121"/>
      <c r="HI193" s="121"/>
      <c r="HJ193" s="121"/>
      <c r="HK193" s="121"/>
      <c r="HL193" s="121"/>
      <c r="HM193" s="121"/>
      <c r="HN193" s="121"/>
      <c r="HO193" s="121"/>
      <c r="HP193" s="121"/>
      <c r="HQ193" s="121"/>
      <c r="HR193" s="121"/>
      <c r="HS193" s="121"/>
      <c r="HT193" s="121"/>
      <c r="HU193" s="121"/>
      <c r="HV193" s="121"/>
      <c r="HW193" s="121"/>
      <c r="HX193" s="121"/>
      <c r="HY193" s="121"/>
      <c r="HZ193" s="121"/>
      <c r="IA193" s="121"/>
      <c r="IB193" s="121"/>
      <c r="IC193" s="121"/>
      <c r="ID193" s="121"/>
      <c r="IE193" s="121"/>
      <c r="IF193" s="121"/>
      <c r="IG193" s="121"/>
      <c r="IH193" s="121"/>
      <c r="II193" s="121"/>
      <c r="IJ193" s="121"/>
      <c r="IK193" s="121"/>
      <c r="IL193" s="121"/>
      <c r="IM193" s="121"/>
      <c r="IN193" s="121"/>
      <c r="IO193" s="121"/>
      <c r="IP193" s="121"/>
      <c r="IQ193" s="121"/>
      <c r="IR193" s="121"/>
      <c r="IS193" s="121"/>
      <c r="IT193" s="121"/>
      <c r="IU193" s="121"/>
      <c r="IV193" s="121"/>
    </row>
    <row r="194" spans="1:256" ht="15">
      <c r="A194" s="121"/>
      <c r="B194" s="146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 s="121"/>
      <c r="DT194" s="121"/>
      <c r="DU194" s="121"/>
      <c r="DV194" s="121"/>
      <c r="DW194" s="121"/>
      <c r="DX194" s="121"/>
      <c r="DY194" s="121"/>
      <c r="DZ194" s="121"/>
      <c r="EA194" s="121"/>
      <c r="EB194" s="121"/>
      <c r="EC194" s="121"/>
      <c r="ED194" s="121"/>
      <c r="EE194" s="121"/>
      <c r="EF194" s="121"/>
      <c r="EG194" s="121"/>
      <c r="EH194" s="121"/>
      <c r="EI194" s="121"/>
      <c r="EJ194" s="121"/>
      <c r="EK194" s="121"/>
      <c r="EL194" s="121"/>
      <c r="EM194" s="121"/>
      <c r="EN194" s="121"/>
      <c r="EO194" s="121"/>
      <c r="EP194" s="121"/>
      <c r="EQ194" s="121"/>
      <c r="ER194" s="121"/>
      <c r="ES194" s="121"/>
      <c r="ET194" s="121"/>
      <c r="EU194" s="121"/>
      <c r="EV194" s="121"/>
      <c r="EW194" s="121"/>
      <c r="EX194" s="121"/>
      <c r="EY194" s="121"/>
      <c r="EZ194" s="121"/>
      <c r="FA194" s="121"/>
      <c r="FB194" s="121"/>
      <c r="FC194" s="121"/>
      <c r="FD194" s="121"/>
      <c r="FE194" s="121"/>
      <c r="FF194" s="121"/>
      <c r="FG194" s="121"/>
      <c r="FH194" s="121"/>
      <c r="FI194" s="121"/>
      <c r="FJ194" s="121"/>
      <c r="FK194" s="121"/>
      <c r="FL194" s="121"/>
      <c r="FM194" s="121"/>
      <c r="FN194" s="121"/>
      <c r="FO194" s="121"/>
      <c r="FP194" s="121"/>
      <c r="FQ194" s="121"/>
      <c r="FR194" s="121"/>
      <c r="FS194" s="121"/>
      <c r="FT194" s="121"/>
      <c r="FU194" s="121"/>
      <c r="FV194" s="121"/>
      <c r="FW194" s="121"/>
      <c r="FX194" s="121"/>
      <c r="FY194" s="121"/>
      <c r="FZ194" s="121"/>
      <c r="GA194" s="121"/>
      <c r="GB194" s="121"/>
      <c r="GC194" s="121"/>
      <c r="GD194" s="121"/>
      <c r="GE194" s="121"/>
      <c r="GF194" s="121"/>
      <c r="GG194" s="121"/>
      <c r="GH194" s="121"/>
      <c r="GI194" s="121"/>
      <c r="GJ194" s="121"/>
      <c r="GK194" s="121"/>
      <c r="GL194" s="121"/>
      <c r="GM194" s="121"/>
      <c r="GN194" s="121"/>
      <c r="GO194" s="121"/>
      <c r="GP194" s="121"/>
      <c r="GQ194" s="121"/>
      <c r="GR194" s="121"/>
      <c r="GS194" s="121"/>
      <c r="GT194" s="121"/>
      <c r="GU194" s="121"/>
      <c r="GV194" s="121"/>
      <c r="GW194" s="121"/>
      <c r="GX194" s="121"/>
      <c r="GY194" s="121"/>
      <c r="GZ194" s="121"/>
      <c r="HA194" s="121"/>
      <c r="HB194" s="121"/>
      <c r="HC194" s="121"/>
      <c r="HD194" s="121"/>
      <c r="HE194" s="121"/>
      <c r="HF194" s="121"/>
      <c r="HG194" s="121"/>
      <c r="HH194" s="121"/>
      <c r="HI194" s="121"/>
      <c r="HJ194" s="121"/>
      <c r="HK194" s="121"/>
      <c r="HL194" s="121"/>
      <c r="HM194" s="121"/>
      <c r="HN194" s="121"/>
      <c r="HO194" s="121"/>
      <c r="HP194" s="121"/>
      <c r="HQ194" s="121"/>
      <c r="HR194" s="121"/>
      <c r="HS194" s="121"/>
      <c r="HT194" s="121"/>
      <c r="HU194" s="121"/>
      <c r="HV194" s="121"/>
      <c r="HW194" s="121"/>
      <c r="HX194" s="121"/>
      <c r="HY194" s="121"/>
      <c r="HZ194" s="121"/>
      <c r="IA194" s="121"/>
      <c r="IB194" s="121"/>
      <c r="IC194" s="121"/>
      <c r="ID194" s="121"/>
      <c r="IE194" s="121"/>
      <c r="IF194" s="121"/>
      <c r="IG194" s="121"/>
      <c r="IH194" s="121"/>
      <c r="II194" s="121"/>
      <c r="IJ194" s="121"/>
      <c r="IK194" s="121"/>
      <c r="IL194" s="121"/>
      <c r="IM194" s="121"/>
      <c r="IN194" s="121"/>
      <c r="IO194" s="121"/>
      <c r="IP194" s="121"/>
      <c r="IQ194" s="121"/>
      <c r="IR194" s="121"/>
      <c r="IS194" s="121"/>
      <c r="IT194" s="121"/>
      <c r="IU194" s="121"/>
      <c r="IV194" s="121"/>
    </row>
    <row r="195" spans="1:256" ht="15">
      <c r="A195" s="121"/>
      <c r="B195" s="146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 s="121"/>
      <c r="DT195" s="121"/>
      <c r="DU195" s="121"/>
      <c r="DV195" s="121"/>
      <c r="DW195" s="121"/>
      <c r="DX195" s="121"/>
      <c r="DY195" s="121"/>
      <c r="DZ195" s="121"/>
      <c r="EA195" s="121"/>
      <c r="EB195" s="121"/>
      <c r="EC195" s="121"/>
      <c r="ED195" s="121"/>
      <c r="EE195" s="121"/>
      <c r="EF195" s="121"/>
      <c r="EG195" s="121"/>
      <c r="EH195" s="121"/>
      <c r="EI195" s="121"/>
      <c r="EJ195" s="121"/>
      <c r="EK195" s="121"/>
      <c r="EL195" s="121"/>
      <c r="EM195" s="121"/>
      <c r="EN195" s="121"/>
      <c r="EO195" s="121"/>
      <c r="EP195" s="121"/>
      <c r="EQ195" s="121"/>
      <c r="ER195" s="121"/>
      <c r="ES195" s="121"/>
      <c r="ET195" s="121"/>
      <c r="EU195" s="121"/>
      <c r="EV195" s="121"/>
      <c r="EW195" s="121"/>
      <c r="EX195" s="121"/>
      <c r="EY195" s="121"/>
      <c r="EZ195" s="121"/>
      <c r="FA195" s="121"/>
      <c r="FB195" s="121"/>
      <c r="FC195" s="121"/>
      <c r="FD195" s="121"/>
      <c r="FE195" s="121"/>
      <c r="FF195" s="121"/>
      <c r="FG195" s="121"/>
      <c r="FH195" s="121"/>
      <c r="FI195" s="121"/>
      <c r="FJ195" s="121"/>
      <c r="FK195" s="121"/>
      <c r="FL195" s="121"/>
      <c r="FM195" s="121"/>
      <c r="FN195" s="121"/>
      <c r="FO195" s="121"/>
      <c r="FP195" s="121"/>
      <c r="FQ195" s="121"/>
      <c r="FR195" s="121"/>
      <c r="FS195" s="121"/>
      <c r="FT195" s="121"/>
      <c r="FU195" s="121"/>
      <c r="FV195" s="121"/>
      <c r="FW195" s="121"/>
      <c r="FX195" s="121"/>
      <c r="FY195" s="121"/>
      <c r="FZ195" s="121"/>
      <c r="GA195" s="121"/>
      <c r="GB195" s="121"/>
      <c r="GC195" s="121"/>
      <c r="GD195" s="121"/>
      <c r="GE195" s="121"/>
      <c r="GF195" s="121"/>
      <c r="GG195" s="121"/>
      <c r="GH195" s="121"/>
      <c r="GI195" s="121"/>
      <c r="GJ195" s="121"/>
      <c r="GK195" s="121"/>
      <c r="GL195" s="121"/>
      <c r="GM195" s="121"/>
      <c r="GN195" s="121"/>
      <c r="GO195" s="121"/>
      <c r="GP195" s="121"/>
      <c r="GQ195" s="121"/>
      <c r="GR195" s="121"/>
      <c r="GS195" s="121"/>
      <c r="GT195" s="121"/>
      <c r="GU195" s="121"/>
      <c r="GV195" s="121"/>
      <c r="GW195" s="121"/>
      <c r="GX195" s="121"/>
      <c r="GY195" s="121"/>
      <c r="GZ195" s="121"/>
      <c r="HA195" s="121"/>
      <c r="HB195" s="121"/>
      <c r="HC195" s="121"/>
      <c r="HD195" s="121"/>
      <c r="HE195" s="121"/>
      <c r="HF195" s="121"/>
      <c r="HG195" s="121"/>
      <c r="HH195" s="121"/>
      <c r="HI195" s="121"/>
      <c r="HJ195" s="121"/>
      <c r="HK195" s="121"/>
      <c r="HL195" s="121"/>
      <c r="HM195" s="121"/>
      <c r="HN195" s="121"/>
      <c r="HO195" s="121"/>
      <c r="HP195" s="121"/>
      <c r="HQ195" s="121"/>
      <c r="HR195" s="121"/>
      <c r="HS195" s="121"/>
      <c r="HT195" s="121"/>
      <c r="HU195" s="121"/>
      <c r="HV195" s="121"/>
      <c r="HW195" s="121"/>
      <c r="HX195" s="121"/>
      <c r="HY195" s="121"/>
      <c r="HZ195" s="121"/>
      <c r="IA195" s="121"/>
      <c r="IB195" s="121"/>
      <c r="IC195" s="121"/>
      <c r="ID195" s="121"/>
      <c r="IE195" s="121"/>
      <c r="IF195" s="121"/>
      <c r="IG195" s="121"/>
      <c r="IH195" s="121"/>
      <c r="II195" s="121"/>
      <c r="IJ195" s="121"/>
      <c r="IK195" s="121"/>
      <c r="IL195" s="121"/>
      <c r="IM195" s="121"/>
      <c r="IN195" s="121"/>
      <c r="IO195" s="121"/>
      <c r="IP195" s="121"/>
      <c r="IQ195" s="121"/>
      <c r="IR195" s="121"/>
      <c r="IS195" s="121"/>
      <c r="IT195" s="121"/>
      <c r="IU195" s="121"/>
      <c r="IV195" s="121"/>
    </row>
    <row r="196" spans="1:256" ht="15">
      <c r="A196" s="121"/>
      <c r="B196" s="146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 s="121"/>
      <c r="DT196" s="121"/>
      <c r="DU196" s="121"/>
      <c r="DV196" s="121"/>
      <c r="DW196" s="121"/>
      <c r="DX196" s="121"/>
      <c r="DY196" s="121"/>
      <c r="DZ196" s="121"/>
      <c r="EA196" s="121"/>
      <c r="EB196" s="121"/>
      <c r="EC196" s="121"/>
      <c r="ED196" s="121"/>
      <c r="EE196" s="121"/>
      <c r="EF196" s="121"/>
      <c r="EG196" s="121"/>
      <c r="EH196" s="121"/>
      <c r="EI196" s="121"/>
      <c r="EJ196" s="121"/>
      <c r="EK196" s="121"/>
      <c r="EL196" s="121"/>
      <c r="EM196" s="121"/>
      <c r="EN196" s="121"/>
      <c r="EO196" s="121"/>
      <c r="EP196" s="121"/>
      <c r="EQ196" s="121"/>
      <c r="ER196" s="121"/>
      <c r="ES196" s="121"/>
      <c r="ET196" s="121"/>
      <c r="EU196" s="121"/>
      <c r="EV196" s="121"/>
      <c r="EW196" s="121"/>
      <c r="EX196" s="121"/>
      <c r="EY196" s="121"/>
      <c r="EZ196" s="121"/>
      <c r="FA196" s="121"/>
      <c r="FB196" s="121"/>
      <c r="FC196" s="121"/>
      <c r="FD196" s="121"/>
      <c r="FE196" s="121"/>
      <c r="FF196" s="121"/>
      <c r="FG196" s="121"/>
      <c r="FH196" s="121"/>
      <c r="FI196" s="121"/>
      <c r="FJ196" s="121"/>
      <c r="FK196" s="121"/>
      <c r="FL196" s="121"/>
      <c r="FM196" s="121"/>
      <c r="FN196" s="121"/>
      <c r="FO196" s="121"/>
      <c r="FP196" s="121"/>
      <c r="FQ196" s="121"/>
      <c r="FR196" s="121"/>
      <c r="FS196" s="121"/>
      <c r="FT196" s="121"/>
      <c r="FU196" s="121"/>
      <c r="FV196" s="121"/>
      <c r="FW196" s="121"/>
      <c r="FX196" s="121"/>
      <c r="FY196" s="121"/>
      <c r="FZ196" s="121"/>
      <c r="GA196" s="121"/>
      <c r="GB196" s="121"/>
      <c r="GC196" s="121"/>
      <c r="GD196" s="121"/>
      <c r="GE196" s="121"/>
      <c r="GF196" s="121"/>
      <c r="GG196" s="121"/>
      <c r="GH196" s="121"/>
      <c r="GI196" s="121"/>
      <c r="GJ196" s="121"/>
      <c r="GK196" s="121"/>
      <c r="GL196" s="121"/>
      <c r="GM196" s="121"/>
      <c r="GN196" s="121"/>
      <c r="GO196" s="121"/>
      <c r="GP196" s="121"/>
      <c r="GQ196" s="121"/>
      <c r="GR196" s="121"/>
      <c r="GS196" s="121"/>
      <c r="GT196" s="121"/>
      <c r="GU196" s="121"/>
      <c r="GV196" s="121"/>
      <c r="GW196" s="121"/>
      <c r="GX196" s="121"/>
      <c r="GY196" s="121"/>
      <c r="GZ196" s="121"/>
      <c r="HA196" s="121"/>
      <c r="HB196" s="121"/>
      <c r="HC196" s="121"/>
      <c r="HD196" s="121"/>
      <c r="HE196" s="121"/>
      <c r="HF196" s="121"/>
      <c r="HG196" s="121"/>
      <c r="HH196" s="121"/>
      <c r="HI196" s="121"/>
      <c r="HJ196" s="121"/>
      <c r="HK196" s="121"/>
      <c r="HL196" s="121"/>
      <c r="HM196" s="121"/>
      <c r="HN196" s="121"/>
      <c r="HO196" s="121"/>
      <c r="HP196" s="121"/>
      <c r="HQ196" s="121"/>
      <c r="HR196" s="121"/>
      <c r="HS196" s="121"/>
      <c r="HT196" s="121"/>
      <c r="HU196" s="121"/>
      <c r="HV196" s="121"/>
      <c r="HW196" s="121"/>
      <c r="HX196" s="121"/>
      <c r="HY196" s="121"/>
      <c r="HZ196" s="121"/>
      <c r="IA196" s="121"/>
      <c r="IB196" s="121"/>
      <c r="IC196" s="121"/>
      <c r="ID196" s="121"/>
      <c r="IE196" s="121"/>
      <c r="IF196" s="121"/>
      <c r="IG196" s="121"/>
      <c r="IH196" s="121"/>
      <c r="II196" s="121"/>
      <c r="IJ196" s="121"/>
      <c r="IK196" s="121"/>
      <c r="IL196" s="121"/>
      <c r="IM196" s="121"/>
      <c r="IN196" s="121"/>
      <c r="IO196" s="121"/>
      <c r="IP196" s="121"/>
      <c r="IQ196" s="121"/>
      <c r="IR196" s="121"/>
      <c r="IS196" s="121"/>
      <c r="IT196" s="121"/>
      <c r="IU196" s="121"/>
      <c r="IV196" s="121"/>
    </row>
    <row r="197" spans="1:256" ht="15">
      <c r="A197" s="121"/>
      <c r="B197" s="146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 s="121"/>
      <c r="DT197" s="121"/>
      <c r="DU197" s="121"/>
      <c r="DV197" s="121"/>
      <c r="DW197" s="121"/>
      <c r="DX197" s="121"/>
      <c r="DY197" s="121"/>
      <c r="DZ197" s="121"/>
      <c r="EA197" s="121"/>
      <c r="EB197" s="121"/>
      <c r="EC197" s="121"/>
      <c r="ED197" s="121"/>
      <c r="EE197" s="121"/>
      <c r="EF197" s="121"/>
      <c r="EG197" s="121"/>
      <c r="EH197" s="121"/>
      <c r="EI197" s="121"/>
      <c r="EJ197" s="121"/>
      <c r="EK197" s="121"/>
      <c r="EL197" s="121"/>
      <c r="EM197" s="121"/>
      <c r="EN197" s="121"/>
      <c r="EO197" s="121"/>
      <c r="EP197" s="121"/>
      <c r="EQ197" s="121"/>
      <c r="ER197" s="121"/>
      <c r="ES197" s="121"/>
      <c r="ET197" s="121"/>
      <c r="EU197" s="121"/>
      <c r="EV197" s="121"/>
      <c r="EW197" s="121"/>
      <c r="EX197" s="121"/>
      <c r="EY197" s="121"/>
      <c r="EZ197" s="121"/>
      <c r="FA197" s="121"/>
      <c r="FB197" s="121"/>
      <c r="FC197" s="121"/>
      <c r="FD197" s="121"/>
      <c r="FE197" s="121"/>
      <c r="FF197" s="121"/>
      <c r="FG197" s="121"/>
      <c r="FH197" s="121"/>
      <c r="FI197" s="121"/>
      <c r="FJ197" s="121"/>
      <c r="FK197" s="121"/>
      <c r="FL197" s="121"/>
      <c r="FM197" s="121"/>
      <c r="FN197" s="121"/>
      <c r="FO197" s="121"/>
      <c r="FP197" s="121"/>
      <c r="FQ197" s="121"/>
      <c r="FR197" s="121"/>
      <c r="FS197" s="121"/>
      <c r="FT197" s="121"/>
      <c r="FU197" s="121"/>
      <c r="FV197" s="121"/>
      <c r="FW197" s="121"/>
      <c r="FX197" s="121"/>
      <c r="FY197" s="121"/>
      <c r="FZ197" s="121"/>
      <c r="GA197" s="121"/>
      <c r="GB197" s="121"/>
      <c r="GC197" s="121"/>
      <c r="GD197" s="121"/>
      <c r="GE197" s="121"/>
      <c r="GF197" s="121"/>
      <c r="GG197" s="121"/>
      <c r="GH197" s="121"/>
      <c r="GI197" s="121"/>
      <c r="GJ197" s="121"/>
      <c r="GK197" s="121"/>
      <c r="GL197" s="121"/>
      <c r="GM197" s="121"/>
      <c r="GN197" s="121"/>
      <c r="GO197" s="121"/>
      <c r="GP197" s="121"/>
      <c r="GQ197" s="121"/>
      <c r="GR197" s="121"/>
      <c r="GS197" s="121"/>
      <c r="GT197" s="121"/>
      <c r="GU197" s="121"/>
      <c r="GV197" s="121"/>
      <c r="GW197" s="121"/>
      <c r="GX197" s="121"/>
      <c r="GY197" s="121"/>
      <c r="GZ197" s="121"/>
      <c r="HA197" s="121"/>
      <c r="HB197" s="121"/>
      <c r="HC197" s="121"/>
      <c r="HD197" s="121"/>
      <c r="HE197" s="121"/>
      <c r="HF197" s="121"/>
      <c r="HG197" s="121"/>
      <c r="HH197" s="121"/>
      <c r="HI197" s="121"/>
      <c r="HJ197" s="121"/>
      <c r="HK197" s="121"/>
      <c r="HL197" s="121"/>
      <c r="HM197" s="121"/>
      <c r="HN197" s="121"/>
      <c r="HO197" s="121"/>
      <c r="HP197" s="121"/>
      <c r="HQ197" s="121"/>
      <c r="HR197" s="121"/>
      <c r="HS197" s="121"/>
      <c r="HT197" s="121"/>
      <c r="HU197" s="121"/>
      <c r="HV197" s="121"/>
      <c r="HW197" s="121"/>
      <c r="HX197" s="121"/>
      <c r="HY197" s="121"/>
      <c r="HZ197" s="121"/>
      <c r="IA197" s="121"/>
      <c r="IB197" s="121"/>
      <c r="IC197" s="121"/>
      <c r="ID197" s="121"/>
      <c r="IE197" s="121"/>
      <c r="IF197" s="121"/>
      <c r="IG197" s="121"/>
      <c r="IH197" s="121"/>
      <c r="II197" s="121"/>
      <c r="IJ197" s="121"/>
      <c r="IK197" s="121"/>
      <c r="IL197" s="121"/>
      <c r="IM197" s="121"/>
      <c r="IN197" s="121"/>
      <c r="IO197" s="121"/>
      <c r="IP197" s="121"/>
      <c r="IQ197" s="121"/>
      <c r="IR197" s="121"/>
      <c r="IS197" s="121"/>
      <c r="IT197" s="121"/>
      <c r="IU197" s="121"/>
      <c r="IV197" s="121"/>
    </row>
    <row r="198" spans="1:256" ht="15">
      <c r="A198" s="121"/>
      <c r="B198" s="146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 s="121"/>
      <c r="DT198" s="121"/>
      <c r="DU198" s="121"/>
      <c r="DV198" s="121"/>
      <c r="DW198" s="121"/>
      <c r="DX198" s="121"/>
      <c r="DY198" s="121"/>
      <c r="DZ198" s="121"/>
      <c r="EA198" s="121"/>
      <c r="EB198" s="121"/>
      <c r="EC198" s="121"/>
      <c r="ED198" s="121"/>
      <c r="EE198" s="121"/>
      <c r="EF198" s="121"/>
      <c r="EG198" s="121"/>
      <c r="EH198" s="121"/>
      <c r="EI198" s="121"/>
      <c r="EJ198" s="121"/>
      <c r="EK198" s="121"/>
      <c r="EL198" s="121"/>
      <c r="EM198" s="121"/>
      <c r="EN198" s="121"/>
      <c r="EO198" s="121"/>
      <c r="EP198" s="121"/>
      <c r="EQ198" s="121"/>
      <c r="ER198" s="121"/>
      <c r="ES198" s="121"/>
      <c r="ET198" s="121"/>
      <c r="EU198" s="121"/>
      <c r="EV198" s="121"/>
      <c r="EW198" s="121"/>
      <c r="EX198" s="121"/>
      <c r="EY198" s="121"/>
      <c r="EZ198" s="121"/>
      <c r="FA198" s="121"/>
      <c r="FB198" s="121"/>
      <c r="FC198" s="121"/>
      <c r="FD198" s="121"/>
      <c r="FE198" s="121"/>
      <c r="FF198" s="121"/>
      <c r="FG198" s="121"/>
      <c r="FH198" s="121"/>
      <c r="FI198" s="121"/>
      <c r="FJ198" s="121"/>
      <c r="FK198" s="121"/>
      <c r="FL198" s="121"/>
      <c r="FM198" s="121"/>
      <c r="FN198" s="121"/>
      <c r="FO198" s="121"/>
      <c r="FP198" s="121"/>
      <c r="FQ198" s="121"/>
      <c r="FR198" s="121"/>
      <c r="FS198" s="121"/>
      <c r="FT198" s="121"/>
      <c r="FU198" s="121"/>
      <c r="FV198" s="121"/>
      <c r="FW198" s="121"/>
      <c r="FX198" s="121"/>
      <c r="FY198" s="121"/>
      <c r="FZ198" s="121"/>
      <c r="GA198" s="121"/>
      <c r="GB198" s="121"/>
      <c r="GC198" s="121"/>
      <c r="GD198" s="121"/>
      <c r="GE198" s="121"/>
      <c r="GF198" s="121"/>
      <c r="GG198" s="121"/>
      <c r="GH198" s="121"/>
      <c r="GI198" s="121"/>
      <c r="GJ198" s="121"/>
      <c r="GK198" s="121"/>
      <c r="GL198" s="121"/>
      <c r="GM198" s="121"/>
      <c r="GN198" s="121"/>
      <c r="GO198" s="121"/>
      <c r="GP198" s="121"/>
      <c r="GQ198" s="121"/>
      <c r="GR198" s="121"/>
      <c r="GS198" s="121"/>
      <c r="GT198" s="121"/>
      <c r="GU198" s="121"/>
      <c r="GV198" s="121"/>
      <c r="GW198" s="121"/>
      <c r="GX198" s="121"/>
      <c r="GY198" s="121"/>
      <c r="GZ198" s="121"/>
      <c r="HA198" s="121"/>
      <c r="HB198" s="121"/>
      <c r="HC198" s="121"/>
      <c r="HD198" s="121"/>
      <c r="HE198" s="121"/>
      <c r="HF198" s="121"/>
      <c r="HG198" s="121"/>
      <c r="HH198" s="121"/>
      <c r="HI198" s="121"/>
      <c r="HJ198" s="121"/>
      <c r="HK198" s="121"/>
      <c r="HL198" s="121"/>
      <c r="HM198" s="121"/>
      <c r="HN198" s="121"/>
      <c r="HO198" s="121"/>
      <c r="HP198" s="121"/>
      <c r="HQ198" s="121"/>
      <c r="HR198" s="121"/>
      <c r="HS198" s="121"/>
      <c r="HT198" s="121"/>
      <c r="HU198" s="121"/>
      <c r="HV198" s="121"/>
      <c r="HW198" s="121"/>
      <c r="HX198" s="121"/>
      <c r="HY198" s="121"/>
      <c r="HZ198" s="121"/>
      <c r="IA198" s="121"/>
      <c r="IB198" s="121"/>
      <c r="IC198" s="121"/>
      <c r="ID198" s="121"/>
      <c r="IE198" s="121"/>
      <c r="IF198" s="121"/>
      <c r="IG198" s="121"/>
      <c r="IH198" s="121"/>
      <c r="II198" s="121"/>
      <c r="IJ198" s="121"/>
      <c r="IK198" s="121"/>
      <c r="IL198" s="121"/>
      <c r="IM198" s="121"/>
      <c r="IN198" s="121"/>
      <c r="IO198" s="121"/>
      <c r="IP198" s="121"/>
      <c r="IQ198" s="121"/>
      <c r="IR198" s="121"/>
      <c r="IS198" s="121"/>
      <c r="IT198" s="121"/>
      <c r="IU198" s="121"/>
      <c r="IV198" s="121"/>
    </row>
    <row r="199" spans="1:256" ht="15">
      <c r="A199" s="121"/>
      <c r="B199" s="146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 s="121"/>
      <c r="DT199" s="121"/>
      <c r="DU199" s="121"/>
      <c r="DV199" s="121"/>
      <c r="DW199" s="121"/>
      <c r="DX199" s="121"/>
      <c r="DY199" s="121"/>
      <c r="DZ199" s="121"/>
      <c r="EA199" s="121"/>
      <c r="EB199" s="121"/>
      <c r="EC199" s="121"/>
      <c r="ED199" s="121"/>
      <c r="EE199" s="121"/>
      <c r="EF199" s="121"/>
      <c r="EG199" s="121"/>
      <c r="EH199" s="121"/>
      <c r="EI199" s="121"/>
      <c r="EJ199" s="121"/>
      <c r="EK199" s="121"/>
      <c r="EL199" s="121"/>
      <c r="EM199" s="121"/>
      <c r="EN199" s="121"/>
      <c r="EO199" s="121"/>
      <c r="EP199" s="121"/>
      <c r="EQ199" s="121"/>
      <c r="ER199" s="121"/>
      <c r="ES199" s="121"/>
      <c r="ET199" s="121"/>
      <c r="EU199" s="121"/>
      <c r="EV199" s="121"/>
      <c r="EW199" s="121"/>
      <c r="EX199" s="121"/>
      <c r="EY199" s="121"/>
      <c r="EZ199" s="121"/>
      <c r="FA199" s="121"/>
      <c r="FB199" s="121"/>
      <c r="FC199" s="121"/>
      <c r="FD199" s="121"/>
      <c r="FE199" s="121"/>
      <c r="FF199" s="121"/>
      <c r="FG199" s="121"/>
      <c r="FH199" s="121"/>
      <c r="FI199" s="121"/>
      <c r="FJ199" s="121"/>
      <c r="FK199" s="121"/>
      <c r="FL199" s="121"/>
      <c r="FM199" s="121"/>
      <c r="FN199" s="121"/>
      <c r="FO199" s="121"/>
      <c r="FP199" s="121"/>
      <c r="FQ199" s="121"/>
      <c r="FR199" s="121"/>
      <c r="FS199" s="121"/>
      <c r="FT199" s="121"/>
      <c r="FU199" s="121"/>
      <c r="FV199" s="121"/>
      <c r="FW199" s="121"/>
      <c r="FX199" s="121"/>
      <c r="FY199" s="121"/>
      <c r="FZ199" s="121"/>
      <c r="GA199" s="121"/>
      <c r="GB199" s="121"/>
      <c r="GC199" s="121"/>
      <c r="GD199" s="121"/>
      <c r="GE199" s="121"/>
      <c r="GF199" s="121"/>
      <c r="GG199" s="121"/>
      <c r="GH199" s="121"/>
      <c r="GI199" s="121"/>
      <c r="GJ199" s="121"/>
      <c r="GK199" s="121"/>
      <c r="GL199" s="121"/>
      <c r="GM199" s="121"/>
      <c r="GN199" s="121"/>
      <c r="GO199" s="121"/>
      <c r="GP199" s="121"/>
      <c r="GQ199" s="121"/>
      <c r="GR199" s="121"/>
      <c r="GS199" s="121"/>
      <c r="GT199" s="121"/>
      <c r="GU199" s="121"/>
      <c r="GV199" s="121"/>
      <c r="GW199" s="121"/>
      <c r="GX199" s="121"/>
      <c r="GY199" s="121"/>
      <c r="GZ199" s="121"/>
      <c r="HA199" s="121"/>
      <c r="HB199" s="121"/>
      <c r="HC199" s="121"/>
      <c r="HD199" s="121"/>
      <c r="HE199" s="121"/>
      <c r="HF199" s="121"/>
      <c r="HG199" s="121"/>
      <c r="HH199" s="121"/>
      <c r="HI199" s="121"/>
      <c r="HJ199" s="121"/>
      <c r="HK199" s="121"/>
      <c r="HL199" s="121"/>
      <c r="HM199" s="121"/>
      <c r="HN199" s="121"/>
      <c r="HO199" s="121"/>
      <c r="HP199" s="121"/>
      <c r="HQ199" s="121"/>
      <c r="HR199" s="121"/>
      <c r="HS199" s="121"/>
      <c r="HT199" s="121"/>
      <c r="HU199" s="121"/>
      <c r="HV199" s="121"/>
      <c r="HW199" s="121"/>
      <c r="HX199" s="121"/>
      <c r="HY199" s="121"/>
      <c r="HZ199" s="121"/>
      <c r="IA199" s="121"/>
      <c r="IB199" s="121"/>
      <c r="IC199" s="121"/>
      <c r="ID199" s="121"/>
      <c r="IE199" s="121"/>
      <c r="IF199" s="121"/>
      <c r="IG199" s="121"/>
      <c r="IH199" s="121"/>
      <c r="II199" s="121"/>
      <c r="IJ199" s="121"/>
      <c r="IK199" s="121"/>
      <c r="IL199" s="121"/>
      <c r="IM199" s="121"/>
      <c r="IN199" s="121"/>
      <c r="IO199" s="121"/>
      <c r="IP199" s="121"/>
      <c r="IQ199" s="121"/>
      <c r="IR199" s="121"/>
      <c r="IS199" s="121"/>
      <c r="IT199" s="121"/>
      <c r="IU199" s="121"/>
      <c r="IV199" s="121"/>
    </row>
    <row r="200" spans="1:256" ht="15">
      <c r="A200" s="121"/>
      <c r="B200" s="146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 s="121"/>
      <c r="DT200" s="121"/>
      <c r="DU200" s="121"/>
      <c r="DV200" s="121"/>
      <c r="DW200" s="121"/>
      <c r="DX200" s="121"/>
      <c r="DY200" s="121"/>
      <c r="DZ200" s="121"/>
      <c r="EA200" s="121"/>
      <c r="EB200" s="121"/>
      <c r="EC200" s="121"/>
      <c r="ED200" s="121"/>
      <c r="EE200" s="121"/>
      <c r="EF200" s="121"/>
      <c r="EG200" s="121"/>
      <c r="EH200" s="121"/>
      <c r="EI200" s="121"/>
      <c r="EJ200" s="121"/>
      <c r="EK200" s="121"/>
      <c r="EL200" s="121"/>
      <c r="EM200" s="121"/>
      <c r="EN200" s="121"/>
      <c r="EO200" s="121"/>
      <c r="EP200" s="121"/>
      <c r="EQ200" s="121"/>
      <c r="ER200" s="121"/>
      <c r="ES200" s="121"/>
      <c r="ET200" s="121"/>
      <c r="EU200" s="121"/>
      <c r="EV200" s="121"/>
      <c r="EW200" s="121"/>
      <c r="EX200" s="121"/>
      <c r="EY200" s="121"/>
      <c r="EZ200" s="121"/>
      <c r="FA200" s="121"/>
      <c r="FB200" s="121"/>
      <c r="FC200" s="121"/>
      <c r="FD200" s="121"/>
      <c r="FE200" s="121"/>
      <c r="FF200" s="121"/>
      <c r="FG200" s="121"/>
      <c r="FH200" s="121"/>
      <c r="FI200" s="121"/>
      <c r="FJ200" s="121"/>
      <c r="FK200" s="121"/>
      <c r="FL200" s="121"/>
      <c r="FM200" s="121"/>
      <c r="FN200" s="121"/>
      <c r="FO200" s="121"/>
      <c r="FP200" s="121"/>
      <c r="FQ200" s="121"/>
      <c r="FR200" s="121"/>
      <c r="FS200" s="121"/>
      <c r="FT200" s="121"/>
      <c r="FU200" s="121"/>
      <c r="FV200" s="121"/>
      <c r="FW200" s="121"/>
      <c r="FX200" s="121"/>
      <c r="FY200" s="121"/>
      <c r="FZ200" s="121"/>
      <c r="GA200" s="121"/>
      <c r="GB200" s="121"/>
      <c r="GC200" s="121"/>
      <c r="GD200" s="121"/>
      <c r="GE200" s="121"/>
      <c r="GF200" s="121"/>
      <c r="GG200" s="121"/>
      <c r="GH200" s="121"/>
      <c r="GI200" s="121"/>
      <c r="GJ200" s="121"/>
      <c r="GK200" s="121"/>
      <c r="GL200" s="121"/>
      <c r="GM200" s="121"/>
      <c r="GN200" s="121"/>
      <c r="GO200" s="121"/>
      <c r="GP200" s="121"/>
      <c r="GQ200" s="121"/>
      <c r="GR200" s="121"/>
      <c r="GS200" s="121"/>
      <c r="GT200" s="121"/>
      <c r="GU200" s="121"/>
      <c r="GV200" s="121"/>
      <c r="GW200" s="121"/>
      <c r="GX200" s="121"/>
      <c r="GY200" s="121"/>
      <c r="GZ200" s="121"/>
      <c r="HA200" s="121"/>
      <c r="HB200" s="121"/>
      <c r="HC200" s="121"/>
      <c r="HD200" s="121"/>
      <c r="HE200" s="121"/>
      <c r="HF200" s="121"/>
      <c r="HG200" s="121"/>
      <c r="HH200" s="121"/>
      <c r="HI200" s="121"/>
      <c r="HJ200" s="121"/>
      <c r="HK200" s="121"/>
      <c r="HL200" s="121"/>
      <c r="HM200" s="121"/>
      <c r="HN200" s="121"/>
      <c r="HO200" s="121"/>
      <c r="HP200" s="121"/>
      <c r="HQ200" s="121"/>
      <c r="HR200" s="121"/>
      <c r="HS200" s="121"/>
      <c r="HT200" s="121"/>
      <c r="HU200" s="121"/>
      <c r="HV200" s="121"/>
      <c r="HW200" s="121"/>
      <c r="HX200" s="121"/>
      <c r="HY200" s="121"/>
      <c r="HZ200" s="121"/>
      <c r="IA200" s="121"/>
      <c r="IB200" s="121"/>
      <c r="IC200" s="121"/>
      <c r="ID200" s="121"/>
      <c r="IE200" s="121"/>
      <c r="IF200" s="121"/>
      <c r="IG200" s="121"/>
      <c r="IH200" s="121"/>
      <c r="II200" s="121"/>
      <c r="IJ200" s="121"/>
      <c r="IK200" s="121"/>
      <c r="IL200" s="121"/>
      <c r="IM200" s="121"/>
      <c r="IN200" s="121"/>
      <c r="IO200" s="121"/>
      <c r="IP200" s="121"/>
      <c r="IQ200" s="121"/>
      <c r="IR200" s="121"/>
      <c r="IS200" s="121"/>
      <c r="IT200" s="121"/>
      <c r="IU200" s="121"/>
      <c r="IV200" s="121"/>
    </row>
    <row r="201" spans="1:256" ht="15">
      <c r="A201" s="121"/>
      <c r="B201" s="146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  <c r="DS201" s="121"/>
      <c r="DT201" s="121"/>
      <c r="DU201" s="121"/>
      <c r="DV201" s="121"/>
      <c r="DW201" s="121"/>
      <c r="DX201" s="121"/>
      <c r="DY201" s="121"/>
      <c r="DZ201" s="121"/>
      <c r="EA201" s="121"/>
      <c r="EB201" s="121"/>
      <c r="EC201" s="121"/>
      <c r="ED201" s="121"/>
      <c r="EE201" s="121"/>
      <c r="EF201" s="121"/>
      <c r="EG201" s="121"/>
      <c r="EH201" s="121"/>
      <c r="EI201" s="121"/>
      <c r="EJ201" s="121"/>
      <c r="EK201" s="121"/>
      <c r="EL201" s="121"/>
      <c r="EM201" s="121"/>
      <c r="EN201" s="121"/>
      <c r="EO201" s="121"/>
      <c r="EP201" s="121"/>
      <c r="EQ201" s="121"/>
      <c r="ER201" s="121"/>
      <c r="ES201" s="121"/>
      <c r="ET201" s="121"/>
      <c r="EU201" s="121"/>
      <c r="EV201" s="121"/>
      <c r="EW201" s="121"/>
      <c r="EX201" s="121"/>
      <c r="EY201" s="121"/>
      <c r="EZ201" s="121"/>
      <c r="FA201" s="121"/>
      <c r="FB201" s="121"/>
      <c r="FC201" s="121"/>
      <c r="FD201" s="121"/>
      <c r="FE201" s="121"/>
      <c r="FF201" s="121"/>
      <c r="FG201" s="121"/>
      <c r="FH201" s="121"/>
      <c r="FI201" s="121"/>
      <c r="FJ201" s="121"/>
      <c r="FK201" s="121"/>
      <c r="FL201" s="121"/>
      <c r="FM201" s="121"/>
      <c r="FN201" s="121"/>
      <c r="FO201" s="121"/>
      <c r="FP201" s="121"/>
      <c r="FQ201" s="121"/>
      <c r="FR201" s="121"/>
      <c r="FS201" s="121"/>
      <c r="FT201" s="121"/>
      <c r="FU201" s="121"/>
      <c r="FV201" s="121"/>
      <c r="FW201" s="121"/>
      <c r="FX201" s="121"/>
      <c r="FY201" s="121"/>
      <c r="FZ201" s="121"/>
      <c r="GA201" s="121"/>
      <c r="GB201" s="121"/>
      <c r="GC201" s="121"/>
      <c r="GD201" s="121"/>
      <c r="GE201" s="121"/>
      <c r="GF201" s="121"/>
      <c r="GG201" s="121"/>
      <c r="GH201" s="121"/>
      <c r="GI201" s="121"/>
      <c r="GJ201" s="121"/>
      <c r="GK201" s="121"/>
      <c r="GL201" s="121"/>
      <c r="GM201" s="121"/>
      <c r="GN201" s="121"/>
      <c r="GO201" s="121"/>
      <c r="GP201" s="121"/>
      <c r="GQ201" s="121"/>
      <c r="GR201" s="121"/>
      <c r="GS201" s="121"/>
      <c r="GT201" s="121"/>
      <c r="GU201" s="121"/>
      <c r="GV201" s="121"/>
      <c r="GW201" s="121"/>
      <c r="GX201" s="121"/>
      <c r="GY201" s="121"/>
      <c r="GZ201" s="121"/>
      <c r="HA201" s="121"/>
      <c r="HB201" s="121"/>
      <c r="HC201" s="121"/>
      <c r="HD201" s="121"/>
      <c r="HE201" s="121"/>
      <c r="HF201" s="121"/>
      <c r="HG201" s="121"/>
      <c r="HH201" s="121"/>
      <c r="HI201" s="121"/>
      <c r="HJ201" s="121"/>
      <c r="HK201" s="121"/>
      <c r="HL201" s="121"/>
      <c r="HM201" s="121"/>
      <c r="HN201" s="121"/>
      <c r="HO201" s="121"/>
      <c r="HP201" s="121"/>
      <c r="HQ201" s="121"/>
      <c r="HR201" s="121"/>
      <c r="HS201" s="121"/>
      <c r="HT201" s="121"/>
      <c r="HU201" s="121"/>
      <c r="HV201" s="121"/>
      <c r="HW201" s="121"/>
      <c r="HX201" s="121"/>
      <c r="HY201" s="121"/>
      <c r="HZ201" s="121"/>
      <c r="IA201" s="121"/>
      <c r="IB201" s="121"/>
      <c r="IC201" s="121"/>
      <c r="ID201" s="121"/>
      <c r="IE201" s="121"/>
      <c r="IF201" s="121"/>
      <c r="IG201" s="121"/>
      <c r="IH201" s="121"/>
      <c r="II201" s="121"/>
      <c r="IJ201" s="121"/>
      <c r="IK201" s="121"/>
      <c r="IL201" s="121"/>
      <c r="IM201" s="121"/>
      <c r="IN201" s="121"/>
      <c r="IO201" s="121"/>
      <c r="IP201" s="121"/>
      <c r="IQ201" s="121"/>
      <c r="IR201" s="121"/>
      <c r="IS201" s="121"/>
      <c r="IT201" s="121"/>
      <c r="IU201" s="121"/>
      <c r="IV201" s="121"/>
    </row>
    <row r="202" spans="1:256" ht="15">
      <c r="A202" s="121"/>
      <c r="B202" s="146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  <c r="DS202" s="121"/>
      <c r="DT202" s="121"/>
      <c r="DU202" s="121"/>
      <c r="DV202" s="121"/>
      <c r="DW202" s="121"/>
      <c r="DX202" s="121"/>
      <c r="DY202" s="121"/>
      <c r="DZ202" s="121"/>
      <c r="EA202" s="121"/>
      <c r="EB202" s="121"/>
      <c r="EC202" s="121"/>
      <c r="ED202" s="121"/>
      <c r="EE202" s="121"/>
      <c r="EF202" s="121"/>
      <c r="EG202" s="121"/>
      <c r="EH202" s="121"/>
      <c r="EI202" s="121"/>
      <c r="EJ202" s="121"/>
      <c r="EK202" s="121"/>
      <c r="EL202" s="121"/>
      <c r="EM202" s="121"/>
      <c r="EN202" s="121"/>
      <c r="EO202" s="121"/>
      <c r="EP202" s="121"/>
      <c r="EQ202" s="121"/>
      <c r="ER202" s="121"/>
      <c r="ES202" s="121"/>
      <c r="ET202" s="121"/>
      <c r="EU202" s="121"/>
      <c r="EV202" s="121"/>
      <c r="EW202" s="121"/>
      <c r="EX202" s="121"/>
      <c r="EY202" s="121"/>
      <c r="EZ202" s="121"/>
      <c r="FA202" s="121"/>
      <c r="FB202" s="121"/>
      <c r="FC202" s="121"/>
      <c r="FD202" s="121"/>
      <c r="FE202" s="121"/>
      <c r="FF202" s="121"/>
      <c r="FG202" s="121"/>
      <c r="FH202" s="121"/>
      <c r="FI202" s="121"/>
      <c r="FJ202" s="121"/>
      <c r="FK202" s="121"/>
      <c r="FL202" s="121"/>
      <c r="FM202" s="121"/>
      <c r="FN202" s="121"/>
      <c r="FO202" s="121"/>
      <c r="FP202" s="121"/>
      <c r="FQ202" s="121"/>
      <c r="FR202" s="121"/>
      <c r="FS202" s="121"/>
      <c r="FT202" s="121"/>
      <c r="FU202" s="121"/>
      <c r="FV202" s="121"/>
      <c r="FW202" s="121"/>
      <c r="FX202" s="121"/>
      <c r="FY202" s="121"/>
      <c r="FZ202" s="121"/>
      <c r="GA202" s="121"/>
      <c r="GB202" s="121"/>
      <c r="GC202" s="121"/>
      <c r="GD202" s="121"/>
      <c r="GE202" s="121"/>
      <c r="GF202" s="121"/>
      <c r="GG202" s="121"/>
      <c r="GH202" s="121"/>
      <c r="GI202" s="121"/>
      <c r="GJ202" s="121"/>
      <c r="GK202" s="121"/>
      <c r="GL202" s="121"/>
      <c r="GM202" s="121"/>
      <c r="GN202" s="121"/>
      <c r="GO202" s="121"/>
      <c r="GP202" s="121"/>
      <c r="GQ202" s="121"/>
      <c r="GR202" s="121"/>
      <c r="GS202" s="121"/>
      <c r="GT202" s="121"/>
      <c r="GU202" s="121"/>
      <c r="GV202" s="121"/>
      <c r="GW202" s="121"/>
      <c r="GX202" s="121"/>
      <c r="GY202" s="121"/>
      <c r="GZ202" s="121"/>
      <c r="HA202" s="121"/>
      <c r="HB202" s="121"/>
      <c r="HC202" s="121"/>
      <c r="HD202" s="121"/>
      <c r="HE202" s="121"/>
      <c r="HF202" s="121"/>
      <c r="HG202" s="121"/>
      <c r="HH202" s="121"/>
      <c r="HI202" s="121"/>
      <c r="HJ202" s="121"/>
      <c r="HK202" s="121"/>
      <c r="HL202" s="121"/>
      <c r="HM202" s="121"/>
      <c r="HN202" s="121"/>
      <c r="HO202" s="121"/>
      <c r="HP202" s="121"/>
      <c r="HQ202" s="121"/>
      <c r="HR202" s="121"/>
      <c r="HS202" s="121"/>
      <c r="HT202" s="121"/>
      <c r="HU202" s="121"/>
      <c r="HV202" s="121"/>
      <c r="HW202" s="121"/>
      <c r="HX202" s="121"/>
      <c r="HY202" s="121"/>
      <c r="HZ202" s="121"/>
      <c r="IA202" s="121"/>
      <c r="IB202" s="121"/>
      <c r="IC202" s="121"/>
      <c r="ID202" s="121"/>
      <c r="IE202" s="121"/>
      <c r="IF202" s="121"/>
      <c r="IG202" s="121"/>
      <c r="IH202" s="121"/>
      <c r="II202" s="121"/>
      <c r="IJ202" s="121"/>
      <c r="IK202" s="121"/>
      <c r="IL202" s="121"/>
      <c r="IM202" s="121"/>
      <c r="IN202" s="121"/>
      <c r="IO202" s="121"/>
      <c r="IP202" s="121"/>
      <c r="IQ202" s="121"/>
      <c r="IR202" s="121"/>
      <c r="IS202" s="121"/>
      <c r="IT202" s="121"/>
      <c r="IU202" s="121"/>
      <c r="IV202" s="121"/>
    </row>
    <row r="203" spans="1:256" ht="15">
      <c r="A203" s="121"/>
      <c r="B203" s="146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  <c r="DS203" s="121"/>
      <c r="DT203" s="121"/>
      <c r="DU203" s="121"/>
      <c r="DV203" s="121"/>
      <c r="DW203" s="121"/>
      <c r="DX203" s="121"/>
      <c r="DY203" s="121"/>
      <c r="DZ203" s="121"/>
      <c r="EA203" s="121"/>
      <c r="EB203" s="121"/>
      <c r="EC203" s="121"/>
      <c r="ED203" s="121"/>
      <c r="EE203" s="121"/>
      <c r="EF203" s="121"/>
      <c r="EG203" s="121"/>
      <c r="EH203" s="121"/>
      <c r="EI203" s="121"/>
      <c r="EJ203" s="121"/>
      <c r="EK203" s="121"/>
      <c r="EL203" s="121"/>
      <c r="EM203" s="121"/>
      <c r="EN203" s="121"/>
      <c r="EO203" s="121"/>
      <c r="EP203" s="121"/>
      <c r="EQ203" s="121"/>
      <c r="ER203" s="121"/>
      <c r="ES203" s="121"/>
      <c r="ET203" s="121"/>
      <c r="EU203" s="121"/>
      <c r="EV203" s="121"/>
      <c r="EW203" s="121"/>
      <c r="EX203" s="121"/>
      <c r="EY203" s="121"/>
      <c r="EZ203" s="121"/>
      <c r="FA203" s="121"/>
      <c r="FB203" s="121"/>
      <c r="FC203" s="121"/>
      <c r="FD203" s="121"/>
      <c r="FE203" s="121"/>
      <c r="FF203" s="121"/>
      <c r="FG203" s="121"/>
      <c r="FH203" s="121"/>
      <c r="FI203" s="121"/>
      <c r="FJ203" s="121"/>
      <c r="FK203" s="121"/>
      <c r="FL203" s="121"/>
      <c r="FM203" s="121"/>
      <c r="FN203" s="121"/>
      <c r="FO203" s="121"/>
      <c r="FP203" s="121"/>
      <c r="FQ203" s="121"/>
      <c r="FR203" s="121"/>
      <c r="FS203" s="121"/>
      <c r="FT203" s="121"/>
      <c r="FU203" s="121"/>
      <c r="FV203" s="121"/>
      <c r="FW203" s="121"/>
      <c r="FX203" s="121"/>
      <c r="FY203" s="121"/>
      <c r="FZ203" s="121"/>
      <c r="GA203" s="121"/>
      <c r="GB203" s="121"/>
      <c r="GC203" s="121"/>
      <c r="GD203" s="121"/>
      <c r="GE203" s="121"/>
      <c r="GF203" s="121"/>
      <c r="GG203" s="121"/>
      <c r="GH203" s="121"/>
      <c r="GI203" s="121"/>
      <c r="GJ203" s="121"/>
      <c r="GK203" s="121"/>
      <c r="GL203" s="121"/>
      <c r="GM203" s="121"/>
      <c r="GN203" s="121"/>
      <c r="GO203" s="121"/>
      <c r="GP203" s="121"/>
      <c r="GQ203" s="121"/>
      <c r="GR203" s="121"/>
      <c r="GS203" s="121"/>
      <c r="GT203" s="121"/>
      <c r="GU203" s="121"/>
      <c r="GV203" s="121"/>
      <c r="GW203" s="121"/>
      <c r="GX203" s="121"/>
      <c r="GY203" s="121"/>
      <c r="GZ203" s="121"/>
      <c r="HA203" s="121"/>
      <c r="HB203" s="121"/>
      <c r="HC203" s="121"/>
      <c r="HD203" s="121"/>
      <c r="HE203" s="121"/>
      <c r="HF203" s="121"/>
      <c r="HG203" s="121"/>
      <c r="HH203" s="121"/>
      <c r="HI203" s="121"/>
      <c r="HJ203" s="121"/>
      <c r="HK203" s="121"/>
      <c r="HL203" s="121"/>
      <c r="HM203" s="121"/>
      <c r="HN203" s="121"/>
      <c r="HO203" s="121"/>
      <c r="HP203" s="121"/>
      <c r="HQ203" s="121"/>
      <c r="HR203" s="121"/>
      <c r="HS203" s="121"/>
      <c r="HT203" s="121"/>
      <c r="HU203" s="121"/>
      <c r="HV203" s="121"/>
      <c r="HW203" s="121"/>
      <c r="HX203" s="121"/>
      <c r="HY203" s="121"/>
      <c r="HZ203" s="121"/>
      <c r="IA203" s="121"/>
      <c r="IB203" s="121"/>
      <c r="IC203" s="121"/>
      <c r="ID203" s="121"/>
      <c r="IE203" s="121"/>
      <c r="IF203" s="121"/>
      <c r="IG203" s="121"/>
      <c r="IH203" s="121"/>
      <c r="II203" s="121"/>
      <c r="IJ203" s="121"/>
      <c r="IK203" s="121"/>
      <c r="IL203" s="121"/>
      <c r="IM203" s="121"/>
      <c r="IN203" s="121"/>
      <c r="IO203" s="121"/>
      <c r="IP203" s="121"/>
      <c r="IQ203" s="121"/>
      <c r="IR203" s="121"/>
      <c r="IS203" s="121"/>
      <c r="IT203" s="121"/>
      <c r="IU203" s="121"/>
      <c r="IV203" s="121"/>
    </row>
    <row r="204" spans="1:256" ht="15">
      <c r="A204" s="121"/>
      <c r="B204" s="146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 s="121"/>
      <c r="DT204" s="121"/>
      <c r="DU204" s="121"/>
      <c r="DV204" s="121"/>
      <c r="DW204" s="121"/>
      <c r="DX204" s="121"/>
      <c r="DY204" s="121"/>
      <c r="DZ204" s="121"/>
      <c r="EA204" s="121"/>
      <c r="EB204" s="121"/>
      <c r="EC204" s="121"/>
      <c r="ED204" s="121"/>
      <c r="EE204" s="121"/>
      <c r="EF204" s="121"/>
      <c r="EG204" s="121"/>
      <c r="EH204" s="121"/>
      <c r="EI204" s="121"/>
      <c r="EJ204" s="121"/>
      <c r="EK204" s="121"/>
      <c r="EL204" s="121"/>
      <c r="EM204" s="121"/>
      <c r="EN204" s="121"/>
      <c r="EO204" s="121"/>
      <c r="EP204" s="121"/>
      <c r="EQ204" s="121"/>
      <c r="ER204" s="121"/>
      <c r="ES204" s="121"/>
      <c r="ET204" s="121"/>
      <c r="EU204" s="121"/>
      <c r="EV204" s="121"/>
      <c r="EW204" s="121"/>
      <c r="EX204" s="121"/>
      <c r="EY204" s="121"/>
      <c r="EZ204" s="121"/>
      <c r="FA204" s="121"/>
      <c r="FB204" s="121"/>
      <c r="FC204" s="121"/>
      <c r="FD204" s="121"/>
      <c r="FE204" s="121"/>
      <c r="FF204" s="121"/>
      <c r="FG204" s="121"/>
      <c r="FH204" s="121"/>
      <c r="FI204" s="121"/>
      <c r="FJ204" s="121"/>
      <c r="FK204" s="121"/>
      <c r="FL204" s="121"/>
      <c r="FM204" s="121"/>
      <c r="FN204" s="121"/>
      <c r="FO204" s="121"/>
      <c r="FP204" s="121"/>
      <c r="FQ204" s="121"/>
      <c r="FR204" s="121"/>
      <c r="FS204" s="121"/>
      <c r="FT204" s="121"/>
      <c r="FU204" s="121"/>
      <c r="FV204" s="121"/>
      <c r="FW204" s="121"/>
      <c r="FX204" s="121"/>
      <c r="FY204" s="121"/>
      <c r="FZ204" s="121"/>
      <c r="GA204" s="121"/>
      <c r="GB204" s="121"/>
      <c r="GC204" s="121"/>
      <c r="GD204" s="121"/>
      <c r="GE204" s="121"/>
      <c r="GF204" s="121"/>
      <c r="GG204" s="121"/>
      <c r="GH204" s="121"/>
      <c r="GI204" s="121"/>
      <c r="GJ204" s="121"/>
      <c r="GK204" s="121"/>
      <c r="GL204" s="121"/>
      <c r="GM204" s="121"/>
      <c r="GN204" s="121"/>
      <c r="GO204" s="121"/>
      <c r="GP204" s="121"/>
      <c r="GQ204" s="121"/>
      <c r="GR204" s="121"/>
      <c r="GS204" s="121"/>
      <c r="GT204" s="121"/>
      <c r="GU204" s="121"/>
      <c r="GV204" s="121"/>
      <c r="GW204" s="121"/>
      <c r="GX204" s="121"/>
      <c r="GY204" s="121"/>
      <c r="GZ204" s="121"/>
      <c r="HA204" s="121"/>
      <c r="HB204" s="121"/>
      <c r="HC204" s="121"/>
      <c r="HD204" s="121"/>
      <c r="HE204" s="121"/>
      <c r="HF204" s="121"/>
      <c r="HG204" s="121"/>
      <c r="HH204" s="121"/>
      <c r="HI204" s="121"/>
      <c r="HJ204" s="121"/>
      <c r="HK204" s="121"/>
      <c r="HL204" s="121"/>
      <c r="HM204" s="121"/>
      <c r="HN204" s="121"/>
      <c r="HO204" s="121"/>
      <c r="HP204" s="121"/>
      <c r="HQ204" s="121"/>
      <c r="HR204" s="121"/>
      <c r="HS204" s="121"/>
      <c r="HT204" s="121"/>
      <c r="HU204" s="121"/>
      <c r="HV204" s="121"/>
      <c r="HW204" s="121"/>
      <c r="HX204" s="121"/>
      <c r="HY204" s="121"/>
      <c r="HZ204" s="121"/>
      <c r="IA204" s="121"/>
      <c r="IB204" s="121"/>
      <c r="IC204" s="121"/>
      <c r="ID204" s="121"/>
      <c r="IE204" s="121"/>
      <c r="IF204" s="121"/>
      <c r="IG204" s="121"/>
      <c r="IH204" s="121"/>
      <c r="II204" s="121"/>
      <c r="IJ204" s="121"/>
      <c r="IK204" s="121"/>
      <c r="IL204" s="121"/>
      <c r="IM204" s="121"/>
      <c r="IN204" s="121"/>
      <c r="IO204" s="121"/>
      <c r="IP204" s="121"/>
      <c r="IQ204" s="121"/>
      <c r="IR204" s="121"/>
      <c r="IS204" s="121"/>
      <c r="IT204" s="121"/>
      <c r="IU204" s="121"/>
      <c r="IV204" s="121"/>
    </row>
    <row r="205" spans="1:256" ht="15">
      <c r="A205" s="121"/>
      <c r="B205" s="146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 s="121"/>
      <c r="DT205" s="121"/>
      <c r="DU205" s="121"/>
      <c r="DV205" s="121"/>
      <c r="DW205" s="121"/>
      <c r="DX205" s="121"/>
      <c r="DY205" s="121"/>
      <c r="DZ205" s="121"/>
      <c r="EA205" s="121"/>
      <c r="EB205" s="121"/>
      <c r="EC205" s="121"/>
      <c r="ED205" s="121"/>
      <c r="EE205" s="121"/>
      <c r="EF205" s="121"/>
      <c r="EG205" s="121"/>
      <c r="EH205" s="121"/>
      <c r="EI205" s="121"/>
      <c r="EJ205" s="121"/>
      <c r="EK205" s="121"/>
      <c r="EL205" s="121"/>
      <c r="EM205" s="121"/>
      <c r="EN205" s="121"/>
      <c r="EO205" s="121"/>
      <c r="EP205" s="121"/>
      <c r="EQ205" s="121"/>
      <c r="ER205" s="121"/>
      <c r="ES205" s="121"/>
      <c r="ET205" s="121"/>
      <c r="EU205" s="121"/>
      <c r="EV205" s="121"/>
      <c r="EW205" s="121"/>
      <c r="EX205" s="121"/>
      <c r="EY205" s="121"/>
      <c r="EZ205" s="121"/>
      <c r="FA205" s="121"/>
      <c r="FB205" s="121"/>
      <c r="FC205" s="121"/>
      <c r="FD205" s="121"/>
      <c r="FE205" s="121"/>
      <c r="FF205" s="121"/>
      <c r="FG205" s="121"/>
      <c r="FH205" s="121"/>
      <c r="FI205" s="121"/>
      <c r="FJ205" s="121"/>
      <c r="FK205" s="121"/>
      <c r="FL205" s="121"/>
      <c r="FM205" s="121"/>
      <c r="FN205" s="121"/>
      <c r="FO205" s="121"/>
      <c r="FP205" s="121"/>
      <c r="FQ205" s="121"/>
      <c r="FR205" s="121"/>
      <c r="FS205" s="121"/>
      <c r="FT205" s="121"/>
      <c r="FU205" s="121"/>
      <c r="FV205" s="121"/>
      <c r="FW205" s="121"/>
      <c r="FX205" s="121"/>
      <c r="FY205" s="121"/>
      <c r="FZ205" s="121"/>
      <c r="GA205" s="121"/>
      <c r="GB205" s="121"/>
      <c r="GC205" s="121"/>
      <c r="GD205" s="121"/>
      <c r="GE205" s="121"/>
      <c r="GF205" s="121"/>
      <c r="GG205" s="121"/>
      <c r="GH205" s="121"/>
      <c r="GI205" s="121"/>
      <c r="GJ205" s="121"/>
      <c r="GK205" s="121"/>
      <c r="GL205" s="121"/>
      <c r="GM205" s="121"/>
      <c r="GN205" s="121"/>
      <c r="GO205" s="121"/>
      <c r="GP205" s="121"/>
      <c r="GQ205" s="121"/>
      <c r="GR205" s="121"/>
      <c r="GS205" s="121"/>
      <c r="GT205" s="121"/>
      <c r="GU205" s="121"/>
      <c r="GV205" s="121"/>
      <c r="GW205" s="121"/>
      <c r="GX205" s="121"/>
      <c r="GY205" s="121"/>
      <c r="GZ205" s="121"/>
      <c r="HA205" s="121"/>
      <c r="HB205" s="121"/>
      <c r="HC205" s="121"/>
      <c r="HD205" s="121"/>
      <c r="HE205" s="121"/>
      <c r="HF205" s="121"/>
      <c r="HG205" s="121"/>
      <c r="HH205" s="121"/>
      <c r="HI205" s="121"/>
      <c r="HJ205" s="121"/>
      <c r="HK205" s="121"/>
      <c r="HL205" s="121"/>
      <c r="HM205" s="121"/>
      <c r="HN205" s="121"/>
      <c r="HO205" s="121"/>
      <c r="HP205" s="121"/>
      <c r="HQ205" s="121"/>
      <c r="HR205" s="121"/>
      <c r="HS205" s="121"/>
      <c r="HT205" s="121"/>
      <c r="HU205" s="121"/>
      <c r="HV205" s="121"/>
      <c r="HW205" s="121"/>
      <c r="HX205" s="121"/>
      <c r="HY205" s="121"/>
      <c r="HZ205" s="121"/>
      <c r="IA205" s="121"/>
      <c r="IB205" s="121"/>
      <c r="IC205" s="121"/>
      <c r="ID205" s="121"/>
      <c r="IE205" s="121"/>
      <c r="IF205" s="121"/>
      <c r="IG205" s="121"/>
      <c r="IH205" s="121"/>
      <c r="II205" s="121"/>
      <c r="IJ205" s="121"/>
      <c r="IK205" s="121"/>
      <c r="IL205" s="121"/>
      <c r="IM205" s="121"/>
      <c r="IN205" s="121"/>
      <c r="IO205" s="121"/>
      <c r="IP205" s="121"/>
      <c r="IQ205" s="121"/>
      <c r="IR205" s="121"/>
      <c r="IS205" s="121"/>
      <c r="IT205" s="121"/>
      <c r="IU205" s="121"/>
      <c r="IV205" s="121"/>
    </row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</sheetData>
  <sheetProtection/>
  <printOptions horizontalCentered="1"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zoomScale="87" zoomScaleNormal="87" zoomScalePageLayoutView="0" workbookViewId="0" topLeftCell="A1">
      <selection activeCell="A7" sqref="A7"/>
    </sheetView>
  </sheetViews>
  <sheetFormatPr defaultColWidth="8.88671875" defaultRowHeight="15"/>
  <cols>
    <col min="1" max="6" width="9.6640625" style="147" customWidth="1"/>
    <col min="7" max="7" width="10.6640625" style="147" customWidth="1"/>
    <col min="8" max="8" width="3.6640625" style="147" customWidth="1"/>
    <col min="9" max="10" width="0" style="147" hidden="1" customWidth="1"/>
    <col min="11" max="11" width="10.6640625" style="147" customWidth="1"/>
    <col min="12" max="12" width="11.6640625" style="147" customWidth="1"/>
    <col min="13" max="16" width="9.6640625" style="147" customWidth="1"/>
    <col min="17" max="17" width="10.6640625" style="147" customWidth="1"/>
    <col min="18" max="18" width="9.6640625" style="147" customWidth="1"/>
    <col min="19" max="19" width="10.6640625" style="147" customWidth="1"/>
    <col min="20" max="16384" width="9.6640625" style="147" customWidth="1"/>
  </cols>
  <sheetData>
    <row r="1" spans="1:15" ht="15.75">
      <c r="A1" s="148"/>
      <c r="B1" s="148"/>
      <c r="C1" s="148"/>
      <c r="D1" s="148"/>
      <c r="E1" s="148"/>
      <c r="F1" s="148" t="s">
        <v>512</v>
      </c>
      <c r="G1" s="148"/>
      <c r="H1" s="149"/>
      <c r="I1" s="149"/>
      <c r="J1" s="149"/>
      <c r="K1" s="149"/>
      <c r="L1" s="149"/>
      <c r="M1" s="149"/>
      <c r="N1" s="149"/>
      <c r="O1" s="149"/>
    </row>
    <row r="2" spans="1:15" ht="15.75">
      <c r="A2" s="148"/>
      <c r="B2" s="148"/>
      <c r="C2" s="148"/>
      <c r="D2" s="148"/>
      <c r="E2" s="148"/>
      <c r="F2" s="148"/>
      <c r="G2" s="148"/>
      <c r="O2" s="149"/>
    </row>
    <row r="3" spans="1:15" ht="15.75">
      <c r="A3" s="150" t="s">
        <v>0</v>
      </c>
      <c r="B3" s="150"/>
      <c r="C3" s="150"/>
      <c r="D3" s="150"/>
      <c r="E3" s="150"/>
      <c r="F3" s="150"/>
      <c r="G3" s="150"/>
      <c r="O3" s="149"/>
    </row>
    <row r="4" spans="1:15" ht="15.75">
      <c r="A4" s="150" t="s">
        <v>490</v>
      </c>
      <c r="B4" s="150"/>
      <c r="C4" s="150"/>
      <c r="D4" s="150"/>
      <c r="E4" s="150"/>
      <c r="F4" s="150"/>
      <c r="G4" s="150"/>
      <c r="O4" s="149"/>
    </row>
    <row r="5" spans="1:15" ht="15">
      <c r="A5" s="151"/>
      <c r="B5" s="151"/>
      <c r="C5" s="151"/>
      <c r="D5" s="151"/>
      <c r="E5" s="151"/>
      <c r="F5" s="151"/>
      <c r="G5" s="151"/>
      <c r="O5" s="149"/>
    </row>
    <row r="6" spans="1:15" ht="15">
      <c r="A6" s="149"/>
      <c r="G6" s="152" t="s">
        <v>513</v>
      </c>
      <c r="O6" s="149"/>
    </row>
    <row r="7" spans="1:15" ht="15">
      <c r="A7" s="149"/>
      <c r="G7" s="152" t="s">
        <v>514</v>
      </c>
      <c r="H7" s="153"/>
      <c r="O7" s="149"/>
    </row>
    <row r="8" spans="1:15" ht="15">
      <c r="A8" s="151" t="s">
        <v>491</v>
      </c>
      <c r="B8" s="151"/>
      <c r="C8" s="151"/>
      <c r="D8" s="151"/>
      <c r="E8" s="151"/>
      <c r="F8" s="151"/>
      <c r="G8" s="151"/>
      <c r="O8" s="149"/>
    </row>
    <row r="9" spans="1:15" ht="15">
      <c r="A9" s="149"/>
      <c r="B9" s="153" t="s">
        <v>499</v>
      </c>
      <c r="O9" s="149"/>
    </row>
    <row r="10" spans="1:15" ht="15">
      <c r="A10" s="149"/>
      <c r="B10" s="147" t="s">
        <v>500</v>
      </c>
      <c r="G10" s="154">
        <f>'Rate Base'!G73</f>
        <v>40175956.23307618</v>
      </c>
      <c r="H10" s="155"/>
      <c r="O10" s="149"/>
    </row>
    <row r="11" spans="1:15" ht="15">
      <c r="A11" s="149"/>
      <c r="B11" s="147" t="s">
        <v>501</v>
      </c>
      <c r="G11" s="156">
        <f>'Rate Base'!G74</f>
        <v>42024614.33062817</v>
      </c>
      <c r="H11" s="155"/>
      <c r="O11" s="149"/>
    </row>
    <row r="12" spans="1:15" ht="15">
      <c r="A12" s="149"/>
      <c r="C12" s="147" t="s">
        <v>287</v>
      </c>
      <c r="G12" s="155">
        <f>G11+G10</f>
        <v>82200570.56370434</v>
      </c>
      <c r="H12" s="155"/>
      <c r="O12" s="149"/>
    </row>
    <row r="13" spans="1:15" ht="15">
      <c r="A13" s="149"/>
      <c r="O13" s="149"/>
    </row>
    <row r="14" spans="1:15" ht="15">
      <c r="A14" s="149"/>
      <c r="B14" s="147" t="s">
        <v>502</v>
      </c>
      <c r="G14" s="155"/>
      <c r="O14" s="149"/>
    </row>
    <row r="15" spans="1:19" ht="15">
      <c r="A15" s="149"/>
      <c r="B15" s="147" t="s">
        <v>500</v>
      </c>
      <c r="G15" s="155">
        <f>S15</f>
        <v>27620163.908208214</v>
      </c>
      <c r="H15" s="155" t="s">
        <v>515</v>
      </c>
      <c r="O15" s="149"/>
      <c r="Q15" s="154">
        <v>58097292</v>
      </c>
      <c r="R15" s="157">
        <f>'Alloc Pct'!G37</f>
        <v>0.4754122431077891</v>
      </c>
      <c r="S15" s="154">
        <f>R15*Q15</f>
        <v>27620163.908208214</v>
      </c>
    </row>
    <row r="16" spans="1:19" ht="15">
      <c r="A16" s="149"/>
      <c r="B16" s="147" t="s">
        <v>501</v>
      </c>
      <c r="G16" s="156">
        <f>S16</f>
        <v>20579258.452453233</v>
      </c>
      <c r="H16" s="155" t="s">
        <v>515</v>
      </c>
      <c r="O16" s="149"/>
      <c r="Q16" s="154">
        <v>32794777</v>
      </c>
      <c r="R16" s="157">
        <f>'Alloc Pct'!G36</f>
        <v>0.6275163405579258</v>
      </c>
      <c r="S16" s="154">
        <f>R16*Q16</f>
        <v>20579258.452453233</v>
      </c>
    </row>
    <row r="17" spans="1:15" ht="15">
      <c r="A17" s="149"/>
      <c r="C17" s="147" t="s">
        <v>287</v>
      </c>
      <c r="G17" s="155">
        <f>G16+G15</f>
        <v>48199422.36066145</v>
      </c>
      <c r="H17" s="155"/>
      <c r="O17" s="149"/>
    </row>
    <row r="18" spans="1:15" ht="15">
      <c r="A18" s="149"/>
      <c r="O18" s="149"/>
    </row>
    <row r="19" spans="1:15" ht="15">
      <c r="A19" s="158"/>
      <c r="B19" s="159" t="s">
        <v>503</v>
      </c>
      <c r="C19" s="158"/>
      <c r="D19" s="158"/>
      <c r="E19" s="158"/>
      <c r="F19" s="158"/>
      <c r="G19" s="160">
        <f>G12-G17</f>
        <v>34001148.203042895</v>
      </c>
      <c r="H19" s="155"/>
      <c r="O19" s="149"/>
    </row>
    <row r="20" spans="1:15" ht="15">
      <c r="A20" s="149"/>
      <c r="O20" s="149"/>
    </row>
    <row r="21" spans="1:15" ht="15">
      <c r="A21" s="149"/>
      <c r="O21" s="149"/>
    </row>
    <row r="22" spans="1:15" ht="15">
      <c r="A22" s="149" t="s">
        <v>492</v>
      </c>
      <c r="L22" s="152"/>
      <c r="M22" s="152"/>
      <c r="N22" s="152" t="s">
        <v>525</v>
      </c>
      <c r="O22" s="149"/>
    </row>
    <row r="23" spans="1:15" ht="15">
      <c r="A23" s="149"/>
      <c r="B23" s="153" t="s">
        <v>504</v>
      </c>
      <c r="G23" s="155">
        <f>Expenses!G90</f>
        <v>4599330.189295732</v>
      </c>
      <c r="H23" s="155"/>
      <c r="L23" s="152" t="s">
        <v>521</v>
      </c>
      <c r="M23" s="152" t="s">
        <v>524</v>
      </c>
      <c r="N23" s="152" t="s">
        <v>524</v>
      </c>
      <c r="O23" s="149"/>
    </row>
    <row r="24" spans="1:15" ht="15">
      <c r="A24" s="149"/>
      <c r="B24" s="147" t="s">
        <v>505</v>
      </c>
      <c r="G24" s="155">
        <f>Expenses!G103</f>
        <v>0</v>
      </c>
      <c r="H24" s="155"/>
      <c r="K24" s="161" t="s">
        <v>517</v>
      </c>
      <c r="L24" s="162">
        <v>0.5</v>
      </c>
      <c r="M24" s="162">
        <v>0.037</v>
      </c>
      <c r="N24" s="162">
        <f>M24*L24</f>
        <v>0.0185</v>
      </c>
      <c r="O24" s="149"/>
    </row>
    <row r="25" spans="1:15" ht="15">
      <c r="A25" s="149"/>
      <c r="B25" s="147" t="s">
        <v>506</v>
      </c>
      <c r="G25" s="155">
        <f>Expenses!G109</f>
        <v>3020140.650612154</v>
      </c>
      <c r="H25" s="155"/>
      <c r="K25" s="163" t="s">
        <v>518</v>
      </c>
      <c r="L25" s="164">
        <v>0.5</v>
      </c>
      <c r="M25" s="165">
        <v>0.085</v>
      </c>
      <c r="N25" s="164">
        <f>M25*L25</f>
        <v>0.0425</v>
      </c>
      <c r="O25" s="149"/>
    </row>
    <row r="26" spans="1:15" ht="15">
      <c r="A26" s="149"/>
      <c r="B26" s="147" t="s">
        <v>507</v>
      </c>
      <c r="G26" s="155">
        <f>Expenses!G110</f>
        <v>8789944.367724687</v>
      </c>
      <c r="H26" s="155"/>
      <c r="K26" s="147" t="s">
        <v>287</v>
      </c>
      <c r="L26" s="165">
        <f>L25+L24</f>
        <v>1</v>
      </c>
      <c r="N26" s="165">
        <f>N25+N24</f>
        <v>0.061</v>
      </c>
      <c r="O26" s="149"/>
    </row>
    <row r="27" spans="1:15" ht="15">
      <c r="A27" s="149"/>
      <c r="B27" s="147" t="s">
        <v>508</v>
      </c>
      <c r="G27" s="156">
        <f>Expenses!G112</f>
        <v>460594.2921731936</v>
      </c>
      <c r="H27" s="155"/>
      <c r="O27" s="149"/>
    </row>
    <row r="28" spans="1:15" ht="15">
      <c r="A28" s="149"/>
      <c r="C28" s="147" t="s">
        <v>287</v>
      </c>
      <c r="G28" s="155">
        <f>SUM(G23:G27)</f>
        <v>16870009.499805767</v>
      </c>
      <c r="H28" s="155"/>
      <c r="O28" s="149"/>
    </row>
    <row r="29" spans="1:15" ht="15">
      <c r="A29" s="149"/>
      <c r="O29" s="149"/>
    </row>
    <row r="30" spans="1:15" ht="15">
      <c r="A30" s="149" t="s">
        <v>218</v>
      </c>
      <c r="O30" s="149"/>
    </row>
    <row r="31" spans="1:15" ht="15">
      <c r="A31" s="149"/>
      <c r="B31" s="147" t="s">
        <v>500</v>
      </c>
      <c r="G31" s="155">
        <f>0.0203*G10</f>
        <v>815571.9115314464</v>
      </c>
      <c r="H31" s="155" t="s">
        <v>516</v>
      </c>
      <c r="O31" s="149"/>
    </row>
    <row r="32" spans="1:15" ht="15">
      <c r="A32" s="149"/>
      <c r="B32" s="147" t="s">
        <v>501</v>
      </c>
      <c r="G32" s="156">
        <f>0.0229*G11</f>
        <v>962363.6681713852</v>
      </c>
      <c r="H32" s="155" t="s">
        <v>516</v>
      </c>
      <c r="O32" s="149"/>
    </row>
    <row r="33" spans="1:15" ht="15">
      <c r="A33" s="149"/>
      <c r="C33" s="147" t="s">
        <v>287</v>
      </c>
      <c r="G33" s="155">
        <f>G32+G31</f>
        <v>1777935.5797028316</v>
      </c>
      <c r="H33" s="155"/>
      <c r="K33" s="153" t="s">
        <v>519</v>
      </c>
      <c r="O33" s="149"/>
    </row>
    <row r="34" spans="1:15" ht="15">
      <c r="A34" s="149"/>
      <c r="O34" s="149"/>
    </row>
    <row r="35" spans="1:15" ht="15.75">
      <c r="A35" s="148" t="s">
        <v>493</v>
      </c>
      <c r="L35" s="147" t="s">
        <v>522</v>
      </c>
      <c r="O35" s="149"/>
    </row>
    <row r="36" spans="1:15" ht="15">
      <c r="A36" s="149"/>
      <c r="B36" s="147" t="s">
        <v>234</v>
      </c>
      <c r="G36" s="155">
        <f>G19*N24</f>
        <v>629021.2417562936</v>
      </c>
      <c r="H36" s="155"/>
      <c r="K36" s="147" t="s">
        <v>520</v>
      </c>
      <c r="L36" s="147" t="s">
        <v>523</v>
      </c>
      <c r="O36" s="149"/>
    </row>
    <row r="37" spans="1:15" ht="15">
      <c r="A37" s="149"/>
      <c r="B37" s="147" t="s">
        <v>509</v>
      </c>
      <c r="G37" s="155">
        <f>G19*N25</f>
        <v>1445048.798629323</v>
      </c>
      <c r="K37" s="154">
        <f>Expenses!F196</f>
        <v>89659334</v>
      </c>
      <c r="L37" s="154">
        <f>Expenses!F194</f>
        <v>232525670.29999995</v>
      </c>
      <c r="M37" s="165">
        <f>K37/L37</f>
        <v>0.38558897124916713</v>
      </c>
      <c r="O37" s="149"/>
    </row>
    <row r="38" spans="1:15" ht="15">
      <c r="A38" s="149"/>
      <c r="B38" s="153" t="s">
        <v>510</v>
      </c>
      <c r="G38" s="156">
        <f>(+M37/(1-M37))*G37</f>
        <v>906876.4289618398</v>
      </c>
      <c r="O38" s="155"/>
    </row>
    <row r="39" spans="1:15" ht="15">
      <c r="A39" s="149"/>
      <c r="C39" s="147" t="s">
        <v>511</v>
      </c>
      <c r="G39" s="155">
        <f>G38+G37+G36</f>
        <v>2980946.469347456</v>
      </c>
      <c r="O39" s="149"/>
    </row>
    <row r="40" spans="1:15" ht="15">
      <c r="A40" s="149"/>
      <c r="O40" s="149"/>
    </row>
    <row r="41" spans="1:15" ht="15">
      <c r="A41" s="158" t="s">
        <v>494</v>
      </c>
      <c r="B41" s="158"/>
      <c r="C41" s="158"/>
      <c r="D41" s="158"/>
      <c r="E41" s="158"/>
      <c r="F41" s="158"/>
      <c r="G41" s="160">
        <f>G28+G33+G39</f>
        <v>21628891.548856054</v>
      </c>
      <c r="O41" s="149"/>
    </row>
    <row r="42" spans="1:15" ht="15">
      <c r="A42" s="149"/>
      <c r="O42" s="149"/>
    </row>
    <row r="43" spans="1:15" ht="15">
      <c r="A43" s="149" t="s">
        <v>495</v>
      </c>
      <c r="G43" s="155">
        <f>'Alloc Amt'!G13*12</f>
        <v>5044176</v>
      </c>
      <c r="O43" s="149"/>
    </row>
    <row r="44" spans="1:15" ht="15">
      <c r="A44" s="149"/>
      <c r="O44" s="149"/>
    </row>
    <row r="45" spans="1:15" ht="15.75">
      <c r="A45" s="148" t="s">
        <v>496</v>
      </c>
      <c r="B45" s="148"/>
      <c r="C45" s="148"/>
      <c r="D45" s="148"/>
      <c r="E45" s="148"/>
      <c r="F45" s="148"/>
      <c r="G45" s="166">
        <f>G41/G43</f>
        <v>4.287893909501979</v>
      </c>
      <c r="O45" s="149"/>
    </row>
    <row r="46" spans="1:15" ht="15">
      <c r="A46" s="149"/>
      <c r="O46" s="149"/>
    </row>
    <row r="47" spans="1:15" ht="15">
      <c r="A47" s="149"/>
      <c r="O47" s="149"/>
    </row>
    <row r="48" spans="1:15" ht="15">
      <c r="A48" s="153" t="s">
        <v>497</v>
      </c>
      <c r="O48" s="149"/>
    </row>
    <row r="49" spans="1:15" ht="15">
      <c r="A49" s="149" t="s">
        <v>498</v>
      </c>
      <c r="O49" s="149"/>
    </row>
    <row r="50" spans="1:14" ht="1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</row>
  </sheetData>
  <sheetProtection/>
  <printOptions horizontalCentered="1"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Napier, Heather  (KYOAG)</cp:lastModifiedBy>
  <dcterms:modified xsi:type="dcterms:W3CDTF">2012-10-24T13:49:15Z</dcterms:modified>
  <cp:category/>
  <cp:version/>
  <cp:contentType/>
  <cp:contentStatus/>
</cp:coreProperties>
</file>