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KU and LGE Summary Rev Req " sheetId="1" r:id="rId1"/>
    <sheet name="KU Summary Rev Req Adjustments" sheetId="2" r:id="rId2"/>
    <sheet name="Capitalization - COC" sheetId="3" r:id="rId3"/>
    <sheet name="Revenue Gross-Up Factor" sheetId="4" r:id="rId4"/>
    <sheet name="Normalized Maint Outage Expense" sheetId="5" r:id="rId5"/>
    <sheet name="Normalized Storm Damage" sheetId="6" r:id="rId6"/>
    <sheet name="Normalized Injuries &amp; Damages" sheetId="7" r:id="rId7"/>
    <sheet name="Rate Case Amortiza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" localSheetId="0">'[6]EGSplit'!#REF!</definedName>
    <definedName name="\" localSheetId="6">'[6]EGSplit'!#REF!</definedName>
    <definedName name="\" localSheetId="4">'[6]EGSplit'!#REF!</definedName>
    <definedName name="\" localSheetId="5">'[6]EGSplit'!#REF!</definedName>
    <definedName name="\" localSheetId="7">'[6]EGSplit'!#REF!</definedName>
    <definedName name="\">'[6]EGSplit'!#REF!</definedName>
    <definedName name="\\" hidden="1">#REF!</definedName>
    <definedName name="\\\" hidden="1">#REF!</definedName>
    <definedName name="\\\\" localSheetId="0" hidden="1">#REF!</definedName>
    <definedName name="\\\\" localSheetId="6" hidden="1">#REF!</definedName>
    <definedName name="\\\\" localSheetId="4" hidden="1">#REF!</definedName>
    <definedName name="\\\\" localSheetId="5" hidden="1">#REF!</definedName>
    <definedName name="\\\\" localSheetId="7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0">'[4]dbase'!#REF!</definedName>
    <definedName name="\P" localSheetId="6">'[4]dbase'!#REF!</definedName>
    <definedName name="\P" localSheetId="4">'[4]dbase'!#REF!</definedName>
    <definedName name="\P" localSheetId="5">'[4]dbase'!#REF!</definedName>
    <definedName name="\P" localSheetId="7">'[4]dbase'!#REF!</definedName>
    <definedName name="\P">'[4]dbase'!#REF!</definedName>
    <definedName name="\R" localSheetId="0">#REF!</definedName>
    <definedName name="\R" localSheetId="6">#REF!</definedName>
    <definedName name="\R" localSheetId="4">#REF!</definedName>
    <definedName name="\R" localSheetId="5">#REF!</definedName>
    <definedName name="\R" localSheetId="7">#REF!</definedName>
    <definedName name="\R">#REF!</definedName>
    <definedName name="\S" localSheetId="0">'[4]dbase'!#REF!</definedName>
    <definedName name="\S" localSheetId="6">'[4]dbase'!#REF!</definedName>
    <definedName name="\S" localSheetId="4">'[4]dbase'!#REF!</definedName>
    <definedName name="\S" localSheetId="5">'[4]dbase'!#REF!</definedName>
    <definedName name="\S" localSheetId="7">'[4]dbase'!#REF!</definedName>
    <definedName name="\S">'[4]dbase'!#REF!</definedName>
    <definedName name="\T">#REF!</definedName>
    <definedName name="\Y" localSheetId="0">'[15]d20'!#REF!</definedName>
    <definedName name="\Y" localSheetId="6">'[15]d20'!#REF!</definedName>
    <definedName name="\Y" localSheetId="4">'[15]d20'!#REF!</definedName>
    <definedName name="\Y" localSheetId="5">'[15]d20'!#REF!</definedName>
    <definedName name="\Y" localSheetId="7">'[15]d20'!#REF!</definedName>
    <definedName name="\Y">'[15]d20'!#REF!</definedName>
    <definedName name="__123Graph_A" hidden="1">#REF!</definedName>
    <definedName name="__123Graph_B" hidden="1">#REF!</definedName>
    <definedName name="__123Graph_C" localSheetId="0" hidden="1">#REF!</definedName>
    <definedName name="__123Graph_C" localSheetId="6" hidden="1">#REF!</definedName>
    <definedName name="__123Graph_C" localSheetId="4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D" hidden="1">#REF!</definedName>
    <definedName name="__123Graph_E" localSheetId="0" hidden="1">#REF!</definedName>
    <definedName name="__123Graph_E" localSheetId="6" hidden="1">#REF!</definedName>
    <definedName name="__123Graph_E" localSheetId="4" hidden="1">#REF!</definedName>
    <definedName name="__123Graph_E" localSheetId="5" hidden="1">#REF!</definedName>
    <definedName name="__123Graph_E" localSheetId="7" hidden="1">#REF!</definedName>
    <definedName name="__123Graph_E" hidden="1">#REF!</definedName>
    <definedName name="__123Graph_F" hidden="1">#REF!</definedName>
    <definedName name="__123Graph_X" hidden="1">#REF!</definedName>
    <definedName name="_Key1" hidden="1">#REF!</definedName>
    <definedName name="_Order1" localSheetId="2" hidden="1">255</definedName>
    <definedName name="_Order1" hidden="1">0</definedName>
    <definedName name="_Order2" hidden="1">0</definedName>
    <definedName name="_P" localSheetId="0">#REF!</definedName>
    <definedName name="_P" localSheetId="6">#REF!</definedName>
    <definedName name="_P" localSheetId="4">#REF!</definedName>
    <definedName name="_P" localSheetId="5">#REF!</definedName>
    <definedName name="_P" localSheetId="7">#REF!</definedName>
    <definedName name="_P">#REF!</definedName>
    <definedName name="_Sort" hidden="1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0">#REF!</definedName>
    <definedName name="Adjust2" localSheetId="6">#REF!</definedName>
    <definedName name="Adjust2" localSheetId="4">#REF!</definedName>
    <definedName name="Adjust2" localSheetId="5">#REF!</definedName>
    <definedName name="Adjust2" localSheetId="7">#REF!</definedName>
    <definedName name="Adjust2">#REF!</definedName>
    <definedName name="ADJUSTA">#REF!</definedName>
    <definedName name="ADJUSTAA">#REF!</definedName>
    <definedName name="ADJUSTB" localSheetId="0">#REF!</definedName>
    <definedName name="ADJUSTB" localSheetId="6">#REF!</definedName>
    <definedName name="ADJUSTB" localSheetId="4">#REF!</definedName>
    <definedName name="ADJUSTB" localSheetId="5">#REF!</definedName>
    <definedName name="ADJUSTB" localSheetId="7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0">#REF!</definedName>
    <definedName name="ADJUSTS" localSheetId="6">#REF!</definedName>
    <definedName name="ADJUSTS" localSheetId="4">#REF!</definedName>
    <definedName name="ADJUSTS" localSheetId="5">#REF!</definedName>
    <definedName name="ADJUSTS" localSheetId="7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0">'[11]LGE Sales'!#REF!</definedName>
    <definedName name="Annual_Sales_KU" localSheetId="6">'[11]LGE Sales'!#REF!</definedName>
    <definedName name="Annual_Sales_KU" localSheetId="4">'[11]LGE Sales'!#REF!</definedName>
    <definedName name="Annual_Sales_KU" localSheetId="5">'[11]LGE Sales'!#REF!</definedName>
    <definedName name="Annual_Sales_KU" localSheetId="7">'[11]LGE Sales'!#REF!</definedName>
    <definedName name="Annual_Sales_KU">'[11]LGE Sales'!#REF!</definedName>
    <definedName name="assets">#REF!</definedName>
    <definedName name="AUTO" localSheetId="0">#REF!</definedName>
    <definedName name="AUTO" localSheetId="6">#REF!</definedName>
    <definedName name="AUTO" localSheetId="4">#REF!</definedName>
    <definedName name="AUTO" localSheetId="5">#REF!</definedName>
    <definedName name="AUTO" localSheetId="7">#REF!</definedName>
    <definedName name="AUTO">#REF!</definedName>
    <definedName name="B">#REF!</definedName>
    <definedName name="Billed_Revenues_Dollars">#REF!</definedName>
    <definedName name="Billed_Sales__KWh">#REF!</definedName>
    <definedName name="BudCol01">'[10]BudgetDatabase'!$J$5:$J$443</definedName>
    <definedName name="BudCol02">'[10]BudgetDatabase'!$K$5:$K$443</definedName>
    <definedName name="BudCol03">'[10]BudgetDatabase'!$L$5:$L$443</definedName>
    <definedName name="BudCol04">'[10]BudgetDatabase'!$M$5:$M$443</definedName>
    <definedName name="BudCol05">'[10]BudgetDatabase'!$N$5:$N$443</definedName>
    <definedName name="BudCol06">'[10]BudgetDatabase'!$O$5:$O$443</definedName>
    <definedName name="BudCol07">'[10]BudgetDatabase'!$P$5:$P$443</definedName>
    <definedName name="BudCol08">'[10]BudgetDatabase'!$Q$5:$Q$443</definedName>
    <definedName name="BudCol09">'[10]BudgetDatabase'!$R$5:$R$443</definedName>
    <definedName name="BudCol10">'[10]BudgetDatabase'!$S$5:$S$443</definedName>
    <definedName name="BudCol11">'[10]BudgetDatabase'!$T$5:$T$443</definedName>
    <definedName name="BudCol12">'[10]BudgetDatabase'!$U$5:$U$443</definedName>
    <definedName name="BudCol13">'[10]BudgetDatabase'!$V$5:$V$443</definedName>
    <definedName name="BudCol14">'[10]BudgetDatabase'!$W$5:$W$443</definedName>
    <definedName name="BudCol15">'[10]BudgetDatabase'!$X$5:$X$443</definedName>
    <definedName name="BudCol16">'[10]BudgetDatabase'!$Y$5:$Y$443</definedName>
    <definedName name="BudCol17">'[10]BudgetDatabase'!$Z$5:$Z$443</definedName>
    <definedName name="BudCol18">'[10]BudgetDatabase'!$AA$5:$AA$443</definedName>
    <definedName name="BudCol19">'[10]BudgetDatabase'!$AB$5:$AB$443</definedName>
    <definedName name="BudCol20">'[10]BudgetDatabase'!$AC$5:$AC$443</definedName>
    <definedName name="BudCol21">'[10]BudgetDatabase'!$AD$5:$AD$443</definedName>
    <definedName name="BudCol22">'[10]BudgetDatabase'!$AE$5:$AE$443</definedName>
    <definedName name="BudCol23">'[10]BudgetDatabase'!$AF$5:$AF$443</definedName>
    <definedName name="BudCol24">'[10]BudgetDatabase'!$AG$5:$AG$443</definedName>
    <definedName name="BudCol25">'[10]BudgetDatabase'!$AH$5:$AH$443</definedName>
    <definedName name="BudColTmp">'[10]BudgetDatabase'!$AJ$5:$AJ$443</definedName>
    <definedName name="C_">#REF!</definedName>
    <definedName name="chancom" localSheetId="0">'[20]Columbus04'!#REF!</definedName>
    <definedName name="chancom" localSheetId="6">'[20]Columbus04'!#REF!</definedName>
    <definedName name="chancom" localSheetId="4">'[20]Columbus04'!#REF!</definedName>
    <definedName name="chancom" localSheetId="5">'[20]Columbus04'!#REF!</definedName>
    <definedName name="chancom" localSheetId="7">'[20]Columbus04'!#REF!</definedName>
    <definedName name="chancom">'[20]Columbus04'!#REF!</definedName>
    <definedName name="chanpa" localSheetId="0">'[20]Columbus04'!#REF!</definedName>
    <definedName name="chanpa" localSheetId="6">'[20]Columbus04'!#REF!</definedName>
    <definedName name="chanpa" localSheetId="4">'[20]Columbus04'!#REF!</definedName>
    <definedName name="chanpa" localSheetId="5">'[20]Columbus04'!#REF!</definedName>
    <definedName name="chanpa" localSheetId="7">'[20]Columbus04'!#REF!</definedName>
    <definedName name="chanpa">'[20]Columbus04'!#REF!</definedName>
    <definedName name="Choices_Wrapper" localSheetId="2">'Capitalization - COC'!Choices_Wrapper</definedName>
    <definedName name="Choices_Wrapper" localSheetId="0">'KU and LGE Summary Rev Req '!Choices_Wrapper</definedName>
    <definedName name="Choices_Wrapper" localSheetId="1">'KU Summary Rev Req Adjustments'!Choices_Wrapper</definedName>
    <definedName name="Choices_Wrapper" localSheetId="6">'Normalized Injuries &amp; Damages'!Choices_Wrapper</definedName>
    <definedName name="Choices_Wrapper" localSheetId="4">'Normalized Maint Outage Expense'!Choices_Wrapper</definedName>
    <definedName name="Choices_Wrapper" localSheetId="5">'Normalized Storm Damage'!Choices_Wrapper</definedName>
    <definedName name="Choices_Wrapper" localSheetId="7">'Rate Case Amortization'!Choices_Wrapper</definedName>
    <definedName name="Choices_Wrapper">[0]!Choices_Wrapper</definedName>
    <definedName name="CM">#REF!</definedName>
    <definedName name="Coal_Annual_KU" localSheetId="0">'[11]LGE Coal'!#REF!</definedName>
    <definedName name="Coal_Annual_KU" localSheetId="6">'[11]LGE Coal'!#REF!</definedName>
    <definedName name="Coal_Annual_KU" localSheetId="4">'[11]LGE Coal'!#REF!</definedName>
    <definedName name="Coal_Annual_KU" localSheetId="5">'[11]LGE Coal'!#REF!</definedName>
    <definedName name="Coal_Annual_KU" localSheetId="7">'[11]LGE Coal'!#REF!</definedName>
    <definedName name="Coal_Annual_KU">'[11]LGE Coal'!#REF!</definedName>
    <definedName name="coal_hide_ku_01" localSheetId="0">'[11]LGE Coal'!#REF!</definedName>
    <definedName name="coal_hide_ku_01" localSheetId="6">'[11]LGE Coal'!#REF!</definedName>
    <definedName name="coal_hide_ku_01" localSheetId="4">'[11]LGE Coal'!#REF!</definedName>
    <definedName name="coal_hide_ku_01" localSheetId="5">'[11]LGE Coal'!#REF!</definedName>
    <definedName name="coal_hide_ku_01" localSheetId="7">'[11]LGE Coal'!#REF!</definedName>
    <definedName name="coal_hide_ku_01">'[11]LGE Coal'!#REF!</definedName>
    <definedName name="coal_hide_lge_01" localSheetId="0">'[11]LGE Coal'!#REF!</definedName>
    <definedName name="coal_hide_lge_01" localSheetId="6">'[11]LGE Coal'!#REF!</definedName>
    <definedName name="coal_hide_lge_01" localSheetId="4">'[11]LGE Coal'!#REF!</definedName>
    <definedName name="coal_hide_lge_01" localSheetId="5">'[11]LGE Coal'!#REF!</definedName>
    <definedName name="coal_hide_lge_01" localSheetId="7">'[11]LGE Coal'!#REF!</definedName>
    <definedName name="coal_hide_lge_01">'[11]LGE Coal'!#REF!</definedName>
    <definedName name="coal_ku_01" localSheetId="0">'[11]LGE Coal'!#REF!</definedName>
    <definedName name="coal_ku_01" localSheetId="6">'[11]LGE Coal'!#REF!</definedName>
    <definedName name="coal_ku_01" localSheetId="4">'[11]LGE Coal'!#REF!</definedName>
    <definedName name="coal_ku_01" localSheetId="5">'[11]LGE Coal'!#REF!</definedName>
    <definedName name="coal_ku_01" localSheetId="7">'[11]LGE Coal'!#REF!</definedName>
    <definedName name="coal_ku_01">'[11]LGE Coal'!#REF!</definedName>
    <definedName name="ColumnAttributes1">#REF!</definedName>
    <definedName name="ColumnHeadings1">#REF!</definedName>
    <definedName name="Comp" localSheetId="2">'Capitalization - COC'!Comp</definedName>
    <definedName name="Comp" localSheetId="0">'KU and LGE Summary Rev Req '!Comp</definedName>
    <definedName name="Comp" localSheetId="1">'KU Summary Rev Req Adjustments'!Comp</definedName>
    <definedName name="Comp" localSheetId="6">'Normalized Injuries &amp; Damages'!Comp</definedName>
    <definedName name="Comp" localSheetId="4">'Normalized Maint Outage Expense'!Comp</definedName>
    <definedName name="Comp" localSheetId="5">'Normalized Storm Damage'!Comp</definedName>
    <definedName name="Comp" localSheetId="7">'Rate Case Amortization'!Comp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'[10]Input'!$K$19</definedName>
    <definedName name="CurReptgYr">'[10]Input'!$K$21</definedName>
    <definedName name="D">#REF!</definedName>
    <definedName name="data">#REF!</definedName>
    <definedName name="data1" localSheetId="0">'[16]1'!#REF!</definedName>
    <definedName name="data1" localSheetId="6">'[16]1'!#REF!</definedName>
    <definedName name="data1" localSheetId="4">'[16]1'!#REF!</definedName>
    <definedName name="data1" localSheetId="5">'[16]1'!#REF!</definedName>
    <definedName name="data1" localSheetId="7">'[16]1'!#REF!</definedName>
    <definedName name="data1">'[16]1'!#REF!</definedName>
    <definedName name="DateTimeNow">'[10]Input'!$AE$12</definedName>
    <definedName name="DEBIT">#REF!</definedName>
    <definedName name="Detail">#REF!</definedName>
    <definedName name="ELEC_NET_OP_INC" localSheetId="0">#REF!</definedName>
    <definedName name="ELEC_NET_OP_INC" localSheetId="6">#REF!</definedName>
    <definedName name="ELEC_NET_OP_INC" localSheetId="4">#REF!</definedName>
    <definedName name="ELEC_NET_OP_INC" localSheetId="5">#REF!</definedName>
    <definedName name="ELEC_NET_OP_INC" localSheetId="7">#REF!</definedName>
    <definedName name="ELEC_NET_OP_INC">#REF!</definedName>
    <definedName name="ELIMS">#REF!</definedName>
    <definedName name="EXHIB1A" localSheetId="0">'[8]#REF'!#REF!</definedName>
    <definedName name="EXHIB1A" localSheetId="6">'[8]#REF'!#REF!</definedName>
    <definedName name="EXHIB1A" localSheetId="4">'[8]#REF'!#REF!</definedName>
    <definedName name="EXHIB1A" localSheetId="5">'[8]#REF'!#REF!</definedName>
    <definedName name="EXHIB1A" localSheetId="7">'[8]#REF'!#REF!</definedName>
    <definedName name="EXHIB1A">'[8]#REF'!#REF!</definedName>
    <definedName name="EXHIB1B">#REF!</definedName>
    <definedName name="EXHIB1C" localSheetId="0">#REF!</definedName>
    <definedName name="EXHIB1C" localSheetId="6">#REF!</definedName>
    <definedName name="EXHIB1C" localSheetId="4">#REF!</definedName>
    <definedName name="EXHIB1C" localSheetId="5">#REF!</definedName>
    <definedName name="EXHIB1C" localSheetId="7">#REF!</definedName>
    <definedName name="EXHIB1C">#REF!</definedName>
    <definedName name="EXHIB2B" localSheetId="0">'[3]Ex 2'!#REF!</definedName>
    <definedName name="EXHIB2B" localSheetId="6">'[3]Ex 2'!#REF!</definedName>
    <definedName name="EXHIB2B" localSheetId="4">'[3]Ex 2'!#REF!</definedName>
    <definedName name="EXHIB2B" localSheetId="5">'[3]Ex 2'!#REF!</definedName>
    <definedName name="EXHIB2B" localSheetId="7">'[3]Ex 2'!#REF!</definedName>
    <definedName name="EXHIB2B">'[3]Ex 2'!#REF!</definedName>
    <definedName name="EXHIB3">#REF!</definedName>
    <definedName name="EXHIB6" localSheetId="0">'[3]not used Ex 4'!#REF!</definedName>
    <definedName name="EXHIB6" localSheetId="6">'[3]not used Ex 4'!#REF!</definedName>
    <definedName name="EXHIB6" localSheetId="4">'[3]not used Ex 4'!#REF!</definedName>
    <definedName name="EXHIB6" localSheetId="5">'[3]not used Ex 4'!#REF!</definedName>
    <definedName name="EXHIB6" localSheetId="7">'[3]not used Ex 4'!#REF!</definedName>
    <definedName name="EXHIB6">'[3]not used Ex 4'!#REF!</definedName>
    <definedName name="F">#REF!</definedName>
    <definedName name="Fac_2000" localSheetId="0">'[11]LGE Base Fuel &amp; FAC'!#REF!</definedName>
    <definedName name="Fac_2000" localSheetId="6">'[11]LGE Base Fuel &amp; FAC'!#REF!</definedName>
    <definedName name="Fac_2000" localSheetId="4">'[11]LGE Base Fuel &amp; FAC'!#REF!</definedName>
    <definedName name="Fac_2000" localSheetId="5">'[11]LGE Base Fuel &amp; FAC'!#REF!</definedName>
    <definedName name="Fac_2000" localSheetId="7">'[11]LGE Base Fuel &amp; FAC'!#REF!</definedName>
    <definedName name="Fac_2000">'[11]LGE Base Fuel &amp; FAC'!#REF!</definedName>
    <definedName name="fac_annual_ku" localSheetId="0">'[11]LGE Base Fuel &amp; FAC'!#REF!</definedName>
    <definedName name="fac_annual_ku" localSheetId="6">'[11]LGE Base Fuel &amp; FAC'!#REF!</definedName>
    <definedName name="fac_annual_ku" localSheetId="4">'[11]LGE Base Fuel &amp; FAC'!#REF!</definedName>
    <definedName name="fac_annual_ku" localSheetId="5">'[11]LGE Base Fuel &amp; FAC'!#REF!</definedName>
    <definedName name="fac_annual_ku" localSheetId="7">'[11]LGE Base Fuel &amp; FAC'!#REF!</definedName>
    <definedName name="fac_annual_ku">'[11]LGE Base Fuel &amp; FAC'!#REF!</definedName>
    <definedName name="fac_hide_ku_01" localSheetId="0">'[11]LGE Base Fuel &amp; FAC'!#REF!</definedName>
    <definedName name="fac_hide_ku_01" localSheetId="6">'[11]LGE Base Fuel &amp; FAC'!#REF!</definedName>
    <definedName name="fac_hide_ku_01" localSheetId="4">'[11]LGE Base Fuel &amp; FAC'!#REF!</definedName>
    <definedName name="fac_hide_ku_01" localSheetId="5">'[11]LGE Base Fuel &amp; FAC'!#REF!</definedName>
    <definedName name="fac_hide_ku_01" localSheetId="7">'[11]LGE Base Fuel &amp; FAC'!#REF!</definedName>
    <definedName name="fac_hide_ku_01">'[11]LGE Base Fuel &amp; FAC'!#REF!</definedName>
    <definedName name="fac_hide_lge_01" localSheetId="0">'[11]LGE Base Fuel &amp; FAC'!#REF!</definedName>
    <definedName name="fac_hide_lge_01" localSheetId="6">'[11]LGE Base Fuel &amp; FAC'!#REF!</definedName>
    <definedName name="fac_hide_lge_01" localSheetId="4">'[11]LGE Base Fuel &amp; FAC'!#REF!</definedName>
    <definedName name="fac_hide_lge_01" localSheetId="5">'[11]LGE Base Fuel &amp; FAC'!#REF!</definedName>
    <definedName name="fac_hide_lge_01" localSheetId="7">'[11]LGE Base Fuel &amp; FAC'!#REF!</definedName>
    <definedName name="fac_hide_lge_01">'[11]LGE Base Fuel &amp; FAC'!#REF!</definedName>
    <definedName name="fac_ku_01" localSheetId="0">'[11]LGE Base Fuel &amp; FAC'!#REF!</definedName>
    <definedName name="fac_ku_01" localSheetId="6">'[11]LGE Base Fuel &amp; FAC'!#REF!</definedName>
    <definedName name="fac_ku_01" localSheetId="4">'[11]LGE Base Fuel &amp; FAC'!#REF!</definedName>
    <definedName name="fac_ku_01" localSheetId="5">'[11]LGE Base Fuel &amp; FAC'!#REF!</definedName>
    <definedName name="fac_ku_01" localSheetId="7">'[11]LGE Base Fuel &amp; FAC'!#REF!</definedName>
    <definedName name="fac_ku_01">'[11]LGE Base Fuel &amp; FAC'!#REF!</definedName>
    <definedName name="February">#REF!</definedName>
    <definedName name="Fedtaxrate" localSheetId="0">'[18]Addtl Wps-8'!#REF!</definedName>
    <definedName name="Fedtaxrate" localSheetId="6">'[18]Addtl Wps-8'!#REF!</definedName>
    <definedName name="Fedtaxrate" localSheetId="4">'[18]Addtl Wps-8'!#REF!</definedName>
    <definedName name="Fedtaxrate" localSheetId="5">'[18]Addtl Wps-8'!#REF!</definedName>
    <definedName name="Fedtaxrate" localSheetId="7">'[18]Addtl Wps-8'!#REF!</definedName>
    <definedName name="Fedtaxrate">'[18]Addtl Wps-8'!#REF!</definedName>
    <definedName name="FOOTER" localSheetId="0">#REF!</definedName>
    <definedName name="FOOTER" localSheetId="6">#REF!</definedName>
    <definedName name="FOOTER" localSheetId="4">#REF!</definedName>
    <definedName name="FOOTER" localSheetId="5">#REF!</definedName>
    <definedName name="FOOTER" localSheetId="7">#REF!</definedName>
    <definedName name="FOOTER">#REF!</definedName>
    <definedName name="FORECAST">"'IFPSReport'!R5C3:R5C14"</definedName>
    <definedName name="fuelcost">#REF!</definedName>
    <definedName name="GASFINANCING">#REF!</definedName>
    <definedName name="Gas_Annual_NetRev">#REF!</definedName>
    <definedName name="Gas_Annual_Revenue">#REF!</definedName>
    <definedName name="gas_data" localSheetId="0">#REF!</definedName>
    <definedName name="gas_data" localSheetId="6">#REF!</definedName>
    <definedName name="gas_data" localSheetId="4">#REF!</definedName>
    <definedName name="gas_data" localSheetId="5">#REF!</definedName>
    <definedName name="gas_data" localSheetId="7">#REF!</definedName>
    <definedName name="gas_data">#REF!</definedName>
    <definedName name="Gas_Monthly_NetRevenue">#REF!</definedName>
    <definedName name="GAS_NET_OP_INC" localSheetId="0">#REF!</definedName>
    <definedName name="GAS_NET_OP_INC" localSheetId="6">#REF!</definedName>
    <definedName name="GAS_NET_OP_INC" localSheetId="4">#REF!</definedName>
    <definedName name="GAS_NET_OP_INC" localSheetId="5">#REF!</definedName>
    <definedName name="GAS_NET_OP_INC" localSheetId="7">#REF!</definedName>
    <definedName name="GAS_NET_OP_INC">#REF!</definedName>
    <definedName name="Gas_Sales_Revenues">#REF!</definedName>
    <definedName name="GenEx_Annual_KU" localSheetId="0">'[11]LGE Cost of Sales'!#REF!</definedName>
    <definedName name="GenEx_Annual_KU" localSheetId="6">'[11]LGE Cost of Sales'!#REF!</definedName>
    <definedName name="GenEx_Annual_KU" localSheetId="4">'[11]LGE Cost of Sales'!#REF!</definedName>
    <definedName name="GenEx_Annual_KU" localSheetId="5">'[11]LGE Cost of Sales'!#REF!</definedName>
    <definedName name="GenEx_Annual_KU" localSheetId="7">'[11]LGE Cost of Sales'!#REF!</definedName>
    <definedName name="GenEx_Annual_KU">'[11]LGE Cost of Sales'!#REF!</definedName>
    <definedName name="genex_hide_ku_01" localSheetId="0">'[11]LGE Cost of Sales'!#REF!</definedName>
    <definedName name="genex_hide_ku_01" localSheetId="6">'[11]LGE Cost of Sales'!#REF!</definedName>
    <definedName name="genex_hide_ku_01" localSheetId="4">'[11]LGE Cost of Sales'!#REF!</definedName>
    <definedName name="genex_hide_ku_01" localSheetId="5">'[11]LGE Cost of Sales'!#REF!</definedName>
    <definedName name="genex_hide_ku_01" localSheetId="7">'[11]LGE Cost of Sales'!#REF!</definedName>
    <definedName name="genex_hide_ku_01">'[11]LGE Cost of Sales'!#REF!</definedName>
    <definedName name="genex_hide_lge_01" localSheetId="0">'[11]LGE Cost of Sales'!#REF!</definedName>
    <definedName name="genex_hide_lge_01" localSheetId="6">'[11]LGE Cost of Sales'!#REF!</definedName>
    <definedName name="genex_hide_lge_01" localSheetId="4">'[11]LGE Cost of Sales'!#REF!</definedName>
    <definedName name="genex_hide_lge_01" localSheetId="5">'[11]LGE Cost of Sales'!#REF!</definedName>
    <definedName name="genex_hide_lge_01" localSheetId="7">'[11]LGE Cost of Sales'!#REF!</definedName>
    <definedName name="genex_hide_lge_01">'[11]LGE Cost of Sales'!#REF!</definedName>
    <definedName name="genex_ku_01" localSheetId="0">'[11]LGE Cost of Sales'!#REF!</definedName>
    <definedName name="genex_ku_01" localSheetId="6">'[11]LGE Cost of Sales'!#REF!</definedName>
    <definedName name="genex_ku_01" localSheetId="4">'[11]LGE Cost of Sales'!#REF!</definedName>
    <definedName name="genex_ku_01" localSheetId="5">'[11]LGE Cost of Sales'!#REF!</definedName>
    <definedName name="genex_ku_01" localSheetId="7">'[11]LGE Cost of Sales'!#REF!</definedName>
    <definedName name="genex_ku_01">'[11]LGE Cost of Sales'!#REF!</definedName>
    <definedName name="GOEXP_MVG">'[22]Input'!$D$51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'[10]Input'!$M$30</definedName>
    <definedName name="InputSec02">'[10]Input'!$M$40:$M$75</definedName>
    <definedName name="InputSec03">'[10]Input'!$K$87:$Q$89</definedName>
    <definedName name="InputSec04">'[10]Input'!$O$100:$Q$100</definedName>
    <definedName name="InputSec05A">'[10]Input'!$O$110:$Q$110</definedName>
    <definedName name="InputSec05B">'[10]Input'!$O$116:$Q$122</definedName>
    <definedName name="InputSec06">'[10]Input'!$M$133:$O$142</definedName>
    <definedName name="InputSec07">'[10]Input'!$O$151:$O$181</definedName>
    <definedName name="InputSec08A">'[10]Input'!$O$259:$O$283</definedName>
    <definedName name="InputSec08B">'[10]Input'!$G$296:$Q$296</definedName>
    <definedName name="InputSec08C">'[10]Input'!$I$306:$K$306</definedName>
    <definedName name="InputSec09A">'[10]Input'!$K$316:$Q$318</definedName>
    <definedName name="InputSec09B">'[10]Input'!$K$328:$M$330</definedName>
    <definedName name="InputSec10A">'[10]Input'!$K$345:$O$349</definedName>
    <definedName name="InputSec10B">'[10]Input'!$K$355:$O$355</definedName>
    <definedName name="InputSec10C">'[10]Input'!$K$362:$O$364</definedName>
    <definedName name="InputSec10D">'[10]Input'!$K$370:$O$370</definedName>
    <definedName name="InputSec11">'[10]Input'!$M$383:$O$391</definedName>
    <definedName name="InputSec12A">'[10]Input'!$M$406:$M$418</definedName>
    <definedName name="InputSec12B">'[10]Input'!$M$424</definedName>
    <definedName name="InputSec13">'[10]Input'!$M$433:$O$433</definedName>
    <definedName name="January">#REF!</definedName>
    <definedName name="KUELIMBAL" localSheetId="0">#REF!</definedName>
    <definedName name="KUELIMBAL" localSheetId="6">#REF!</definedName>
    <definedName name="KUELIMBAL" localSheetId="4">#REF!</definedName>
    <definedName name="KUELIMBAL" localSheetId="5">#REF!</definedName>
    <definedName name="KUELIMBAL" localSheetId="7">#REF!</definedName>
    <definedName name="KUELIMBAL">#REF!</definedName>
    <definedName name="KUELIMCASH" localSheetId="0">#REF!</definedName>
    <definedName name="KUELIMCASH" localSheetId="6">#REF!</definedName>
    <definedName name="KUELIMCASH" localSheetId="4">#REF!</definedName>
    <definedName name="KUELIMCASH" localSheetId="5">#REF!</definedName>
    <definedName name="KUELIMCASH" localSheetId="7">#REF!</definedName>
    <definedName name="KUELIMCASH">#REF!</definedName>
    <definedName name="KUPWRGENIS">#REF!</definedName>
    <definedName name="KWHCol01">'[10]KWHDistDatabase'!$I$5:$I$425</definedName>
    <definedName name="KWHCol02">'[10]KWHDistDatabase'!$J$5:$J$425</definedName>
    <definedName name="KWHCol03">'[10]KWHDistDatabase'!$K$5:$K$425</definedName>
    <definedName name="KWHCol04">'[10]KWHDistDatabase'!$L$5:$L$425</definedName>
    <definedName name="KWHCol05">'[10]KWHDistDatabase'!$M$5:$M$425</definedName>
    <definedName name="KWHCol06">'[10]KWHDistDatabase'!$N$5:$N$425</definedName>
    <definedName name="KWHCol07">'[10]KWHDistDatabase'!$O$5:$O$425</definedName>
    <definedName name="KWHCol08">'[10]KWHDistDatabase'!$P$5:$P$425</definedName>
    <definedName name="KWHCol09">'[10]KWHDistDatabase'!$Q$5:$Q$425</definedName>
    <definedName name="KWHCol10">'[10]KWHDistDatabase'!$R$5:$R$425</definedName>
    <definedName name="KWHCol11">'[10]KWHDistDatabase'!$S$5:$S$425</definedName>
    <definedName name="KWHCol12">'[10]KWHDistDatabase'!$T$5:$T$425</definedName>
    <definedName name="KWHCol13">'[10]KWHDistDatabase'!$U$5:$U$425</definedName>
    <definedName name="KWHCol14">'[10]KWHDistDatabase'!$V$5:$V$425</definedName>
    <definedName name="KWHCol15">'[10]KWHDistDatabase'!$W$5:$W$425</definedName>
    <definedName name="KWHCol16">'[10]KWHDistDatabase'!$X$5:$X$425</definedName>
    <definedName name="KWHCol17">'[10]KWHDistDatabase'!$Y$5:$Y$425</definedName>
    <definedName name="KWHCol18">'[10]KWHDistDatabase'!$Z$5:$Z$425</definedName>
    <definedName name="KWHCol19">'[10]KWHDistDatabase'!$AA$5:$AA$425</definedName>
    <definedName name="KWHCol20">'[10]KWHDistDatabase'!$AB$5:$AB$425</definedName>
    <definedName name="KWHCol21">'[10]KWHDistDatabase'!$AC$5:$AC$425</definedName>
    <definedName name="KWHCol22">'[10]KWHDistDatabase'!$AD$5:$AD$425</definedName>
    <definedName name="KWHCol23">'[10]KWHDistDatabase'!$AE$5:$AE$425</definedName>
    <definedName name="KWHCol24">'[10]KWHDistDatabase'!$AF$5:$AF$425</definedName>
    <definedName name="KWHCol25">'[10]KWHDistDatabase'!$AG$5:$AG$425</definedName>
    <definedName name="KWHColTmp">'[10]KWHDistDatabase'!$AI$5:$AI$425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0">#REF!</definedName>
    <definedName name="LNGCL" localSheetId="6">#REF!</definedName>
    <definedName name="LNGCL" localSheetId="4">#REF!</definedName>
    <definedName name="LNGCL" localSheetId="5">#REF!</definedName>
    <definedName name="LNGCL" localSheetId="7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ay1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0">#REF!</definedName>
    <definedName name="NET_OP_INC" localSheetId="6">#REF!</definedName>
    <definedName name="NET_OP_INC" localSheetId="4">#REF!</definedName>
    <definedName name="NET_OP_INC" localSheetId="5">#REF!</definedName>
    <definedName name="NET_OP_INC" localSheetId="7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0">'[11]LGE Gross Margin-Inc.Stmt'!#REF!</definedName>
    <definedName name="netrev_hide_ku_01" localSheetId="6">'[11]LGE Gross Margin-Inc.Stmt'!#REF!</definedName>
    <definedName name="netrev_hide_ku_01" localSheetId="4">'[11]LGE Gross Margin-Inc.Stmt'!#REF!</definedName>
    <definedName name="netrev_hide_ku_01" localSheetId="5">'[11]LGE Gross Margin-Inc.Stmt'!#REF!</definedName>
    <definedName name="netrev_hide_ku_01" localSheetId="7">'[11]LGE Gross Margin-Inc.Stmt'!#REF!</definedName>
    <definedName name="netrev_hide_ku_01">'[11]LGE Gross Margin-Inc.Stmt'!#REF!</definedName>
    <definedName name="netrev_hide_lge_01" localSheetId="0">'[11]LGE Gross Margin-Inc.Stmt'!#REF!</definedName>
    <definedName name="netrev_hide_lge_01" localSheetId="6">'[11]LGE Gross Margin-Inc.Stmt'!#REF!</definedName>
    <definedName name="netrev_hide_lge_01" localSheetId="4">'[11]LGE Gross Margin-Inc.Stmt'!#REF!</definedName>
    <definedName name="netrev_hide_lge_01" localSheetId="5">'[11]LGE Gross Margin-Inc.Stmt'!#REF!</definedName>
    <definedName name="netrev_hide_lge_01" localSheetId="7">'[11]LGE Gross Margin-Inc.Stmt'!#REF!</definedName>
    <definedName name="netrev_hide_lge_01">'[11]LGE Gross Margin-Inc.Stmt'!#REF!</definedName>
    <definedName name="netrev_ku_01" localSheetId="0">'[11]LGE Gross Margin-Inc.Stmt'!#REF!</definedName>
    <definedName name="netrev_ku_01" localSheetId="6">'[11]LGE Gross Margin-Inc.Stmt'!#REF!</definedName>
    <definedName name="netrev_ku_01" localSheetId="4">'[11]LGE Gross Margin-Inc.Stmt'!#REF!</definedName>
    <definedName name="netrev_ku_01" localSheetId="5">'[11]LGE Gross Margin-Inc.Stmt'!#REF!</definedName>
    <definedName name="netrev_ku_01" localSheetId="7">'[11]LGE Gross Margin-Inc.Stmt'!#REF!</definedName>
    <definedName name="netrev_ku_01">'[11]LGE Gross Margin-Inc.Stmt'!#REF!</definedName>
    <definedName name="NetRevenue_Annual_KU" localSheetId="0">'[11]LGE Gross Margin-Inc.Stmt'!#REF!</definedName>
    <definedName name="NetRevenue_Annual_KU" localSheetId="6">'[11]LGE Gross Margin-Inc.Stmt'!#REF!</definedName>
    <definedName name="NetRevenue_Annual_KU" localSheetId="4">'[11]LGE Gross Margin-Inc.Stmt'!#REF!</definedName>
    <definedName name="NetRevenue_Annual_KU" localSheetId="5">'[11]LGE Gross Margin-Inc.Stmt'!#REF!</definedName>
    <definedName name="NetRevenue_Annual_KU" localSheetId="7">'[11]LGE Gross Margin-Inc.Stmt'!#REF!</definedName>
    <definedName name="NetRevenue_Annual_KU">'[11]LGE Gross Margin-Inc.Stmt'!#REF!</definedName>
    <definedName name="NetRevenues">#REF!</definedName>
    <definedName name="NextReptgMo">'[10]Input'!$AE$19</definedName>
    <definedName name="NextReptgYr">'[10]Input'!$AE$21</definedName>
    <definedName name="NON-UTILITY" localSheetId="0">#REF!</definedName>
    <definedName name="NON-UTILITY" localSheetId="6">#REF!</definedName>
    <definedName name="NON-UTILITY" localSheetId="4">#REF!</definedName>
    <definedName name="NON-UTILITY" localSheetId="5">#REF!</definedName>
    <definedName name="NON-UTILITY" localSheetId="7">#REF!</definedName>
    <definedName name="NON-UTILITY">#REF!</definedName>
    <definedName name="Operating_Revenue_Dollars">#REF!</definedName>
    <definedName name="Operating_Sales__KWh">#REF!</definedName>
    <definedName name="PAGE">#REF!</definedName>
    <definedName name="page1">#REF!</definedName>
    <definedName name="PAGE10">#REF!</definedName>
    <definedName name="PAGE1B" localSheetId="0">'[15]d20'!#REF!</definedName>
    <definedName name="PAGE1B" localSheetId="6">'[15]d20'!#REF!</definedName>
    <definedName name="PAGE1B" localSheetId="4">'[15]d20'!#REF!</definedName>
    <definedName name="PAGE1B" localSheetId="5">'[15]d20'!#REF!</definedName>
    <definedName name="PAGE1B" localSheetId="7">'[15]d20'!#REF!</definedName>
    <definedName name="PAGE1B">'[15]d20'!#REF!</definedName>
    <definedName name="page2">#REF!</definedName>
    <definedName name="PAGE7">#REF!</definedName>
    <definedName name="page8">#REF!</definedName>
    <definedName name="PAGE9">#REF!</definedName>
    <definedName name="PERCENT" localSheetId="0">#REF!</definedName>
    <definedName name="PERCENT" localSheetId="6">#REF!</definedName>
    <definedName name="PERCENT" localSheetId="4">#REF!</definedName>
    <definedName name="PERCENT" localSheetId="5">#REF!</definedName>
    <definedName name="PERCENT" localSheetId="7">#REF!</definedName>
    <definedName name="PERCENT">#REF!</definedName>
    <definedName name="PG1">#REF!</definedName>
    <definedName name="PG2">#REF!</definedName>
    <definedName name="PgFERC_449">#REF!</definedName>
    <definedName name="Plan">#REF!</definedName>
    <definedName name="_xlnm.Print_Area" localSheetId="2">'Capitalization - COC'!$A$1:$AD$47</definedName>
    <definedName name="_xlnm.Print_Titles" localSheetId="2">'Capitalization - COC'!$1:$6</definedName>
    <definedName name="PRINT1">#REF!</definedName>
    <definedName name="PUBLIC" localSheetId="0">#REF!</definedName>
    <definedName name="PUBLIC" localSheetId="6">#REF!</definedName>
    <definedName name="PUBLIC" localSheetId="4">#REF!</definedName>
    <definedName name="PUBLIC" localSheetId="5">#REF!</definedName>
    <definedName name="PUBLIC" localSheetId="7">#REF!</definedName>
    <definedName name="PUBLIC">#REF!</definedName>
    <definedName name="PWRGENBAL">#REF!</definedName>
    <definedName name="PWRGENCASH">#REF!</definedName>
    <definedName name="QtrbyMonth">#REF!</definedName>
    <definedName name="RangeRptgMo">'[13]Main'!$K$11</definedName>
    <definedName name="RangeRptgYr">'[12]Main'!$G$5</definedName>
    <definedName name="REPORT">#REF!</definedName>
    <definedName name="ReportTitle1">#REF!</definedName>
    <definedName name="require_hide_ku_01" localSheetId="0">'[11]LGE Require &amp; Source'!#REF!</definedName>
    <definedName name="require_hide_ku_01" localSheetId="6">'[11]LGE Require &amp; Source'!#REF!</definedName>
    <definedName name="require_hide_ku_01" localSheetId="4">'[11]LGE Require &amp; Source'!#REF!</definedName>
    <definedName name="require_hide_ku_01" localSheetId="5">'[11]LGE Require &amp; Source'!#REF!</definedName>
    <definedName name="require_hide_ku_01" localSheetId="7">'[11]LGE Require &amp; Source'!#REF!</definedName>
    <definedName name="require_hide_ku_01">'[11]LGE Require &amp; Source'!#REF!</definedName>
    <definedName name="require_hide_lge_01" localSheetId="0">'[11]LGE Require &amp; Source'!#REF!</definedName>
    <definedName name="require_hide_lge_01" localSheetId="6">'[11]LGE Require &amp; Source'!#REF!</definedName>
    <definedName name="require_hide_lge_01" localSheetId="4">'[11]LGE Require &amp; Source'!#REF!</definedName>
    <definedName name="require_hide_lge_01" localSheetId="5">'[11]LGE Require &amp; Source'!#REF!</definedName>
    <definedName name="require_hide_lge_01" localSheetId="7">'[11]LGE Require &amp; Source'!#REF!</definedName>
    <definedName name="require_hide_lge_01">'[11]LGE Require &amp; Source'!#REF!</definedName>
    <definedName name="require_ku_01" localSheetId="0">'[11]LGE Require &amp; Source'!#REF!</definedName>
    <definedName name="require_ku_01" localSheetId="6">'[11]LGE Require &amp; Source'!#REF!</definedName>
    <definedName name="require_ku_01" localSheetId="4">'[11]LGE Require &amp; Source'!#REF!</definedName>
    <definedName name="require_ku_01" localSheetId="5">'[11]LGE Require &amp; Source'!#REF!</definedName>
    <definedName name="require_ku_01" localSheetId="7">'[11]LGE Require &amp; Source'!#REF!</definedName>
    <definedName name="require_ku_01">'[11]LGE Require &amp; Source'!#REF!</definedName>
    <definedName name="Requirements_Annual_KU" localSheetId="0">'[11]LGE Require &amp; Source'!#REF!</definedName>
    <definedName name="Requirements_Annual_KU" localSheetId="6">'[11]LGE Require &amp; Source'!#REF!</definedName>
    <definedName name="Requirements_Annual_KU" localSheetId="4">'[11]LGE Require &amp; Source'!#REF!</definedName>
    <definedName name="Requirements_Annual_KU" localSheetId="5">'[11]LGE Require &amp; Source'!#REF!</definedName>
    <definedName name="Requirements_Annual_KU" localSheetId="7">'[11]LGE Require &amp; Source'!#REF!</definedName>
    <definedName name="Requirements_Annual_KU">'[11]LGE Require &amp; Source'!#REF!</definedName>
    <definedName name="Requirements_Data" localSheetId="0">'[11]LGE Require &amp; Source'!#REF!</definedName>
    <definedName name="Requirements_Data" localSheetId="6">'[11]LGE Require &amp; Source'!#REF!</definedName>
    <definedName name="Requirements_Data" localSheetId="4">'[11]LGE Require &amp; Source'!#REF!</definedName>
    <definedName name="Requirements_Data" localSheetId="5">'[11]LGE Require &amp; Source'!#REF!</definedName>
    <definedName name="Requirements_Data" localSheetId="7">'[11]LGE Require &amp; Source'!#REF!</definedName>
    <definedName name="Requirements_Data">'[11]LGE Require &amp; Source'!#REF!</definedName>
    <definedName name="Requirements_KU" localSheetId="0">'[11]LGE Require &amp; Source'!#REF!</definedName>
    <definedName name="Requirements_KU" localSheetId="6">'[11]LGE Require &amp; Source'!#REF!</definedName>
    <definedName name="Requirements_KU" localSheetId="4">'[11]LGE Require &amp; Source'!#REF!</definedName>
    <definedName name="Requirements_KU" localSheetId="5">'[11]LGE Require &amp; Source'!#REF!</definedName>
    <definedName name="Requirements_KU" localSheetId="7">'[11]LGE Require &amp; Source'!#REF!</definedName>
    <definedName name="Requirements_KU">'[11]LGE Require &amp; Source'!#REF!</definedName>
    <definedName name="RevCol01">#REF!</definedName>
    <definedName name="RevCol01A">#REF!</definedName>
    <definedName name="RevCol01B" localSheetId="0">#REF!</definedName>
    <definedName name="RevCol01B" localSheetId="6">#REF!</definedName>
    <definedName name="RevCol01B" localSheetId="4">#REF!</definedName>
    <definedName name="RevCol01B" localSheetId="5">#REF!</definedName>
    <definedName name="RevCol01B" localSheetId="7">#REF!</definedName>
    <definedName name="RevCol01B">#REF!</definedName>
    <definedName name="RevCol02">#REF!</definedName>
    <definedName name="RevCol02A">#REF!</definedName>
    <definedName name="RevCol02B" localSheetId="0">#REF!</definedName>
    <definedName name="RevCol02B" localSheetId="6">#REF!</definedName>
    <definedName name="RevCol02B" localSheetId="4">#REF!</definedName>
    <definedName name="RevCol02B" localSheetId="5">#REF!</definedName>
    <definedName name="RevCol02B" localSheetId="7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0">#REF!</definedName>
    <definedName name="RevColTmp" localSheetId="6">#REF!</definedName>
    <definedName name="RevColTmp" localSheetId="4">#REF!</definedName>
    <definedName name="RevColTmp" localSheetId="5">#REF!</definedName>
    <definedName name="RevColTmp" localSheetId="7">#REF!</definedName>
    <definedName name="RevColTmp">#REF!</definedName>
    <definedName name="RevColTmpA" localSheetId="0">#REF!</definedName>
    <definedName name="RevColTmpA" localSheetId="6">#REF!</definedName>
    <definedName name="RevColTmpA" localSheetId="4">#REF!</definedName>
    <definedName name="RevColTmpA" localSheetId="5">#REF!</definedName>
    <definedName name="RevColTmpA" localSheetId="7">#REF!</definedName>
    <definedName name="RevColTmpA">#REF!</definedName>
    <definedName name="RevColTmpB" localSheetId="0">#REF!</definedName>
    <definedName name="RevColTmpB" localSheetId="6">#REF!</definedName>
    <definedName name="RevColTmpB" localSheetId="4">#REF!</definedName>
    <definedName name="RevColTmpB" localSheetId="5">#REF!</definedName>
    <definedName name="RevColTmpB" localSheetId="7">#REF!</definedName>
    <definedName name="RevColTmpB">#REF!</definedName>
    <definedName name="revenues_hide_ku_01" localSheetId="0">'[11]KU Other Electric Revenues'!#REF!</definedName>
    <definedName name="revenues_hide_ku_01" localSheetId="6">'[11]KU Other Electric Revenues'!#REF!</definedName>
    <definedName name="revenues_hide_ku_01" localSheetId="4">'[11]KU Other Electric Revenues'!#REF!</definedName>
    <definedName name="revenues_hide_ku_01" localSheetId="5">'[11]KU Other Electric Revenues'!#REF!</definedName>
    <definedName name="revenues_hide_ku_01" localSheetId="7">'[11]KU Other Electric Revenues'!#REF!</definedName>
    <definedName name="revenues_hide_ku_01">'[11]KU Other Electric Revenues'!#REF!</definedName>
    <definedName name="revenues_ku_01" localSheetId="0">'[11]KU Other Electric Revenues'!#REF!</definedName>
    <definedName name="revenues_ku_01" localSheetId="6">'[11]KU Other Electric Revenues'!#REF!</definedName>
    <definedName name="revenues_ku_01" localSheetId="4">'[11]KU Other Electric Revenues'!#REF!</definedName>
    <definedName name="revenues_ku_01" localSheetId="5">'[11]KU Other Electric Revenues'!#REF!</definedName>
    <definedName name="revenues_ku_01" localSheetId="7">'[11]KU Other Electric Revenues'!#REF!</definedName>
    <definedName name="revenues_ku_01">'[11]KU Other Electric Revenues'!#REF!</definedName>
    <definedName name="RowDetails1">#REF!</definedName>
    <definedName name="RPTCOL">#REF!</definedName>
    <definedName name="RPTROW">#REF!</definedName>
    <definedName name="Sales" localSheetId="0">'[11]LGE Sales'!#REF!</definedName>
    <definedName name="Sales" localSheetId="6">'[11]LGE Sales'!#REF!</definedName>
    <definedName name="Sales" localSheetId="4">'[11]LGE Sales'!#REF!</definedName>
    <definedName name="Sales" localSheetId="5">'[11]LGE Sales'!#REF!</definedName>
    <definedName name="Sales" localSheetId="7">'[11]LGE Sales'!#REF!</definedName>
    <definedName name="Sales">'[11]LGE Sales'!#REF!</definedName>
    <definedName name="sales_hide_ku_01" localSheetId="0">'[11]LGE Sales'!#REF!</definedName>
    <definedName name="sales_hide_ku_01" localSheetId="6">'[11]LGE Sales'!#REF!</definedName>
    <definedName name="sales_hide_ku_01" localSheetId="4">'[11]LGE Sales'!#REF!</definedName>
    <definedName name="sales_hide_ku_01" localSheetId="5">'[11]LGE Sales'!#REF!</definedName>
    <definedName name="sales_hide_ku_01" localSheetId="7">'[11]LGE Sales'!#REF!</definedName>
    <definedName name="sales_hide_ku_01">'[11]LGE Sales'!#REF!</definedName>
    <definedName name="sales_ku_01" localSheetId="0">'[11]LGE Sales'!#REF!</definedName>
    <definedName name="sales_ku_01" localSheetId="6">'[11]LGE Sales'!#REF!</definedName>
    <definedName name="sales_ku_01" localSheetId="4">'[11]LGE Sales'!#REF!</definedName>
    <definedName name="sales_ku_01" localSheetId="5">'[11]LGE Sales'!#REF!</definedName>
    <definedName name="sales_ku_01" localSheetId="7">'[11]LGE Sales'!#REF!</definedName>
    <definedName name="sales_ku_01">'[11]LGE Sales'!#REF!</definedName>
    <definedName name="sales_title_ku" localSheetId="0">'[11]LGE Sales'!#REF!</definedName>
    <definedName name="sales_title_ku" localSheetId="6">'[11]LGE Sales'!#REF!</definedName>
    <definedName name="sales_title_ku" localSheetId="4">'[11]LGE Sales'!#REF!</definedName>
    <definedName name="sales_title_ku" localSheetId="5">'[11]LGE Sales'!#REF!</definedName>
    <definedName name="sales_title_ku" localSheetId="7">'[11]LGE Sales'!#REF!</definedName>
    <definedName name="sales_title_ku">'[11]LGE Sales'!#REF!</definedName>
    <definedName name="SCHEDZ">#REF!</definedName>
    <definedName name="shoot" localSheetId="0">#REF!</definedName>
    <definedName name="shoot" localSheetId="6">#REF!</definedName>
    <definedName name="shoot" localSheetId="4">#REF!</definedName>
    <definedName name="shoot" localSheetId="5">#REF!</definedName>
    <definedName name="shoot" localSheetId="7">#REF!</definedName>
    <definedName name="shoot">#REF!</definedName>
    <definedName name="SS2005INFL" localSheetId="0">'[18]Addtl Wps-8'!#REF!</definedName>
    <definedName name="SS2005INFL" localSheetId="6">'[18]Addtl Wps-8'!#REF!</definedName>
    <definedName name="SS2005INFL" localSheetId="4">'[18]Addtl Wps-8'!#REF!</definedName>
    <definedName name="SS2005INFL" localSheetId="5">'[18]Addtl Wps-8'!#REF!</definedName>
    <definedName name="SS2005INFL" localSheetId="7">'[18]Addtl Wps-8'!#REF!</definedName>
    <definedName name="SS2005INFL">'[18]Addtl Wps-8'!#REF!</definedName>
    <definedName name="SS2006INFL" localSheetId="0">'[18]Addtl Wps-8'!#REF!</definedName>
    <definedName name="SS2006INFL" localSheetId="6">'[18]Addtl Wps-8'!#REF!</definedName>
    <definedName name="SS2006INFL" localSheetId="4">'[18]Addtl Wps-8'!#REF!</definedName>
    <definedName name="SS2006INFL" localSheetId="5">'[18]Addtl Wps-8'!#REF!</definedName>
    <definedName name="SS2006INFL" localSheetId="7">'[18]Addtl Wps-8'!#REF!</definedName>
    <definedName name="SS2006INFL">'[18]Addtl Wps-8'!#REF!</definedName>
    <definedName name="SSEXP_MVG">'[22]Input'!$D$43</definedName>
    <definedName name="SSEXP_PROFORMA">'[23]DATA INPUT'!$D$45</definedName>
    <definedName name="START">#REF!</definedName>
    <definedName name="START2">#REF!</definedName>
    <definedName name="START3">#REF!</definedName>
    <definedName name="Statetax" localSheetId="0">'[18]Addtl Wps-8'!#REF!</definedName>
    <definedName name="Statetax" localSheetId="6">'[18]Addtl Wps-8'!#REF!</definedName>
    <definedName name="Statetax" localSheetId="4">'[18]Addtl Wps-8'!#REF!</definedName>
    <definedName name="Statetax" localSheetId="5">'[18]Addtl Wps-8'!#REF!</definedName>
    <definedName name="Statetax" localSheetId="7">'[18]Addtl Wps-8'!#REF!</definedName>
    <definedName name="Statetax">'[18]Addtl Wps-8'!#REF!</definedName>
    <definedName name="Support">#REF!</definedName>
    <definedName name="SUPPORT5">#REF!</definedName>
    <definedName name="SUPPORT6" localSheetId="0">#REF!</definedName>
    <definedName name="SUPPORT6" localSheetId="6">#REF!</definedName>
    <definedName name="SUPPORT6" localSheetId="4">#REF!</definedName>
    <definedName name="SUPPORT6" localSheetId="5">#REF!</definedName>
    <definedName name="SUPPORT6" localSheetId="7">#REF!</definedName>
    <definedName name="SUPPORT6">#REF!</definedName>
    <definedName name="TAX_RATE" localSheetId="0">'[8]#REF'!#REF!</definedName>
    <definedName name="TAX_RATE" localSheetId="6">'[8]#REF'!#REF!</definedName>
    <definedName name="TAX_RATE" localSheetId="4">'[8]#REF'!#REF!</definedName>
    <definedName name="TAX_RATE" localSheetId="5">'[8]#REF'!#REF!</definedName>
    <definedName name="TAX_RATE" localSheetId="7">'[8]#REF'!#REF!</definedName>
    <definedName name="TAX_RATE">'[8]#REF'!#REF!</definedName>
    <definedName name="TempReptgMo">'[10]Input'!$AG$19</definedName>
    <definedName name="TempReptgYr">'[10]Input'!$AG$21</definedName>
    <definedName name="TenyrNIAC">#REF!</definedName>
    <definedName name="TenyrRev">#REF!</definedName>
    <definedName name="test" localSheetId="2">'Capitalization - COC'!test</definedName>
    <definedName name="test" localSheetId="0">'KU and LGE Summary Rev Req '!test</definedName>
    <definedName name="test" localSheetId="1">'KU Summary Rev Req Adjustments'!test</definedName>
    <definedName name="test" localSheetId="6">'Normalized Injuries &amp; Damages'!test</definedName>
    <definedName name="test" localSheetId="4">'Normalized Maint Outage Expense'!test</definedName>
    <definedName name="test" localSheetId="5">'Normalized Storm Damage'!test</definedName>
    <definedName name="test" localSheetId="7">'Rate Case Amortization'!test</definedName>
    <definedName name="test">[0]!test</definedName>
    <definedName name="Three">'[24]Jurisdiction Input'!$B$7</definedName>
    <definedName name="Title">#REF!</definedName>
    <definedName name="Title_Choice">#REF!</definedName>
    <definedName name="Titles">#REF!</definedName>
    <definedName name="Titles_KU">#REF!</definedName>
    <definedName name="ttt" localSheetId="0">#REF!</definedName>
    <definedName name="ttt" localSheetId="6">#REF!</definedName>
    <definedName name="ttt" localSheetId="4">#REF!</definedName>
    <definedName name="ttt" localSheetId="5">#REF!</definedName>
    <definedName name="ttt" localSheetId="7">#REF!</definedName>
    <definedName name="ttt">#REF!</definedName>
    <definedName name="UpdateDate">'[10]Input'!$M$12</definedName>
    <definedName name="UpdateTime">'[10]Input'!$O$12</definedName>
    <definedName name="VALLEY" localSheetId="0">#REF!</definedName>
    <definedName name="VALLEY" localSheetId="6">#REF!</definedName>
    <definedName name="VALLEY" localSheetId="4">#REF!</definedName>
    <definedName name="VALLEY" localSheetId="5">#REF!</definedName>
    <definedName name="VALLEY" localSheetId="7">#REF!</definedName>
    <definedName name="VALLEY">#REF!</definedName>
    <definedName name="Variance">#REF!</definedName>
    <definedName name="VIEW1">#REF!</definedName>
    <definedName name="vol_rev_annual_ku" localSheetId="0">'[11]LGE Retail Margin'!#REF!</definedName>
    <definedName name="vol_rev_annual_ku" localSheetId="6">'[11]LGE Retail Margin'!#REF!</definedName>
    <definedName name="vol_rev_annual_ku" localSheetId="4">'[11]LGE Retail Margin'!#REF!</definedName>
    <definedName name="vol_rev_annual_ku" localSheetId="5">'[11]LGE Retail Margin'!#REF!</definedName>
    <definedName name="vol_rev_annual_ku" localSheetId="7">'[11]LGE Retail Margin'!#REF!</definedName>
    <definedName name="vol_rev_annual_ku">'[11]LGE Retail Margin'!#REF!</definedName>
    <definedName name="vol_rev_hide_ku_monthly" localSheetId="0">'[11]LGE Retail Margin'!#REF!</definedName>
    <definedName name="vol_rev_hide_ku_monthly" localSheetId="6">'[11]LGE Retail Margin'!#REF!</definedName>
    <definedName name="vol_rev_hide_ku_monthly" localSheetId="4">'[11]LGE Retail Margin'!#REF!</definedName>
    <definedName name="vol_rev_hide_ku_monthly" localSheetId="5">'[11]LGE Retail Margin'!#REF!</definedName>
    <definedName name="vol_rev_hide_ku_monthly" localSheetId="7">'[11]LGE Retail Margin'!#REF!</definedName>
    <definedName name="vol_rev_hide_ku_monthly">'[11]LGE Retail Margin'!#REF!</definedName>
    <definedName name="vol_rev_hide_lge_01" localSheetId="0">'[11]LGE Retail Margin'!#REF!</definedName>
    <definedName name="vol_rev_hide_lge_01" localSheetId="6">'[11]LGE Retail Margin'!#REF!</definedName>
    <definedName name="vol_rev_hide_lge_01" localSheetId="4">'[11]LGE Retail Margin'!#REF!</definedName>
    <definedName name="vol_rev_hide_lge_01" localSheetId="5">'[11]LGE Retail Margin'!#REF!</definedName>
    <definedName name="vol_rev_hide_lge_01" localSheetId="7">'[11]LGE Retail Margin'!#REF!</definedName>
    <definedName name="vol_rev_hide_lge_01">'[11]LGE Retail Margin'!#REF!</definedName>
    <definedName name="vol_rev_ku_monthly" localSheetId="0">'[11]LGE Retail Margin'!#REF!</definedName>
    <definedName name="vol_rev_ku_monthly" localSheetId="6">'[11]LGE Retail Margin'!#REF!</definedName>
    <definedName name="vol_rev_ku_monthly" localSheetId="4">'[11]LGE Retail Margin'!#REF!</definedName>
    <definedName name="vol_rev_ku_monthly" localSheetId="5">'[11]LGE Retail Margin'!#REF!</definedName>
    <definedName name="vol_rev_ku_monthly" localSheetId="7">'[11]LGE Retail Margin'!#REF!</definedName>
    <definedName name="vol_rev_ku_monthly">'[11]LGE Retail Margin'!#REF!</definedName>
    <definedName name="volrev_data" localSheetId="0">'[11]LGE Retail Margin'!#REF!</definedName>
    <definedName name="volrev_data" localSheetId="6">'[11]LGE Retail Margin'!#REF!</definedName>
    <definedName name="volrev_data" localSheetId="4">'[11]LGE Retail Margin'!#REF!</definedName>
    <definedName name="volrev_data" localSheetId="5">'[11]LGE Retail Margin'!#REF!</definedName>
    <definedName name="volrev_data" localSheetId="7">'[11]LGE Retail Margin'!#REF!</definedName>
    <definedName name="volrev_data">'[11]LGE Retail Margin'!#REF!</definedName>
    <definedName name="WORKERS" localSheetId="0">#REF!</definedName>
    <definedName name="WORKERS" localSheetId="6">#REF!</definedName>
    <definedName name="WORKERS" localSheetId="4">#REF!</definedName>
    <definedName name="WORKERS" localSheetId="5">#REF!</definedName>
    <definedName name="WORKERS" localSheetId="7">#REF!</definedName>
    <definedName name="WORKERS">#REF!</definedName>
    <definedName name="WP_2_4">#REF!</definedName>
    <definedName name="WP_2_4_1">#REF!</definedName>
    <definedName name="WP_2_4_3">#REF!</definedName>
    <definedName name="WP_4_4">#REF!</definedName>
    <definedName name="YTD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<sst xmlns="http://schemas.openxmlformats.org/spreadsheetml/2006/main" count="284" uniqueCount="154">
  <si>
    <t>Kentucky Utilities Company</t>
  </si>
  <si>
    <t>Recommended by KIUC</t>
  </si>
  <si>
    <t>Adjusted</t>
  </si>
  <si>
    <t>Jurisdictional</t>
  </si>
  <si>
    <t>Kentucky</t>
  </si>
  <si>
    <t>Cost</t>
  </si>
  <si>
    <t>Capitalization</t>
  </si>
  <si>
    <t>Capital</t>
  </si>
  <si>
    <t xml:space="preserve">1. Assume pre-tax income of </t>
  </si>
  <si>
    <t>5. Taxable income for State income tax</t>
  </si>
  <si>
    <t>6.  State income tax at 6.00%</t>
  </si>
  <si>
    <t>8.  Federal income tax at 35%</t>
  </si>
  <si>
    <t>9.  Total Bad Debt, PSC Assessment, State and Federal income taxes</t>
  </si>
  <si>
    <t xml:space="preserve">     (Line 2 + Line 3 + Line 6 + Line 8)</t>
  </si>
  <si>
    <t xml:space="preserve">10.  Assume pre-tax income of </t>
  </si>
  <si>
    <t>11.  Gross Up Revenue Factor</t>
  </si>
  <si>
    <t>Calculation of Revenue Gross Up Factor</t>
  </si>
  <si>
    <t>Company Filed</t>
  </si>
  <si>
    <t>Based on Rates</t>
  </si>
  <si>
    <t>KIUC</t>
  </si>
  <si>
    <t>Adjustments</t>
  </si>
  <si>
    <t>In Effect</t>
  </si>
  <si>
    <t>Long Term Debt</t>
  </si>
  <si>
    <t>Common Equity</t>
  </si>
  <si>
    <t>Short Term Debt</t>
  </si>
  <si>
    <t>Amount</t>
  </si>
  <si>
    <t>Operating Income Issues</t>
  </si>
  <si>
    <t>KIUC Recommended Change in Base Rates</t>
  </si>
  <si>
    <t>Increase Requested by Company</t>
  </si>
  <si>
    <t>Total KIUC Adjustments to Company Request</t>
  </si>
  <si>
    <t>Without</t>
  </si>
  <si>
    <t>B/D &amp; PSC</t>
  </si>
  <si>
    <t>Assessments</t>
  </si>
  <si>
    <t>As Filed By Company with Additional KIUC Computations</t>
  </si>
  <si>
    <t>Summary of Revenue Requirement Adjustments-Jurisdictional Electric Operations</t>
  </si>
  <si>
    <t>KIUC Adjustments:</t>
  </si>
  <si>
    <t>Per</t>
  </si>
  <si>
    <t xml:space="preserve">Kentucky </t>
  </si>
  <si>
    <t>Book</t>
  </si>
  <si>
    <t>Proforma</t>
  </si>
  <si>
    <t>Component</t>
  </si>
  <si>
    <t>Weighted</t>
  </si>
  <si>
    <t>Grossed Up</t>
  </si>
  <si>
    <t xml:space="preserve">Revenue </t>
  </si>
  <si>
    <t>Balance</t>
  </si>
  <si>
    <t>Factor</t>
  </si>
  <si>
    <t>Ratio</t>
  </si>
  <si>
    <t>Costs</t>
  </si>
  <si>
    <t>Avg Cost</t>
  </si>
  <si>
    <t>Requirement</t>
  </si>
  <si>
    <t>Total Capital</t>
  </si>
  <si>
    <t>Incremental</t>
  </si>
  <si>
    <t>Revenue</t>
  </si>
  <si>
    <t>Adjustment 1</t>
  </si>
  <si>
    <t>Cost of Capital Issues</t>
  </si>
  <si>
    <t>($ Millions)</t>
  </si>
  <si>
    <t>KIUC Adjustments to KU Capitalization and Cost of Capital</t>
  </si>
  <si>
    <t>I.  KU Capitalization, Cost of Capital, and Gross Revenue Conversion Factor Per Filing</t>
  </si>
  <si>
    <t>KU</t>
  </si>
  <si>
    <t>13.  Gross-Up Conversion Factor-Debt Only</t>
  </si>
  <si>
    <t>12.  Gross-Up Conversion Factor</t>
  </si>
  <si>
    <t>Only</t>
  </si>
  <si>
    <t>For the Test Year Ended March 31, 2012</t>
  </si>
  <si>
    <t>@ 1/1/2012</t>
  </si>
  <si>
    <t>2. Bad Debt at .4200%</t>
  </si>
  <si>
    <t>3. PSC Assessment at .1529%</t>
  </si>
  <si>
    <t>4. Production Tax Credit-State</t>
  </si>
  <si>
    <t>State Tax Rate</t>
  </si>
  <si>
    <t>Test Year Ending March 31, 2012</t>
  </si>
  <si>
    <t>Remove</t>
  </si>
  <si>
    <t xml:space="preserve">Environmental </t>
  </si>
  <si>
    <t>Compliance</t>
  </si>
  <si>
    <t>Plans</t>
  </si>
  <si>
    <t>Total Co.</t>
  </si>
  <si>
    <t xml:space="preserve">Jurisdictional </t>
  </si>
  <si>
    <t>4. Production Tax Credit-Federal</t>
  </si>
  <si>
    <t>7.  Taxable income for Federal income tax</t>
  </si>
  <si>
    <t>Case No. 2012-00221</t>
  </si>
  <si>
    <t xml:space="preserve">   Reflect Return on Equity of 9.2%</t>
  </si>
  <si>
    <t>KIUC Adjustment to Reduce Normalized Storm Damage Expense</t>
  </si>
  <si>
    <t xml:space="preserve">     See amount computed by Company in response to KIUC 2-3a</t>
  </si>
  <si>
    <t>Storm Damage Expense Adj Based on 10-Year Average - 12 months Ended March 31 Each Year</t>
  </si>
  <si>
    <t xml:space="preserve">     Ended March 31 Each Year</t>
  </si>
  <si>
    <t>Reduction in Normalized Storm Damage Expense Using Annual Data for the 12 months</t>
  </si>
  <si>
    <t xml:space="preserve">   Reduce Normalized Storm Damage Expense</t>
  </si>
  <si>
    <t>KIUC Adjustment to Increase Normalized Injuries and Damages Expense Acct 925</t>
  </si>
  <si>
    <t xml:space="preserve">   Increase Normalized Injuries and Damages Expense</t>
  </si>
  <si>
    <t>B/D and PSC</t>
  </si>
  <si>
    <t>Adj</t>
  </si>
  <si>
    <t>Gross-up</t>
  </si>
  <si>
    <t>Amt</t>
  </si>
  <si>
    <t xml:space="preserve">   Remove Company's Proforma Adjustment Related to Off-System Sales Margins</t>
  </si>
  <si>
    <t>CPI-All Urban</t>
  </si>
  <si>
    <t>Year</t>
  </si>
  <si>
    <t>Expense (a)</t>
  </si>
  <si>
    <t>Consumers</t>
  </si>
  <si>
    <t>Total</t>
  </si>
  <si>
    <t>Kentucky Jurisdiction</t>
  </si>
  <si>
    <t>Five Year Plus Test Year Average</t>
  </si>
  <si>
    <t>(a) All years expense is for the 12 months ended March 31 for each year.  See Response to KIUC 2-22.</t>
  </si>
  <si>
    <t>KIUC Adjustment to Normalize Non-Labor Generation Maintenance Outage Expense</t>
  </si>
  <si>
    <t>Non-Labor Maintenance Outage Expense Based Upon 5 Year Plus Test Year Avg</t>
  </si>
  <si>
    <t>Non-Labor Maintenance Outage Expense Incurred During Test Year</t>
  </si>
  <si>
    <t>Total Company Adjustment to Normalize Non-Labor Maintenance Outage Expense</t>
  </si>
  <si>
    <t xml:space="preserve">Kentucky Jurisdictional Adjustment to Normalize Non-Labor Maintenance Outage Expense </t>
  </si>
  <si>
    <t xml:space="preserve">   Normalize Non-Labor Generation Maintenance Outage Expense</t>
  </si>
  <si>
    <t>Gross-Up Factor for BD and PSC Assessment Fees</t>
  </si>
  <si>
    <t>Revenue Requirement Effect of Normalizing Non-Labor Maintenance Outage Expense</t>
  </si>
  <si>
    <t>Storm Damage Expense Adj Based on 10-Year Average - As Revised - Schedule 1.15</t>
  </si>
  <si>
    <t xml:space="preserve">Revenue Requirement Effect of Normalizing Storm Damage Expense Using Annual Data for </t>
  </si>
  <si>
    <t xml:space="preserve">     12 months Ended March 31 Each Year</t>
  </si>
  <si>
    <t>Injuries and Damages Expense Adj Based on 10-Year Average - As Filed - Schedule 1.16</t>
  </si>
  <si>
    <t>Increase in Injuries and Damages Expense Using Annual Data for the 12 months</t>
  </si>
  <si>
    <t xml:space="preserve">Revenue Requirement Effect of Normalizing Injuries and Damages Expense Using Annual Data for </t>
  </si>
  <si>
    <t xml:space="preserve">   March 2012</t>
  </si>
  <si>
    <t xml:space="preserve">   April 2012</t>
  </si>
  <si>
    <t xml:space="preserve">   May 2012</t>
  </si>
  <si>
    <t xml:space="preserve">   June 2012</t>
  </si>
  <si>
    <t xml:space="preserve">   July 2012</t>
  </si>
  <si>
    <t xml:space="preserve">   Aug 2012</t>
  </si>
  <si>
    <t xml:space="preserve">   September 2012</t>
  </si>
  <si>
    <t xml:space="preserve">   October 2012</t>
  </si>
  <si>
    <t xml:space="preserve">   November 2012</t>
  </si>
  <si>
    <t xml:space="preserve">   December 2012</t>
  </si>
  <si>
    <t xml:space="preserve">Total </t>
  </si>
  <si>
    <t>Remaining 2009 Rate Case Regulatory Asset at December 31, 2012</t>
  </si>
  <si>
    <t>2012 Rate Case Expense Estimated by the Company in This Proceeding - As Revised</t>
  </si>
  <si>
    <t>Remaining Rate Case Expenses to be Amortized</t>
  </si>
  <si>
    <t>Amortization Period in Years</t>
  </si>
  <si>
    <t>Amortization Per Year</t>
  </si>
  <si>
    <t>Amount of Test Year Amortization Computed by Company - Schedule 1.23</t>
  </si>
  <si>
    <t>KIUC Adjustment to Reduce Rate Case Amortization Expense</t>
  </si>
  <si>
    <t>Revenue Requirement Effect of Reducing Rate Case Amortization Expense</t>
  </si>
  <si>
    <t xml:space="preserve">   Reduce Rate Case Amortization Expense</t>
  </si>
  <si>
    <t>See Response to Staff  1-55 (b)</t>
  </si>
  <si>
    <t>Unamortized Balance of 2009 Rate Case Regulatory Asset at December 31, 2012</t>
  </si>
  <si>
    <t xml:space="preserve">   Reduce Capitalization by Amount of Short Term Investment in Money Pool</t>
  </si>
  <si>
    <t>II.  KU Capitalization, Cost of Capital, and Gross Revenue Conversion Factor Reducing Capitalization by Short Term Investments in Money Pool as of March 31, 2012</t>
  </si>
  <si>
    <t>Each 1% ROE</t>
  </si>
  <si>
    <t>III.  KU Capitalization, Cost of Capital, and Gross Revenue Conversion Factor Adjusting Return on Common Equity to 9.2%.</t>
  </si>
  <si>
    <t>KY</t>
  </si>
  <si>
    <t>Jurisd Amount</t>
  </si>
  <si>
    <t>Injuries and Damages Expense Adj Based on 10-Year Average - 12 months Ended March 31</t>
  </si>
  <si>
    <t xml:space="preserve">  Each Year</t>
  </si>
  <si>
    <t xml:space="preserve">     (See amount computed by Company in response to KIUC 2-4a)</t>
  </si>
  <si>
    <t xml:space="preserve">     Assuming Continued 2008 Rate Case Amortization Expense Applied to 2009 Rate Case</t>
  </si>
  <si>
    <t>2008 Rate Case Expense Amortization Expense Discontinued But Remaining in Rates</t>
  </si>
  <si>
    <t xml:space="preserve">     Balance.  This relatively small amount was not added to 2012 expense. </t>
  </si>
  <si>
    <t>Kentucky Utilities Company and Louisville Gas &amp; Electric Company</t>
  </si>
  <si>
    <t>Case Nos. 2012-00221 and 2012-00222</t>
  </si>
  <si>
    <t xml:space="preserve">   Adjust for Carbide Revenue Normalization</t>
  </si>
  <si>
    <t>LG&amp;E</t>
  </si>
  <si>
    <t xml:space="preserve">   Amortize 2011 Windstorm Regulatory Asset Over Ten Years</t>
  </si>
  <si>
    <t xml:space="preserve">   Correct Depreciation Expense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</si>
</sst>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00_);_(* \(#,##0.00000000\);_(* &quot;-&quot;??_);_(@_)"/>
    <numFmt numFmtId="167" formatCode="#,##0.000_);\(#,##0.000\)"/>
    <numFmt numFmtId="168" formatCode="_(&quot;$&quot;* #,##0.000000_);_(&quot;$&quot;* \(#,##0.000000\);_(&quot;$&quot;* &quot;-&quot;??_);_(@_)"/>
    <numFmt numFmtId="169" formatCode="_(&quot;$&quot;* #,##0.0000_);_(&quot;$&quot;* \(#,##0.0000\);_(&quot;$&quot;* &quot;-&quot;??_);_(@_)"/>
    <numFmt numFmtId="170" formatCode="_(* #,##0.000000_);_(* \(#,##0.000000\);_(* &quot;-&quot;??_);_(@_)"/>
    <numFmt numFmtId="171" formatCode="#,##0.000000_);\(#,##0.000000\)"/>
    <numFmt numFmtId="172" formatCode="0.0000%"/>
    <numFmt numFmtId="173" formatCode="0.000000%"/>
    <numFmt numFmtId="174" formatCode="0.000%"/>
    <numFmt numFmtId="175" formatCode="_(* #,##0.0000_);_(* \(#,##0.0000\);_(* &quot;-&quot;??_);_(@_)"/>
    <numFmt numFmtId="176" formatCode="[$-409]mmm\-yy;@"/>
    <numFmt numFmtId="177" formatCode="_([$€-2]* #,##0.00_);_([$€-2]* \(#,##0.00\);_([$€-2]* &quot;-&quot;??_)"/>
    <numFmt numFmtId="178" formatCode="&quot;$&quot;#,##0\ ;\(&quot;$&quot;#,##0\)"/>
    <numFmt numFmtId="179" formatCode="_(* #,##0.000_);_(* \(#,##0.000\);_(* &quot;-&quot;??_);_(@_)"/>
    <numFmt numFmtId="180" formatCode="0.0000000"/>
    <numFmt numFmtId="181" formatCode="_(* #,##0.0_);_(* \(#,##0.0\);_(* &quot;-&quot;??_);_(@_)"/>
    <numFmt numFmtId="182" formatCode="_(* #,##0.000000_);_(* \(#,##0.000000\);_(* &quot;-&quot;??????_);_(@_)"/>
    <numFmt numFmtId="183" formatCode="0.0%"/>
    <numFmt numFmtId="184" formatCode="0.00000%"/>
    <numFmt numFmtId="185" formatCode="0.0000000%"/>
    <numFmt numFmtId="186" formatCode="_(* #,##0.00000_);_(* \(#,##0.00000\);_(* &quot;-&quot;??_);_(@_)"/>
    <numFmt numFmtId="187" formatCode="[$-409]dddd\,\ mmmm\ dd\,\ yyyy"/>
    <numFmt numFmtId="188" formatCode="m/d/yy;@"/>
    <numFmt numFmtId="189" formatCode="0.00;[Red]0.00"/>
    <numFmt numFmtId="190" formatCode="#,##0.0000_);\(#,##0.0000\)"/>
    <numFmt numFmtId="191" formatCode="[$-409]mmmm\-yy;@"/>
    <numFmt numFmtId="192" formatCode="_(* #,##0.0000000_);_(* \(#,##0.0000000\);_(* &quot;-&quot;??_);_(@_)"/>
    <numFmt numFmtId="193" formatCode="_(* #,##0.000000000_);_(* \(#,##0.000000000\);_(* &quot;-&quot;??_);_(@_)"/>
    <numFmt numFmtId="194" formatCode="_(* #,##0.000_);_(* \(#,##0.000\);_(* &quot;-&quot;???_);_(@_)"/>
    <numFmt numFmtId="195" formatCode="_(* #,##0.0_);_(* \(#,##0.0\);_(* &quot;-&quot;?_);_(@_)"/>
    <numFmt numFmtId="196" formatCode="mmmm\-yy"/>
    <numFmt numFmtId="197" formatCode="mmm\-yyyy"/>
    <numFmt numFmtId="198" formatCode="#,##0.0_);\(#,##0.0\)"/>
    <numFmt numFmtId="199" formatCode="d\-mmm\-yyyy"/>
    <numFmt numFmtId="200" formatCode="_(* #,##0.0000_);_(* \(#,##0.0000\);_(* &quot;-&quot;????_);_(@_)"/>
    <numFmt numFmtId="201" formatCode="[$-409]d\-mmm\-yy;@"/>
    <numFmt numFmtId="202" formatCode="0.0000000000000%"/>
    <numFmt numFmtId="203" formatCode="_(* #,##0.00000000_);_(* \(#,##0.00000000\);_(* &quot;-&quot;????????_);_(@_)"/>
    <numFmt numFmtId="204" formatCode="0.0"/>
    <numFmt numFmtId="205" formatCode="0.000000"/>
    <numFmt numFmtId="206" formatCode="_(&quot;$&quot;* #,##0.0_);_(&quot;$&quot;* \(#,##0.0\);_(&quot;$&quot;* &quot;-&quot;??_);_(@_)"/>
    <numFmt numFmtId="207" formatCode="_(&quot;$&quot;* #,##0.00000_);_(&quot;$&quot;* \(#,##0.00000\);_(&quot;$&quot;* &quot;-&quot;??_);_(@_)"/>
    <numFmt numFmtId="208" formatCode="&quot;$&quot;#,##0"/>
    <numFmt numFmtId="209" formatCode="&quot;$&quot;#,##0.00"/>
    <numFmt numFmtId="210" formatCode="0.00000000%"/>
    <numFmt numFmtId="211" formatCode="0.000000000%"/>
    <numFmt numFmtId="212" formatCode="_(* #,##0.0000000000_);_(* \(#,##0.0000000000\);_(* &quot;-&quot;??_);_(@_)"/>
    <numFmt numFmtId="213" formatCode="0.0000000000%"/>
    <numFmt numFmtId="214" formatCode="&quot;$&quot;#,##0.00000000_);\(&quot;$&quot;#,##0.00000000\)"/>
    <numFmt numFmtId="215" formatCode="0.00000000"/>
    <numFmt numFmtId="216" formatCode="0.00000000000000%"/>
    <numFmt numFmtId="217" formatCode="_(* #,##0.00000000000_);_(* \(#,##0.00000000000\);_(* &quot;-&quot;??_);_(@_)"/>
    <numFmt numFmtId="218" formatCode="_(&quot;$&quot;* #,##0.0000000_);_(&quot;$&quot;* \(#,##0.0000000\);_(&quot;$&quot;* &quot;-&quot;??_);_(@_)"/>
    <numFmt numFmtId="219" formatCode="0.0000000000000000%"/>
    <numFmt numFmtId="220" formatCode="0.000000000000000000%"/>
    <numFmt numFmtId="221" formatCode="_(&quot;$&quot;* #,##0.000000_);_(&quot;$&quot;* \(#,##0.000000\);_(&quot;$&quot;* &quot;-&quot;??????_);_(@_)"/>
    <numFmt numFmtId="222" formatCode="0.00000"/>
    <numFmt numFmtId="223" formatCode="0.0000"/>
    <numFmt numFmtId="224" formatCode="0.000"/>
    <numFmt numFmtId="225" formatCode="0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u val="single"/>
      <sz val="9"/>
      <color indexed="36"/>
      <name val="Times New Roman"/>
      <family val="1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family val="0"/>
    </font>
    <font>
      <b/>
      <u val="single"/>
      <sz val="10"/>
      <name val="Arial"/>
      <family val="2"/>
    </font>
    <font>
      <sz val="12"/>
      <name val="Tms Rmn"/>
      <family val="0"/>
    </font>
    <font>
      <b/>
      <sz val="12"/>
      <name val="Tms Rmn"/>
      <family val="0"/>
    </font>
    <font>
      <sz val="10"/>
      <name val="MS Sans Serif"/>
      <family val="2"/>
    </font>
    <font>
      <sz val="12"/>
      <color indexed="13"/>
      <name val="Tms Rmn"/>
      <family val="0"/>
    </font>
    <font>
      <sz val="10"/>
      <name val="Courier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18" borderId="0">
      <alignment horizontal="left"/>
      <protection/>
    </xf>
    <xf numFmtId="0" fontId="9" fillId="18" borderId="0">
      <alignment horizontal="right"/>
      <protection/>
    </xf>
    <xf numFmtId="0" fontId="10" fillId="16" borderId="0">
      <alignment horizontal="center"/>
      <protection/>
    </xf>
    <xf numFmtId="0" fontId="9" fillId="18" borderId="0">
      <alignment horizontal="right"/>
      <protection/>
    </xf>
    <xf numFmtId="0" fontId="11" fillId="16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3">
      <alignment/>
      <protection/>
    </xf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38" fillId="19" borderId="3">
      <alignment/>
      <protection/>
    </xf>
    <xf numFmtId="0" fontId="8" fillId="18" borderId="0">
      <alignment horizontal="left"/>
      <protection/>
    </xf>
    <xf numFmtId="0" fontId="23" fillId="16" borderId="0">
      <alignment horizontal="left"/>
      <protection/>
    </xf>
    <xf numFmtId="0" fontId="24" fillId="0" borderId="5" applyNumberFormat="0" applyFill="0" applyAlignment="0" applyProtection="0"/>
    <xf numFmtId="0" fontId="25" fillId="7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1" fillId="0" borderId="0">
      <alignment/>
      <protection/>
    </xf>
    <xf numFmtId="0" fontId="26" fillId="4" borderId="6" applyNumberFormat="0" applyFont="0" applyAlignment="0" applyProtection="0"/>
    <xf numFmtId="0" fontId="27" fillId="16" borderId="7" applyNumberFormat="0" applyAlignment="0" applyProtection="0"/>
    <xf numFmtId="4" fontId="28" fillId="16" borderId="0">
      <alignment horizontal="right"/>
      <protection/>
    </xf>
    <xf numFmtId="0" fontId="29" fillId="16" borderId="0">
      <alignment horizontal="center" vertical="center"/>
      <protection/>
    </xf>
    <xf numFmtId="0" fontId="23" fillId="16" borderId="8">
      <alignment/>
      <protection/>
    </xf>
    <xf numFmtId="0" fontId="29" fillId="16" borderId="0" applyBorder="0">
      <alignment horizontal="centerContinuous"/>
      <protection/>
    </xf>
    <xf numFmtId="0" fontId="30" fillId="16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3" fillId="7" borderId="0">
      <alignment horizontal="center"/>
      <protection/>
    </xf>
    <xf numFmtId="49" fontId="31" fillId="16" borderId="0">
      <alignment horizontal="center"/>
      <protection/>
    </xf>
    <xf numFmtId="0" fontId="37" fillId="0" borderId="0">
      <alignment/>
      <protection/>
    </xf>
    <xf numFmtId="0" fontId="9" fillId="18" borderId="0">
      <alignment horizontal="center"/>
      <protection/>
    </xf>
    <xf numFmtId="0" fontId="9" fillId="18" borderId="0">
      <alignment horizontal="centerContinuous"/>
      <protection/>
    </xf>
    <xf numFmtId="0" fontId="32" fillId="16" borderId="0">
      <alignment horizontal="left"/>
      <protection/>
    </xf>
    <xf numFmtId="49" fontId="32" fillId="16" borderId="0">
      <alignment horizontal="center"/>
      <protection/>
    </xf>
    <xf numFmtId="0" fontId="8" fillId="18" borderId="0">
      <alignment horizontal="left"/>
      <protection/>
    </xf>
    <xf numFmtId="49" fontId="32" fillId="16" borderId="0">
      <alignment horizontal="left"/>
      <protection/>
    </xf>
    <xf numFmtId="0" fontId="8" fillId="18" borderId="0">
      <alignment horizontal="centerContinuous"/>
      <protection/>
    </xf>
    <xf numFmtId="0" fontId="8" fillId="18" borderId="0">
      <alignment horizontal="right"/>
      <protection/>
    </xf>
    <xf numFmtId="49" fontId="23" fillId="16" borderId="0">
      <alignment horizontal="left"/>
      <protection/>
    </xf>
    <xf numFmtId="0" fontId="9" fillId="18" borderId="0">
      <alignment horizontal="right"/>
      <protection/>
    </xf>
    <xf numFmtId="0" fontId="32" fillId="5" borderId="0">
      <alignment horizontal="center"/>
      <protection/>
    </xf>
    <xf numFmtId="0" fontId="33" fillId="5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3">
      <alignment/>
      <protection/>
    </xf>
    <xf numFmtId="0" fontId="34" fillId="0" borderId="0" applyNumberFormat="0" applyFill="0" applyBorder="0" applyAlignment="0" applyProtection="0"/>
    <xf numFmtId="0" fontId="40" fillId="18" borderId="0">
      <alignment/>
      <protection/>
    </xf>
    <xf numFmtId="0" fontId="0" fillId="0" borderId="9" applyNumberFormat="0" applyFont="0" applyFill="0" applyAlignment="0" applyProtection="0"/>
    <xf numFmtId="0" fontId="38" fillId="0" borderId="10">
      <alignment/>
      <protection/>
    </xf>
    <xf numFmtId="0" fontId="38" fillId="0" borderId="3">
      <alignment/>
      <protection/>
    </xf>
    <xf numFmtId="0" fontId="35" fillId="16" borderId="0">
      <alignment horizontal="center"/>
      <protection/>
    </xf>
    <xf numFmtId="0" fontId="2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52" applyNumberFormat="1" applyFont="1" applyBorder="1" applyAlignment="1">
      <alignment/>
    </xf>
    <xf numFmtId="165" fontId="0" fillId="0" borderId="0" xfId="47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 horizontal="center"/>
    </xf>
    <xf numFmtId="168" fontId="0" fillId="0" borderId="0" xfId="52" applyNumberFormat="1" applyFont="1" applyAlignment="1">
      <alignment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170" fontId="0" fillId="0" borderId="0" xfId="47" applyNumberFormat="1" applyFont="1" applyAlignment="1" applyProtection="1">
      <alignment/>
      <protection/>
    </xf>
    <xf numFmtId="170" fontId="0" fillId="0" borderId="0" xfId="47" applyNumberFormat="1" applyFont="1" applyBorder="1" applyAlignment="1" applyProtection="1">
      <alignment/>
      <protection/>
    </xf>
    <xf numFmtId="170" fontId="0" fillId="0" borderId="11" xfId="47" applyNumberFormat="1" applyFont="1" applyBorder="1" applyAlignment="1" applyProtection="1">
      <alignment/>
      <protection/>
    </xf>
    <xf numFmtId="170" fontId="0" fillId="0" borderId="0" xfId="47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71" fontId="0" fillId="0" borderId="12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67" fontId="0" fillId="0" borderId="11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47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 horizontal="center"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Fill="1" applyBorder="1" applyAlignment="1">
      <alignment/>
    </xf>
    <xf numFmtId="170" fontId="0" fillId="0" borderId="11" xfId="47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0" fontId="0" fillId="0" borderId="0" xfId="99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165" fontId="0" fillId="0" borderId="0" xfId="47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0" fillId="0" borderId="11" xfId="0" applyFont="1" applyFill="1" applyBorder="1" applyAlignment="1" quotePrefix="1">
      <alignment horizontal="center"/>
    </xf>
    <xf numFmtId="165" fontId="0" fillId="0" borderId="0" xfId="47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99" applyNumberFormat="1" applyFont="1" applyFill="1" applyAlignment="1">
      <alignment/>
    </xf>
    <xf numFmtId="10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99" applyNumberFormat="1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47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65" fontId="0" fillId="0" borderId="11" xfId="47" applyNumberFormat="1" applyFont="1" applyFill="1" applyBorder="1" applyAlignment="1">
      <alignment/>
    </xf>
    <xf numFmtId="5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/>
    </xf>
    <xf numFmtId="165" fontId="0" fillId="0" borderId="0" xfId="99" applyNumberFormat="1" applyFont="1" applyFill="1" applyBorder="1" applyAlignment="1">
      <alignment/>
    </xf>
    <xf numFmtId="10" fontId="0" fillId="0" borderId="0" xfId="99" applyNumberFormat="1" applyFont="1" applyBorder="1" applyAlignment="1">
      <alignment/>
    </xf>
    <xf numFmtId="172" fontId="0" fillId="0" borderId="0" xfId="99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73" fontId="0" fillId="0" borderId="0" xfId="99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165" fontId="0" fillId="0" borderId="12" xfId="47" applyNumberFormat="1" applyFont="1" applyFill="1" applyBorder="1" applyAlignment="1">
      <alignment/>
    </xf>
    <xf numFmtId="10" fontId="0" fillId="0" borderId="12" xfId="99" applyNumberFormat="1" applyFont="1" applyFill="1" applyBorder="1" applyAlignment="1">
      <alignment/>
    </xf>
    <xf numFmtId="165" fontId="0" fillId="0" borderId="12" xfId="99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9" fontId="0" fillId="0" borderId="0" xfId="47" applyNumberFormat="1" applyFill="1" applyAlignment="1">
      <alignment/>
    </xf>
    <xf numFmtId="179" fontId="0" fillId="0" borderId="0" xfId="47" applyNumberFormat="1" applyFont="1" applyFill="1" applyAlignment="1" applyProtection="1">
      <alignment/>
      <protection locked="0"/>
    </xf>
    <xf numFmtId="179" fontId="0" fillId="0" borderId="0" xfId="47" applyNumberFormat="1" applyFont="1" applyFill="1" applyBorder="1" applyAlignment="1" applyProtection="1">
      <alignment/>
      <protection locked="0"/>
    </xf>
    <xf numFmtId="179" fontId="0" fillId="0" borderId="0" xfId="47" applyNumberFormat="1" applyFont="1" applyFill="1" applyBorder="1" applyAlignment="1" applyProtection="1">
      <alignment horizontal="center"/>
      <protection locked="0"/>
    </xf>
    <xf numFmtId="179" fontId="0" fillId="0" borderId="0" xfId="47" applyNumberFormat="1" applyFont="1" applyFill="1" applyBorder="1" applyAlignment="1">
      <alignment/>
    </xf>
    <xf numFmtId="179" fontId="0" fillId="0" borderId="12" xfId="47" applyNumberFormat="1" applyFill="1" applyBorder="1" applyAlignment="1">
      <alignment/>
    </xf>
    <xf numFmtId="180" fontId="0" fillId="0" borderId="0" xfId="0" applyNumberFormat="1" applyFont="1" applyBorder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99" applyNumberFormat="1" applyFont="1" applyAlignment="1">
      <alignment horizontal="center"/>
    </xf>
    <xf numFmtId="174" fontId="0" fillId="0" borderId="0" xfId="99" applyNumberFormat="1" applyFont="1" applyAlignment="1">
      <alignment/>
    </xf>
    <xf numFmtId="43" fontId="0" fillId="0" borderId="0" xfId="0" applyNumberFormat="1" applyFill="1" applyAlignment="1">
      <alignment/>
    </xf>
    <xf numFmtId="179" fontId="0" fillId="0" borderId="0" xfId="47" applyNumberFormat="1" applyFont="1" applyAlignment="1">
      <alignment/>
    </xf>
    <xf numFmtId="170" fontId="0" fillId="0" borderId="12" xfId="47" applyNumberFormat="1" applyFont="1" applyBorder="1" applyAlignment="1" applyProtection="1">
      <alignment/>
      <protection/>
    </xf>
    <xf numFmtId="165" fontId="0" fillId="0" borderId="12" xfId="47" applyNumberFormat="1" applyFont="1" applyBorder="1" applyAlignment="1">
      <alignment/>
    </xf>
    <xf numFmtId="10" fontId="0" fillId="0" borderId="12" xfId="99" applyNumberFormat="1" applyFont="1" applyBorder="1" applyAlignment="1">
      <alignment/>
    </xf>
    <xf numFmtId="0" fontId="2" fillId="0" borderId="0" xfId="90" applyFont="1" applyFill="1" applyAlignment="1">
      <alignment horizontal="centerContinuous"/>
      <protection/>
    </xf>
    <xf numFmtId="0" fontId="0" fillId="0" borderId="0" xfId="90" applyFill="1">
      <alignment/>
      <protection/>
    </xf>
    <xf numFmtId="0" fontId="0" fillId="0" borderId="11" xfId="90" applyFont="1" applyFill="1" applyBorder="1" applyAlignment="1">
      <alignment horizontal="center"/>
      <protection/>
    </xf>
    <xf numFmtId="0" fontId="0" fillId="0" borderId="0" xfId="90" applyFont="1" applyFill="1" applyBorder="1" quotePrefix="1">
      <alignment/>
      <protection/>
    </xf>
    <xf numFmtId="0" fontId="0" fillId="0" borderId="0" xfId="90" applyBorder="1">
      <alignment/>
      <protection/>
    </xf>
    <xf numFmtId="179" fontId="0" fillId="0" borderId="0" xfId="47" applyNumberFormat="1" applyFont="1" applyBorder="1" applyAlignment="1">
      <alignment/>
    </xf>
    <xf numFmtId="10" fontId="0" fillId="0" borderId="0" xfId="99" applyNumberFormat="1" applyFont="1" applyBorder="1" applyAlignment="1">
      <alignment/>
    </xf>
    <xf numFmtId="179" fontId="0" fillId="0" borderId="11" xfId="47" applyNumberFormat="1" applyFont="1" applyBorder="1" applyAlignment="1">
      <alignment/>
    </xf>
    <xf numFmtId="179" fontId="0" fillId="0" borderId="12" xfId="47" applyNumberFormat="1" applyFont="1" applyBorder="1" applyAlignment="1">
      <alignment/>
    </xf>
    <xf numFmtId="179" fontId="0" fillId="0" borderId="0" xfId="47" applyNumberFormat="1" applyFont="1" applyBorder="1" applyAlignment="1">
      <alignment/>
    </xf>
    <xf numFmtId="179" fontId="0" fillId="0" borderId="11" xfId="47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10" fontId="0" fillId="0" borderId="0" xfId="100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0" fillId="0" borderId="12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179" fontId="0" fillId="0" borderId="0" xfId="49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0" borderId="0" xfId="0" applyFont="1" applyFill="1" applyBorder="1" applyAlignment="1" quotePrefix="1">
      <alignment/>
    </xf>
    <xf numFmtId="37" fontId="0" fillId="0" borderId="0" xfId="91" applyFont="1" applyAlignment="1">
      <alignment horizontal="left"/>
      <protection/>
    </xf>
    <xf numFmtId="37" fontId="0" fillId="0" borderId="0" xfId="91" applyFont="1">
      <alignment/>
      <protection/>
    </xf>
    <xf numFmtId="37" fontId="0" fillId="0" borderId="0" xfId="91" applyFont="1" applyAlignment="1" quotePrefix="1">
      <alignment horizontal="left"/>
      <protection/>
    </xf>
    <xf numFmtId="37" fontId="0" fillId="0" borderId="0" xfId="91" applyFont="1" applyAlignment="1">
      <alignment horizontal="right"/>
      <protection/>
    </xf>
    <xf numFmtId="165" fontId="0" fillId="0" borderId="0" xfId="47" applyNumberFormat="1" applyFont="1" applyBorder="1" applyAlignment="1" applyProtection="1">
      <alignment/>
      <protection/>
    </xf>
    <xf numFmtId="5" fontId="0" fillId="0" borderId="0" xfId="91" applyNumberFormat="1" applyFont="1" applyBorder="1" applyProtection="1">
      <alignment/>
      <protection/>
    </xf>
    <xf numFmtId="174" fontId="0" fillId="0" borderId="11" xfId="99" applyNumberFormat="1" applyFont="1" applyFill="1" applyBorder="1" applyAlignment="1">
      <alignment/>
    </xf>
    <xf numFmtId="37" fontId="0" fillId="0" borderId="0" xfId="91" applyFont="1" applyBorder="1">
      <alignment/>
      <protection/>
    </xf>
    <xf numFmtId="37" fontId="0" fillId="0" borderId="0" xfId="91" applyFont="1" applyAlignment="1">
      <alignment horizontal="center"/>
      <protection/>
    </xf>
    <xf numFmtId="37" fontId="0" fillId="0" borderId="11" xfId="91" applyFont="1" applyBorder="1" applyAlignment="1">
      <alignment horizontal="center"/>
      <protection/>
    </xf>
    <xf numFmtId="37" fontId="0" fillId="0" borderId="11" xfId="91" applyFont="1" applyBorder="1" applyAlignment="1" quotePrefix="1">
      <alignment horizontal="right"/>
      <protection/>
    </xf>
    <xf numFmtId="37" fontId="0" fillId="0" borderId="11" xfId="91" applyFont="1" applyBorder="1" applyAlignment="1">
      <alignment horizontal="right"/>
      <protection/>
    </xf>
    <xf numFmtId="0" fontId="0" fillId="0" borderId="0" xfId="91" applyNumberFormat="1" applyFont="1" applyAlignment="1">
      <alignment horizontal="center"/>
      <protection/>
    </xf>
    <xf numFmtId="37" fontId="0" fillId="0" borderId="0" xfId="91" applyFont="1" applyAlignment="1" quotePrefix="1">
      <alignment horizontal="right"/>
      <protection/>
    </xf>
    <xf numFmtId="190" fontId="0" fillId="0" borderId="0" xfId="91" applyNumberFormat="1" applyFont="1" applyAlignment="1">
      <alignment horizontal="center"/>
      <protection/>
    </xf>
    <xf numFmtId="37" fontId="0" fillId="0" borderId="0" xfId="91" applyNumberFormat="1" applyFont="1" applyBorder="1" applyProtection="1">
      <alignment/>
      <protection/>
    </xf>
    <xf numFmtId="225" fontId="0" fillId="0" borderId="0" xfId="91" applyNumberFormat="1" applyFont="1" applyBorder="1" applyAlignment="1" applyProtection="1" quotePrefix="1">
      <alignment horizontal="center"/>
      <protection/>
    </xf>
    <xf numFmtId="225" fontId="0" fillId="0" borderId="0" xfId="91" applyNumberFormat="1" applyFont="1" applyBorder="1" applyAlignment="1" applyProtection="1">
      <alignment horizontal="center"/>
      <protection/>
    </xf>
    <xf numFmtId="179" fontId="0" fillId="0" borderId="0" xfId="47" applyNumberFormat="1" applyFont="1" applyAlignment="1">
      <alignment horizontal="right"/>
    </xf>
    <xf numFmtId="179" fontId="0" fillId="0" borderId="13" xfId="47" applyNumberFormat="1" applyFont="1" applyBorder="1" applyAlignment="1">
      <alignment horizontal="right"/>
    </xf>
    <xf numFmtId="179" fontId="0" fillId="0" borderId="12" xfId="47" applyNumberFormat="1" applyFont="1" applyBorder="1" applyAlignment="1">
      <alignment horizontal="right"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9" fontId="0" fillId="0" borderId="11" xfId="47" applyNumberFormat="1" applyFont="1" applyBorder="1" applyAlignment="1">
      <alignment horizontal="right"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11" xfId="47" applyNumberFormat="1" applyFont="1" applyBorder="1" applyAlignment="1" applyProtection="1">
      <alignment/>
      <protection locked="0"/>
    </xf>
    <xf numFmtId="179" fontId="0" fillId="0" borderId="12" xfId="47" applyNumberFormat="1" applyFont="1" applyBorder="1" applyAlignment="1">
      <alignment/>
    </xf>
    <xf numFmtId="37" fontId="0" fillId="0" borderId="0" xfId="91" applyFont="1" quotePrefix="1">
      <alignment/>
      <protection/>
    </xf>
    <xf numFmtId="179" fontId="0" fillId="0" borderId="12" xfId="47" applyNumberFormat="1" applyFont="1" applyBorder="1" applyAlignment="1" applyProtection="1">
      <alignment/>
      <protection/>
    </xf>
    <xf numFmtId="165" fontId="0" fillId="0" borderId="11" xfId="49" applyNumberFormat="1" applyFont="1" applyBorder="1" applyAlignment="1">
      <alignment/>
    </xf>
    <xf numFmtId="170" fontId="0" fillId="0" borderId="11" xfId="50" applyNumberFormat="1" applyFont="1" applyBorder="1" applyAlignment="1">
      <alignment/>
    </xf>
    <xf numFmtId="179" fontId="0" fillId="0" borderId="12" xfId="50" applyNumberFormat="1" applyFont="1" applyBorder="1" applyAlignment="1">
      <alignment/>
    </xf>
    <xf numFmtId="165" fontId="0" fillId="0" borderId="0" xfId="49" applyNumberFormat="1" applyFont="1" applyBorder="1" applyAlignment="1">
      <alignment/>
    </xf>
    <xf numFmtId="170" fontId="0" fillId="0" borderId="0" xfId="50" applyNumberFormat="1" applyFont="1" applyBorder="1" applyAlignment="1">
      <alignment/>
    </xf>
    <xf numFmtId="179" fontId="0" fillId="0" borderId="0" xfId="50" applyNumberFormat="1" applyFont="1" applyBorder="1" applyAlignment="1">
      <alignment/>
    </xf>
    <xf numFmtId="179" fontId="0" fillId="0" borderId="11" xfId="47" applyNumberFormat="1" applyFill="1" applyBorder="1" applyAlignment="1">
      <alignment/>
    </xf>
    <xf numFmtId="170" fontId="0" fillId="0" borderId="11" xfId="47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90" applyFont="1" applyFill="1" applyAlignment="1">
      <alignment horizontal="centerContinuous"/>
      <protection/>
    </xf>
    <xf numFmtId="179" fontId="0" fillId="0" borderId="12" xfId="47" applyNumberFormat="1" applyFont="1" applyBorder="1" applyAlignment="1">
      <alignment horizontal="center"/>
    </xf>
    <xf numFmtId="179" fontId="0" fillId="0" borderId="0" xfId="47" applyNumberFormat="1" applyFont="1" applyFill="1" applyAlignment="1" applyProtection="1">
      <alignment horizontal="center"/>
      <protection locked="0"/>
    </xf>
    <xf numFmtId="179" fontId="0" fillId="0" borderId="0" xfId="47" applyNumberFormat="1" applyFont="1" applyFill="1" applyBorder="1" applyAlignment="1">
      <alignment horizontal="center"/>
    </xf>
    <xf numFmtId="179" fontId="0" fillId="0" borderId="0" xfId="47" applyNumberFormat="1" applyFill="1" applyAlignment="1">
      <alignment horizontal="center"/>
    </xf>
    <xf numFmtId="179" fontId="0" fillId="0" borderId="11" xfId="47" applyNumberFormat="1" applyFill="1" applyBorder="1" applyAlignment="1">
      <alignment horizontal="center"/>
    </xf>
    <xf numFmtId="179" fontId="0" fillId="0" borderId="12" xfId="47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90" applyFont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2" xfId="49"/>
    <cellStyle name="Comma 3" xfId="50"/>
    <cellStyle name="Comma0" xfId="51"/>
    <cellStyle name="Currency" xfId="52"/>
    <cellStyle name="Currency [0]" xfId="53"/>
    <cellStyle name="Currency0" xfId="54"/>
    <cellStyle name="Custom - Style1" xfId="55"/>
    <cellStyle name="Data   - Style2" xfId="56"/>
    <cellStyle name="Date" xfId="57"/>
    <cellStyle name="Euro" xfId="58"/>
    <cellStyle name="Explanatory Text" xfId="59"/>
    <cellStyle name="F2" xfId="60"/>
    <cellStyle name="F3" xfId="61"/>
    <cellStyle name="F4" xfId="62"/>
    <cellStyle name="F5" xfId="63"/>
    <cellStyle name="F6" xfId="64"/>
    <cellStyle name="F7" xfId="65"/>
    <cellStyle name="F8" xfId="66"/>
    <cellStyle name="Fixed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abels - Style3" xfId="76"/>
    <cellStyle name="LineItemPrompt" xfId="77"/>
    <cellStyle name="LineItemValue" xfId="78"/>
    <cellStyle name="Linked Cell" xfId="79"/>
    <cellStyle name="Neutral" xfId="80"/>
    <cellStyle name="Normal - Style1" xfId="81"/>
    <cellStyle name="Normal - Style2" xfId="82"/>
    <cellStyle name="Normal - Style3" xfId="83"/>
    <cellStyle name="Normal - Style4" xfId="84"/>
    <cellStyle name="Normal - Style5" xfId="85"/>
    <cellStyle name="Normal - Style6" xfId="86"/>
    <cellStyle name="Normal - Style7" xfId="87"/>
    <cellStyle name="Normal - Style8" xfId="88"/>
    <cellStyle name="Normal 2" xfId="89"/>
    <cellStyle name="Normal 2 2" xfId="90"/>
    <cellStyle name="Normal 4" xfId="91"/>
    <cellStyle name="Note" xfId="92"/>
    <cellStyle name="Output" xfId="93"/>
    <cellStyle name="Output Amounts" xfId="94"/>
    <cellStyle name="Output Column Headings" xfId="95"/>
    <cellStyle name="Output Line Items" xfId="96"/>
    <cellStyle name="Output Report Heading" xfId="97"/>
    <cellStyle name="Output Report Title" xfId="98"/>
    <cellStyle name="Percent" xfId="99"/>
    <cellStyle name="Percent 2" xfId="100"/>
    <cellStyle name="PSChar" xfId="101"/>
    <cellStyle name="ReportTitlePrompt" xfId="102"/>
    <cellStyle name="ReportTitleValue" xfId="103"/>
    <cellStyle name="Reset  - Style4" xfId="104"/>
    <cellStyle name="RowAcctAbovePrompt" xfId="105"/>
    <cellStyle name="RowAcctSOBAbovePrompt" xfId="106"/>
    <cellStyle name="RowAcctSOBValue" xfId="107"/>
    <cellStyle name="RowAcctValue" xfId="108"/>
    <cellStyle name="RowAttrAbovePrompt" xfId="109"/>
    <cellStyle name="RowAttrValue" xfId="110"/>
    <cellStyle name="RowColSetAbovePrompt" xfId="111"/>
    <cellStyle name="RowColSetLeftPrompt" xfId="112"/>
    <cellStyle name="RowColSetValue" xfId="113"/>
    <cellStyle name="RowLeftPrompt" xfId="114"/>
    <cellStyle name="SampleUsingFormatMask" xfId="115"/>
    <cellStyle name="SampleWithNoFormatMask" xfId="116"/>
    <cellStyle name="STYL5 - Style5" xfId="117"/>
    <cellStyle name="STYL6 - Style6" xfId="118"/>
    <cellStyle name="STYLE1 - Style1" xfId="119"/>
    <cellStyle name="STYLE2 - Style2" xfId="120"/>
    <cellStyle name="STYLE3 - Style3" xfId="121"/>
    <cellStyle name="STYLE4 - Style4" xfId="122"/>
    <cellStyle name="Table  - Style5" xfId="123"/>
    <cellStyle name="Title" xfId="124"/>
    <cellStyle name="Title  - Style6" xfId="125"/>
    <cellStyle name="Total" xfId="126"/>
    <cellStyle name="TotCol - Style7" xfId="127"/>
    <cellStyle name="TotRow - Style8" xfId="128"/>
    <cellStyle name="UploadThisRowValue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VID\RATECASE\2000%20Gas\Inter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RevRptg\Reports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06Plan\Utility%20Plan\Supporting%20Schedules\Gross%20Margin\Gross%20Margin%202006-2008%20Pla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05Plan\Utility%20Plan\Margin\100504%20Version%20of%20GM%202005%20Plan\KU-Whsle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05Plan\Utility%20Plan\Margin\100504%20Version%20of%20GM%202005%20Plan\KU-Whsle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10294\Local%20Settings\Temporary%20Internet%20Files\OLK16\Labor%20Adjust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s\LG&amp;E\2008\lge0308re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ing\Tax%20Report\LGE\LGELedger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center.insightbb.com/attach/0408%2012%20months%20ending%20LG&amp;E%20&amp;%20KU%20FASB%20112%20revised.xls?sid=&amp;mbox=INBOX&amp;charset=escaped_unicode&amp;uid=1794&amp;number=4&amp;filename=0408%2012%20months%20ending%20LG&amp;E%20&amp;%20KU%20FASB%20112%20revis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e%20Kollen\Local%20Settings\Temporary%20Internet%20Files\Content.IE5\7JY5TPLA\Filing%20&amp;%20WPs\13%20MFR%20and%20Workpapers%20publi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e%20Kollen\Local%20Settings\Temporary%20Internet%20Files\Content.IE5\7JY5TPLA\Filing%20&amp;%20WPs\Discovery\Format%20for%20Affiliate%201%20Sup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12067\Local%20Settings\Temporary%20Internet%20Files\OLK2F4\Labor%20Adjustmen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e%20Kollen\Local%20Settings\Temporary%20Internet%20Files\Content.IE5\7JY5TPLA\Filing%20&amp;%20WPs\Weather\Regression15yea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e%20Kollen\Local%20Settings\Temporary%20Internet%20Files\Content.IE5\7JY5TPLA\PRP%20Seaprat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Requirements\Mid-States\Va\2002%20VA%20AIF\AIF%20Filing\2002%2009%20AIF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Requirements\Mid-States\VIRGINIA\2003%20AIF\2003%2009%20AIF\2003%2009%20AIF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Requirements\Mid-States\GEORGIA\2004%20Case%20Dec%2004\Budget%20data\FY%202005%20Margin%20Model%20Mid-States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e004977\Temporary%20Internet%20Files\OLK2D\Rate%20Case%20LGE%20La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999\FACJAN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se%20Nos.%202001-054%20&amp;%202001-055%20ESM\Study%20Requests\PSC%20Item%20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VID\PSC\M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se%20Nos.%202001-054%20&amp;%202001-055%20ESM\LGE%20ESM%20Form%201a%20PSC#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ellarExhibi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te%20Case%202008%20-%20April\Testimony\KU%20Rives%20Appendix%20B%20(ECR%20Cap%20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1">
        <row r="12">
          <cell r="M12">
            <v>38541.687344907405</v>
          </cell>
          <cell r="O12">
            <v>38541.69039456019</v>
          </cell>
          <cell r="AE12">
            <v>38553.46311712963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0.00118</v>
          </cell>
          <cell r="Q110">
            <v>0.02013</v>
          </cell>
        </row>
        <row r="116">
          <cell r="O116">
            <v>0.0201</v>
          </cell>
        </row>
        <row r="118">
          <cell r="O118">
            <v>-0.02503</v>
          </cell>
          <cell r="Q118">
            <v>-0.00123</v>
          </cell>
        </row>
        <row r="120">
          <cell r="O120">
            <v>0</v>
          </cell>
        </row>
        <row r="122">
          <cell r="O122">
            <v>-0.0041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5898152.67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3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20464919.2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32710652.72</v>
          </cell>
          <cell r="P53">
            <v>16235936.13</v>
          </cell>
          <cell r="Q53">
            <v>12499764.76</v>
          </cell>
          <cell r="R53">
            <v>11846860.26</v>
          </cell>
          <cell r="S53">
            <v>16936580.15</v>
          </cell>
          <cell r="T53">
            <v>18296121.94</v>
          </cell>
          <cell r="U53">
            <v>18766331.13</v>
          </cell>
          <cell r="V53">
            <v>13809638.06</v>
          </cell>
          <cell r="W53">
            <v>10828554.73</v>
          </cell>
          <cell r="X53">
            <v>12787200.06</v>
          </cell>
          <cell r="Y53">
            <v>14573396.93</v>
          </cell>
          <cell r="Z53">
            <v>16416466.36</v>
          </cell>
          <cell r="AA53">
            <v>18968768.63</v>
          </cell>
          <cell r="AB53">
            <v>13553577.62</v>
          </cell>
          <cell r="AC53">
            <v>10145911.52</v>
          </cell>
          <cell r="AD53">
            <v>10416325.8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8597090.85</v>
          </cell>
          <cell r="Q54">
            <v>6347891.01</v>
          </cell>
          <cell r="R54">
            <v>5254660.68</v>
          </cell>
          <cell r="S54">
            <v>7040740.73</v>
          </cell>
          <cell r="T54">
            <v>7614788.91</v>
          </cell>
          <cell r="U54">
            <v>7897212.22</v>
          </cell>
          <cell r="V54">
            <v>6062836.17</v>
          </cell>
          <cell r="W54">
            <v>4954184.3</v>
          </cell>
          <cell r="X54">
            <v>6589052.03</v>
          </cell>
          <cell r="Y54">
            <v>7916898.76</v>
          </cell>
          <cell r="Z54">
            <v>9019161.69</v>
          </cell>
          <cell r="AA54">
            <v>10584124.81</v>
          </cell>
          <cell r="AB54">
            <v>7062666.47</v>
          </cell>
          <cell r="AC54">
            <v>5167909.67</v>
          </cell>
          <cell r="AD54">
            <v>4739439.19</v>
          </cell>
          <cell r="AE54">
            <v>5712556.54</v>
          </cell>
          <cell r="AF54">
            <v>6666988.63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2476991.8</v>
          </cell>
          <cell r="Q55">
            <v>2166741.95</v>
          </cell>
          <cell r="R55">
            <v>2213519.68</v>
          </cell>
          <cell r="S55">
            <v>2554650.68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</v>
          </cell>
          <cell r="AA55">
            <v>2566479.8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16762352.45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16449577.04</v>
          </cell>
          <cell r="O56">
            <v>17457219.14</v>
          </cell>
          <cell r="P56">
            <v>13614619.1</v>
          </cell>
          <cell r="Q56">
            <v>12426107.53</v>
          </cell>
          <cell r="R56">
            <v>13444904.05</v>
          </cell>
          <cell r="S56">
            <v>15716397.29</v>
          </cell>
          <cell r="T56">
            <v>15467415.31</v>
          </cell>
          <cell r="U56">
            <v>15925212.71</v>
          </cell>
          <cell r="V56">
            <v>13397413.11</v>
          </cell>
          <cell r="W56">
            <v>11725292.46</v>
          </cell>
          <cell r="X56">
            <v>11796703.73</v>
          </cell>
          <cell r="Y56">
            <v>11884037</v>
          </cell>
          <cell r="Z56">
            <v>12421394.13</v>
          </cell>
          <cell r="AA56">
            <v>13020573.31</v>
          </cell>
          <cell r="AB56">
            <v>11786006.59</v>
          </cell>
          <cell r="AC56">
            <v>10807855.85</v>
          </cell>
          <cell r="AD56">
            <v>11334372.62</v>
          </cell>
          <cell r="AE56">
            <v>13056567.27</v>
          </cell>
          <cell r="AF56">
            <v>13629194.84</v>
          </cell>
          <cell r="AG56">
            <v>13486996.96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</v>
          </cell>
          <cell r="N57">
            <v>14585415.55</v>
          </cell>
          <cell r="O57">
            <v>14544691.43</v>
          </cell>
          <cell r="P57">
            <v>16228258.31</v>
          </cell>
          <cell r="Q57">
            <v>16109820.72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14860339.19</v>
          </cell>
          <cell r="X57">
            <v>14756612.47</v>
          </cell>
          <cell r="Y57">
            <v>14289022.6</v>
          </cell>
          <cell r="Z57">
            <v>14254704.07</v>
          </cell>
          <cell r="AA57">
            <v>14021779.7</v>
          </cell>
          <cell r="AB57">
            <v>13209185.85</v>
          </cell>
          <cell r="AC57">
            <v>13295197.77</v>
          </cell>
          <cell r="AD57">
            <v>13580499.28</v>
          </cell>
          <cell r="AE57">
            <v>14148245.59</v>
          </cell>
          <cell r="AF57">
            <v>13826937.78</v>
          </cell>
          <cell r="AG57">
            <v>13904196.37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635168.94</v>
          </cell>
          <cell r="U59">
            <v>667839.61</v>
          </cell>
          <cell r="V59">
            <v>620474.04</v>
          </cell>
          <cell r="W59">
            <v>583373.69</v>
          </cell>
          <cell r="X59">
            <v>607165.7</v>
          </cell>
          <cell r="Y59">
            <v>616013.57</v>
          </cell>
          <cell r="Z59">
            <v>626361.01</v>
          </cell>
          <cell r="AA59">
            <v>580256.96</v>
          </cell>
          <cell r="AB59">
            <v>627346.43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</v>
          </cell>
          <cell r="L60">
            <v>4325219.03</v>
          </cell>
          <cell r="M60">
            <v>4366182.6</v>
          </cell>
          <cell r="N60">
            <v>4650938.81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</v>
          </cell>
          <cell r="S60">
            <v>5719904.16</v>
          </cell>
          <cell r="T60">
            <v>5225322.4</v>
          </cell>
          <cell r="U60">
            <v>5235649.31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290728.41</v>
          </cell>
          <cell r="U61">
            <v>314170.81</v>
          </cell>
          <cell r="V61">
            <v>273920.22</v>
          </cell>
          <cell r="W61">
            <v>253748.14</v>
          </cell>
          <cell r="X61">
            <v>267532.03</v>
          </cell>
          <cell r="Y61">
            <v>271881.6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7009536.47</v>
          </cell>
          <cell r="K62">
            <v>6130903.15</v>
          </cell>
          <cell r="L62">
            <v>5260523.27</v>
          </cell>
          <cell r="M62">
            <v>5591777.02</v>
          </cell>
          <cell r="N62">
            <v>5771234.29</v>
          </cell>
          <cell r="O62">
            <v>6273601.98</v>
          </cell>
          <cell r="P62">
            <v>6141583.81</v>
          </cell>
          <cell r="Q62">
            <v>5401431.77</v>
          </cell>
          <cell r="R62">
            <v>6170107.5</v>
          </cell>
          <cell r="S62">
            <v>6554580.33</v>
          </cell>
          <cell r="T62">
            <v>7878621.03</v>
          </cell>
          <cell r="U62">
            <v>7964315.6</v>
          </cell>
          <cell r="V62">
            <v>7156484.46</v>
          </cell>
          <cell r="W62">
            <v>6317860.37</v>
          </cell>
          <cell r="X62">
            <v>5385005.64</v>
          </cell>
          <cell r="Y62">
            <v>5794570.33</v>
          </cell>
          <cell r="Z62">
            <v>5564802.5</v>
          </cell>
          <cell r="AA62">
            <v>6281490.38</v>
          </cell>
          <cell r="AB62">
            <v>5963543.91</v>
          </cell>
          <cell r="AC62">
            <v>5302029.71</v>
          </cell>
          <cell r="AD62">
            <v>5915411.82</v>
          </cell>
          <cell r="AE62">
            <v>6184591.45</v>
          </cell>
          <cell r="AF62">
            <v>7528415.17</v>
          </cell>
          <cell r="AG62">
            <v>7618307.06</v>
          </cell>
          <cell r="AH62">
            <v>6848105.73</v>
          </cell>
          <cell r="AJ62">
            <v>6130903.15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332229.85</v>
          </cell>
          <cell r="AA63">
            <v>1414278.93</v>
          </cell>
          <cell r="AB63">
            <v>6571678.71</v>
          </cell>
          <cell r="AC63">
            <v>5666536.9</v>
          </cell>
          <cell r="AD63">
            <v>4186291</v>
          </cell>
          <cell r="AE63">
            <v>4915142.85</v>
          </cell>
          <cell r="AF63">
            <v>4740956.63</v>
          </cell>
          <cell r="AG63">
            <v>5335694.23</v>
          </cell>
          <cell r="AH63">
            <v>7478989.15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6689749.8</v>
          </cell>
          <cell r="N64">
            <v>6429160.2</v>
          </cell>
          <cell r="O64">
            <v>7353810.6</v>
          </cell>
          <cell r="P64">
            <v>4787488.6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</v>
          </cell>
          <cell r="AD79">
            <v>775434.05</v>
          </cell>
          <cell r="AE79">
            <v>1132802.31</v>
          </cell>
          <cell r="AF79">
            <v>1138550.12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144095.86</v>
          </cell>
          <cell r="AG81">
            <v>131382.98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1070602.41</v>
          </cell>
          <cell r="P83">
            <v>-75003.35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1262853.13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</v>
          </cell>
          <cell r="N86">
            <v>402432.56</v>
          </cell>
          <cell r="O86">
            <v>304425.09</v>
          </cell>
          <cell r="P86">
            <v>-18417.72</v>
          </cell>
          <cell r="Q86">
            <v>62280.48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</v>
          </cell>
          <cell r="T87">
            <v>8948.29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22191.6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</v>
          </cell>
          <cell r="T93">
            <v>90210.77</v>
          </cell>
          <cell r="U93">
            <v>90988.48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4536.9</v>
          </cell>
          <cell r="W94">
            <v>4517.04</v>
          </cell>
          <cell r="X94">
            <v>4976.24</v>
          </cell>
          <cell r="Y94">
            <v>5235.65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4322.23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</v>
          </cell>
          <cell r="R118">
            <v>535417.67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609599.33</v>
          </cell>
          <cell r="AE118">
            <v>652817.88</v>
          </cell>
          <cell r="AF118">
            <v>684024.11</v>
          </cell>
          <cell r="AG118">
            <v>623247.56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</v>
          </cell>
          <cell r="AB119">
            <v>376510.84</v>
          </cell>
          <cell r="AC119">
            <v>316701.89</v>
          </cell>
          <cell r="AD119">
            <v>274755.16</v>
          </cell>
          <cell r="AE119">
            <v>271376.77</v>
          </cell>
          <cell r="AF119">
            <v>281769.47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92160.64</v>
          </cell>
          <cell r="W120">
            <v>87158.49</v>
          </cell>
          <cell r="X120">
            <v>82451.08</v>
          </cell>
          <cell r="Y120">
            <v>78497.28</v>
          </cell>
          <cell r="Z120">
            <v>70376.04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80846.26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559760.94</v>
          </cell>
          <cell r="N121">
            <v>561608.56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</v>
          </cell>
          <cell r="S122">
            <v>536540.83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539963.08</v>
          </cell>
          <cell r="X122">
            <v>461650.65</v>
          </cell>
          <cell r="Y122">
            <v>405076.48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559861.58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36609.2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34954.64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166034.86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-528463.69</v>
          </cell>
          <cell r="K131">
            <v>-452328.2</v>
          </cell>
          <cell r="L131">
            <v>-558820.05</v>
          </cell>
          <cell r="M131">
            <v>-679004.48</v>
          </cell>
          <cell r="N131">
            <v>-714068.61</v>
          </cell>
          <cell r="O131">
            <v>-887608.32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-306352.35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-166413.08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-165551.36</v>
          </cell>
          <cell r="X132">
            <v>-188849.39</v>
          </cell>
          <cell r="Y132">
            <v>-229487.87</v>
          </cell>
          <cell r="Z132">
            <v>-263896.47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</v>
          </cell>
          <cell r="T133">
            <v>-66375.19</v>
          </cell>
          <cell r="U133">
            <v>-66531.52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</v>
          </cell>
          <cell r="Z133">
            <v>-73804.79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-332026.91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-332026.91</v>
          </cell>
        </row>
        <row r="136">
          <cell r="J136">
            <v>-40210.91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-40514.84</v>
          </cell>
          <cell r="S136">
            <v>-42768.52</v>
          </cell>
          <cell r="T136">
            <v>-39186.95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-37309.28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-23659.92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-111695.68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-147140.08</v>
          </cell>
          <cell r="P157">
            <v>-71039.08</v>
          </cell>
          <cell r="Q157">
            <v>-54012.48</v>
          </cell>
          <cell r="R157">
            <v>-45446.53</v>
          </cell>
          <cell r="S157">
            <v>-58047.04</v>
          </cell>
          <cell r="T157">
            <v>-75437.77</v>
          </cell>
          <cell r="U157">
            <v>-81181.46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-35952.38</v>
          </cell>
          <cell r="AE157">
            <v>-41852.88</v>
          </cell>
          <cell r="AF157">
            <v>-57441.31</v>
          </cell>
          <cell r="AG157">
            <v>-60255.52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-28677.28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</v>
          </cell>
          <cell r="R159">
            <v>-9804.14</v>
          </cell>
          <cell r="S159">
            <v>-9469.96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-8965.8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-75554.9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-61063.2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-37688.45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-39828.64</v>
          </cell>
          <cell r="AF161">
            <v>-40349.45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</v>
          </cell>
          <cell r="AC162">
            <v>-5289.45</v>
          </cell>
          <cell r="AD162">
            <v>-5025.33</v>
          </cell>
          <cell r="AE162">
            <v>-4258.19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-20008.01</v>
          </cell>
          <cell r="L164">
            <v>-17758.42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</v>
          </cell>
          <cell r="U164">
            <v>-19319.72</v>
          </cell>
          <cell r="V164">
            <v>-18190.59</v>
          </cell>
          <cell r="W164">
            <v>-17950.85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-20008.01</v>
          </cell>
        </row>
        <row r="165">
          <cell r="J165">
            <v>-1222.14</v>
          </cell>
          <cell r="K165">
            <v>-1205.95</v>
          </cell>
          <cell r="L165">
            <v>-1088.42</v>
          </cell>
          <cell r="M165">
            <v>-1189.66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</v>
          </cell>
          <cell r="S165">
            <v>-1049.57</v>
          </cell>
          <cell r="T165">
            <v>-1076.62</v>
          </cell>
          <cell r="U165">
            <v>-1171.48</v>
          </cell>
          <cell r="V165">
            <v>-1102.39</v>
          </cell>
          <cell r="W165">
            <v>-1101.38</v>
          </cell>
          <cell r="X165">
            <v>-1032.73</v>
          </cell>
          <cell r="Y165">
            <v>-1063.63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23739543.97</v>
          </cell>
          <cell r="M170">
            <v>25867345.999999996</v>
          </cell>
          <cell r="N170">
            <v>29467193.240000002</v>
          </cell>
          <cell r="O170">
            <v>34725724.88</v>
          </cell>
          <cell r="P170">
            <v>16552651.89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17598417.47</v>
          </cell>
          <cell r="AG170">
            <v>16698081.120000001</v>
          </cell>
          <cell r="AH170">
            <v>13347568.71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8765590.7</v>
          </cell>
          <cell r="Q171">
            <v>6617874.029999999</v>
          </cell>
          <cell r="R171">
            <v>5697108.23</v>
          </cell>
          <cell r="S171">
            <v>7561886.710000001</v>
          </cell>
          <cell r="T171">
            <v>7956582.289999999</v>
          </cell>
          <cell r="U171">
            <v>8159870.080000002</v>
          </cell>
          <cell r="V171">
            <v>6239529.01</v>
          </cell>
          <cell r="W171">
            <v>5298028.68</v>
          </cell>
          <cell r="X171">
            <v>6909235.270000001</v>
          </cell>
          <cell r="Y171">
            <v>8261500.729999999</v>
          </cell>
          <cell r="Z171">
            <v>9174045.329999998</v>
          </cell>
          <cell r="AA171">
            <v>10655488.980000002</v>
          </cell>
          <cell r="AB171">
            <v>7785103.78</v>
          </cell>
          <cell r="AC171">
            <v>5752188.6499999985</v>
          </cell>
          <cell r="AD171">
            <v>5307237.65</v>
          </cell>
          <cell r="AE171">
            <v>6362870.609999999</v>
          </cell>
          <cell r="AF171">
            <v>7291937.21</v>
          </cell>
          <cell r="AG171">
            <v>7003354.02</v>
          </cell>
          <cell r="AH171">
            <v>5812305.050000001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</v>
          </cell>
          <cell r="Q172">
            <v>2227054.39</v>
          </cell>
          <cell r="R172">
            <v>2356701.82</v>
          </cell>
          <cell r="S172">
            <v>2706600.69</v>
          </cell>
          <cell r="T172">
            <v>2591459.9</v>
          </cell>
          <cell r="U172">
            <v>2577954.72</v>
          </cell>
          <cell r="V172">
            <v>2177425.16</v>
          </cell>
          <cell r="W172">
            <v>1971220.31</v>
          </cell>
          <cell r="X172">
            <v>2148090.07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</v>
          </cell>
          <cell r="O173">
            <v>18424935</v>
          </cell>
          <cell r="P173">
            <v>13748218.759999998</v>
          </cell>
          <cell r="Q173">
            <v>12788009.39</v>
          </cell>
          <cell r="R173">
            <v>14410445.190000001</v>
          </cell>
          <cell r="S173">
            <v>16766103.459999999</v>
          </cell>
          <cell r="T173">
            <v>16035641.89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</v>
          </cell>
          <cell r="AD173">
            <v>12566378.09</v>
          </cell>
          <cell r="AE173">
            <v>14454566.78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17529008.83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</v>
          </cell>
          <cell r="Q174">
            <v>16578289.009999998</v>
          </cell>
          <cell r="R174">
            <v>17533585.250000004</v>
          </cell>
          <cell r="S174">
            <v>18933340.28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</v>
          </cell>
          <cell r="AE174">
            <v>15970657.799999999</v>
          </cell>
          <cell r="AF174">
            <v>15311303.23</v>
          </cell>
          <cell r="AG174">
            <v>15264739.05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666617.07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</v>
          </cell>
          <cell r="U176">
            <v>676183.91</v>
          </cell>
          <cell r="V176">
            <v>626962.64</v>
          </cell>
          <cell r="W176">
            <v>596565.2</v>
          </cell>
          <cell r="X176">
            <v>616647.31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661971.45</v>
          </cell>
          <cell r="AC176">
            <v>634135.22</v>
          </cell>
          <cell r="AD176">
            <v>616382.74</v>
          </cell>
          <cell r="AE176">
            <v>601275.57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5351810.340000001</v>
          </cell>
          <cell r="K177">
            <v>5005684.34</v>
          </cell>
          <cell r="L177">
            <v>4739050.31</v>
          </cell>
          <cell r="M177">
            <v>4682393.94</v>
          </cell>
          <cell r="N177">
            <v>5067668.27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5138748.35</v>
          </cell>
          <cell r="S177">
            <v>6130773.1</v>
          </cell>
          <cell r="T177">
            <v>5422370.74</v>
          </cell>
          <cell r="U177">
            <v>5367021.69</v>
          </cell>
          <cell r="V177">
            <v>4682974.98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4283912.85</v>
          </cell>
          <cell r="AB177">
            <v>4413717.15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4825054.14</v>
          </cell>
          <cell r="AH177">
            <v>4512716.77</v>
          </cell>
          <cell r="AJ177">
            <v>5005684.34</v>
          </cell>
        </row>
        <row r="178">
          <cell r="J178">
            <v>319905.91</v>
          </cell>
          <cell r="K178">
            <v>291394.5</v>
          </cell>
          <cell r="L178">
            <v>293997.95</v>
          </cell>
          <cell r="M178">
            <v>291202.66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</v>
          </cell>
          <cell r="R178">
            <v>304568.14</v>
          </cell>
          <cell r="S178">
            <v>328918.72</v>
          </cell>
          <cell r="T178">
            <v>301436.8</v>
          </cell>
          <cell r="U178">
            <v>321792.81</v>
          </cell>
          <cell r="V178">
            <v>277970.04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</v>
          </cell>
          <cell r="AA178">
            <v>302968.22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292722.6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</v>
          </cell>
          <cell r="L179">
            <v>5045984.87</v>
          </cell>
          <cell r="M179">
            <v>5222517.69</v>
          </cell>
          <cell r="N179">
            <v>5558027.76</v>
          </cell>
          <cell r="O179">
            <v>5846160.840000001</v>
          </cell>
          <cell r="P179">
            <v>5287845.87</v>
          </cell>
          <cell r="Q179">
            <v>4736324.04</v>
          </cell>
          <cell r="R179">
            <v>5660471.42</v>
          </cell>
          <cell r="S179">
            <v>6016975.94</v>
          </cell>
          <cell r="T179">
            <v>7176112.88</v>
          </cell>
          <cell r="U179">
            <v>7186713.85</v>
          </cell>
          <cell r="V179">
            <v>6328445.36</v>
          </cell>
          <cell r="W179">
            <v>5763876.74</v>
          </cell>
          <cell r="X179">
            <v>4784124.85</v>
          </cell>
          <cell r="Y179">
            <v>5222912.53</v>
          </cell>
          <cell r="Z179">
            <v>4901201.96</v>
          </cell>
          <cell r="AA179">
            <v>5628014.42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</v>
          </cell>
          <cell r="AF179">
            <v>6697026.58</v>
          </cell>
          <cell r="AG179">
            <v>6825939.619999999</v>
          </cell>
          <cell r="AH179">
            <v>6042471.03</v>
          </cell>
          <cell r="AJ179">
            <v>5950548.66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332229.85</v>
          </cell>
          <cell r="AA180">
            <v>1414278.93</v>
          </cell>
          <cell r="AB180">
            <v>6571678.71</v>
          </cell>
          <cell r="AC180">
            <v>5666536.9</v>
          </cell>
          <cell r="AD180">
            <v>4186291</v>
          </cell>
          <cell r="AE180">
            <v>4915142.85</v>
          </cell>
          <cell r="AF180">
            <v>4740956.63</v>
          </cell>
          <cell r="AG180">
            <v>5335694.23</v>
          </cell>
          <cell r="AH180">
            <v>7478989.15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6689749.8</v>
          </cell>
          <cell r="N181">
            <v>6429160.2</v>
          </cell>
          <cell r="O181">
            <v>7353810.6</v>
          </cell>
          <cell r="P181">
            <v>4787488.6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</v>
          </cell>
          <cell r="R183">
            <v>24196.36</v>
          </cell>
          <cell r="S183">
            <v>29893.86</v>
          </cell>
          <cell r="T183">
            <v>-1255.34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35535.63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1250298.41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1065261.14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24429864.31</v>
          </cell>
          <cell r="K188">
            <v>15769750.63</v>
          </cell>
          <cell r="L188">
            <v>-27183889.79</v>
          </cell>
          <cell r="M188">
            <v>681211.69</v>
          </cell>
          <cell r="N188">
            <v>-41548252.66</v>
          </cell>
          <cell r="O188">
            <v>-27839281.28</v>
          </cell>
          <cell r="P188">
            <v>39845051.59</v>
          </cell>
          <cell r="Q188">
            <v>25240248.88</v>
          </cell>
          <cell r="R188">
            <v>-13831776.05</v>
          </cell>
          <cell r="S188">
            <v>-58319134.54</v>
          </cell>
          <cell r="T188">
            <v>10308580.33</v>
          </cell>
          <cell r="U188">
            <v>31708881.78</v>
          </cell>
          <cell r="V188">
            <v>26350872.69</v>
          </cell>
          <cell r="W188">
            <v>5471390.22</v>
          </cell>
          <cell r="X188">
            <v>-31387758.39</v>
          </cell>
          <cell r="Y188">
            <v>-21310240.52</v>
          </cell>
          <cell r="Z188">
            <v>-28586129.04</v>
          </cell>
          <cell r="AA188">
            <v>23148594.09</v>
          </cell>
          <cell r="AB188">
            <v>39649177.02</v>
          </cell>
          <cell r="AC188">
            <v>9036219.36</v>
          </cell>
          <cell r="AD188">
            <v>-8854679.55</v>
          </cell>
          <cell r="AE188">
            <v>-53693682.81</v>
          </cell>
          <cell r="AF188">
            <v>2415502.75</v>
          </cell>
          <cell r="AG188">
            <v>42060567.87</v>
          </cell>
          <cell r="AH188">
            <v>26864344.13</v>
          </cell>
          <cell r="AJ188">
            <v>15769750.63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25370112.13</v>
          </cell>
          <cell r="Q189">
            <v>22425720.02</v>
          </cell>
          <cell r="R189">
            <v>-1901697.62</v>
          </cell>
          <cell r="S189">
            <v>-24327042.56</v>
          </cell>
          <cell r="T189">
            <v>3386719.38</v>
          </cell>
          <cell r="U189">
            <v>10459687.09</v>
          </cell>
          <cell r="V189">
            <v>8902622.07</v>
          </cell>
          <cell r="W189">
            <v>-5525334.39</v>
          </cell>
          <cell r="X189">
            <v>-21512829.7</v>
          </cell>
          <cell r="Y189">
            <v>-13078017.43</v>
          </cell>
          <cell r="Z189">
            <v>-17800181.18</v>
          </cell>
          <cell r="AA189">
            <v>18373849.04</v>
          </cell>
          <cell r="AB189">
            <v>23708602.45</v>
          </cell>
          <cell r="AC189">
            <v>14554869.77</v>
          </cell>
          <cell r="AD189">
            <v>2851763.98</v>
          </cell>
          <cell r="AE189">
            <v>-21816016.88</v>
          </cell>
          <cell r="AF189">
            <v>-70472.44</v>
          </cell>
          <cell r="AG189">
            <v>14813302.38</v>
          </cell>
          <cell r="AH189">
            <v>8973207.18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21691143.61</v>
          </cell>
          <cell r="K191">
            <v>14656861.91</v>
          </cell>
          <cell r="L191">
            <v>-19323074.04</v>
          </cell>
          <cell r="M191">
            <v>446286.01</v>
          </cell>
          <cell r="N191">
            <v>-25319764.58</v>
          </cell>
          <cell r="O191">
            <v>-15220044.75</v>
          </cell>
          <cell r="P191">
            <v>5376022.98</v>
          </cell>
          <cell r="Q191">
            <v>6988512.05</v>
          </cell>
          <cell r="R191">
            <v>14433358.51</v>
          </cell>
          <cell r="S191">
            <v>-40033182.09</v>
          </cell>
          <cell r="T191">
            <v>7351643.48</v>
          </cell>
          <cell r="U191">
            <v>6810777.45</v>
          </cell>
          <cell r="V191">
            <v>13040518.33</v>
          </cell>
          <cell r="W191">
            <v>31164198.63</v>
          </cell>
          <cell r="X191">
            <v>-10369257.93</v>
          </cell>
          <cell r="Y191">
            <v>-6550865.8</v>
          </cell>
          <cell r="Z191">
            <v>-9769723.32</v>
          </cell>
          <cell r="AA191">
            <v>-9254329.41</v>
          </cell>
          <cell r="AB191">
            <v>-3879188.9</v>
          </cell>
          <cell r="AC191">
            <v>4027909.37</v>
          </cell>
          <cell r="AD191">
            <v>15352320.04</v>
          </cell>
          <cell r="AE191">
            <v>-27527205.83</v>
          </cell>
          <cell r="AF191">
            <v>-6640905.36</v>
          </cell>
          <cell r="AG191">
            <v>13316602.99</v>
          </cell>
          <cell r="AH191">
            <v>22106059.44</v>
          </cell>
          <cell r="AJ191">
            <v>14656861.91</v>
          </cell>
        </row>
        <row r="192">
          <cell r="J192">
            <v>26308966.78</v>
          </cell>
          <cell r="K192">
            <v>19807534.17</v>
          </cell>
          <cell r="L192">
            <v>-25343209.85</v>
          </cell>
          <cell r="M192">
            <v>572179.29</v>
          </cell>
          <cell r="N192">
            <v>-30713604.63</v>
          </cell>
          <cell r="O192">
            <v>-16700633.07</v>
          </cell>
          <cell r="P192">
            <v>-14007908.51</v>
          </cell>
          <cell r="Q192">
            <v>32091873.86</v>
          </cell>
          <cell r="R192">
            <v>39683356.22</v>
          </cell>
          <cell r="S192">
            <v>-42236452.18</v>
          </cell>
          <cell r="T192">
            <v>16016819.08</v>
          </cell>
          <cell r="U192">
            <v>-18076838.36</v>
          </cell>
          <cell r="V192">
            <v>-3565749.24</v>
          </cell>
          <cell r="W192">
            <v>50892851.6</v>
          </cell>
          <cell r="X192">
            <v>-7721026.54</v>
          </cell>
          <cell r="Y192">
            <v>-1671722.45</v>
          </cell>
          <cell r="Z192">
            <v>5390085.01</v>
          </cell>
          <cell r="AA192">
            <v>-36343412.07</v>
          </cell>
          <cell r="AB192">
            <v>-23587998.52</v>
          </cell>
          <cell r="AC192">
            <v>9141191.85</v>
          </cell>
          <cell r="AD192">
            <v>41481693.12</v>
          </cell>
          <cell r="AE192">
            <v>-20602494.58</v>
          </cell>
          <cell r="AF192">
            <v>-1720755.46</v>
          </cell>
          <cell r="AG192">
            <v>-9071355.23</v>
          </cell>
          <cell r="AH192">
            <v>6996556.26</v>
          </cell>
          <cell r="AJ192">
            <v>19807534.17</v>
          </cell>
        </row>
        <row r="193">
          <cell r="J193">
            <v>2789990.36</v>
          </cell>
          <cell r="K193">
            <v>2137497.93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6212280.93</v>
          </cell>
          <cell r="R193">
            <v>5392621.48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4451734.85</v>
          </cell>
          <cell r="AD193">
            <v>5650611.67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</v>
          </cell>
        </row>
        <row r="194">
          <cell r="J194">
            <v>248412.55</v>
          </cell>
          <cell r="K194">
            <v>189422.67</v>
          </cell>
          <cell r="L194">
            <v>-279087.21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79712.18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</v>
          </cell>
          <cell r="AB194">
            <v>-10.12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</v>
          </cell>
          <cell r="K195">
            <v>5125733.18</v>
          </cell>
          <cell r="L195">
            <v>-6591502.3</v>
          </cell>
          <cell r="M195">
            <v>149063.29</v>
          </cell>
          <cell r="N195">
            <v>-8514374.36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-10652855.12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-5384893.18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547061.83</v>
          </cell>
          <cell r="S196">
            <v>-710504.84</v>
          </cell>
          <cell r="T196">
            <v>-13994.08</v>
          </cell>
          <cell r="U196">
            <v>21945.2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137325.05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-2543848.01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-2179717.82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72779.4</v>
          </cell>
          <cell r="AG202">
            <v>656177.67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</v>
          </cell>
          <cell r="Y203">
            <v>-74785.58</v>
          </cell>
          <cell r="Z203">
            <v>-81443.49</v>
          </cell>
          <cell r="AA203">
            <v>46423.72</v>
          </cell>
          <cell r="AB203">
            <v>-9567.75</v>
          </cell>
          <cell r="AC203">
            <v>49473.28</v>
          </cell>
          <cell r="AD203">
            <v>107938.78</v>
          </cell>
          <cell r="AE203">
            <v>-139305.02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-532453.08</v>
          </cell>
          <cell r="Y204">
            <v>-286979.61</v>
          </cell>
          <cell r="Z204">
            <v>-267727.22</v>
          </cell>
          <cell r="AA204">
            <v>-185914.96</v>
          </cell>
          <cell r="AB204">
            <v>-393616.14</v>
          </cell>
          <cell r="AC204">
            <v>87260.16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</v>
          </cell>
          <cell r="AB205">
            <v>-779307.09</v>
          </cell>
          <cell r="AC205">
            <v>273801.53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-139659.11</v>
          </cell>
          <cell r="O206">
            <v>-138626.54</v>
          </cell>
          <cell r="P206">
            <v>-47201.92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</v>
          </cell>
          <cell r="AB206">
            <v>-142159.34</v>
          </cell>
          <cell r="AC206">
            <v>158858.92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</v>
          </cell>
          <cell r="P207">
            <v>12549.27</v>
          </cell>
          <cell r="Q207">
            <v>38896.56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-23965.76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37793.38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144118.3</v>
          </cell>
          <cell r="AE208">
            <v>-52464.96</v>
          </cell>
          <cell r="AF208">
            <v>-105854.95</v>
          </cell>
          <cell r="AG208">
            <v>269136.28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17811.1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</v>
          </cell>
          <cell r="W209">
            <v>16694.42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</v>
          </cell>
          <cell r="Q226">
            <v>1967499913.9</v>
          </cell>
          <cell r="R226">
            <v>1990300889.75</v>
          </cell>
          <cell r="S226">
            <v>1986463315.24</v>
          </cell>
          <cell r="T226">
            <v>2170761144.63</v>
          </cell>
          <cell r="U226">
            <v>2168125375.25</v>
          </cell>
          <cell r="V226">
            <v>2026105664.25</v>
          </cell>
          <cell r="W226">
            <v>1954265390.92</v>
          </cell>
          <cell r="X226">
            <v>1606236217.69</v>
          </cell>
          <cell r="Y226">
            <v>1821300431.63</v>
          </cell>
          <cell r="Z226">
            <v>1999786686.54</v>
          </cell>
          <cell r="AA226">
            <v>2357052016.2</v>
          </cell>
          <cell r="AB226">
            <v>2348637744.55</v>
          </cell>
          <cell r="AC226">
            <v>2008674747.09</v>
          </cell>
          <cell r="AD226">
            <v>1888883716.19</v>
          </cell>
          <cell r="AE226">
            <v>2024327675.46</v>
          </cell>
          <cell r="AF226">
            <v>2258213062.23</v>
          </cell>
          <cell r="AG226">
            <v>2315774283.47</v>
          </cell>
          <cell r="AH226">
            <v>2225264495.85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</v>
          </cell>
          <cell r="Q227">
            <v>78490138.82</v>
          </cell>
          <cell r="R227">
            <v>76398536.03</v>
          </cell>
          <cell r="S227">
            <v>80195187.76</v>
          </cell>
          <cell r="T227">
            <v>92824456.75</v>
          </cell>
          <cell r="U227">
            <v>93357371.64</v>
          </cell>
          <cell r="V227">
            <v>84416894.82</v>
          </cell>
          <cell r="W227">
            <v>77301710.5</v>
          </cell>
          <cell r="X227">
            <v>70955916.69</v>
          </cell>
          <cell r="Y227">
            <v>77450769.81</v>
          </cell>
          <cell r="Z227">
            <v>82013807.9</v>
          </cell>
          <cell r="AA227">
            <v>82013807.9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88724989.41</v>
          </cell>
          <cell r="R228">
            <v>71961139.97</v>
          </cell>
          <cell r="S228">
            <v>63372074.72</v>
          </cell>
          <cell r="T228">
            <v>71151338.18</v>
          </cell>
          <cell r="U228">
            <v>70036204.42</v>
          </cell>
          <cell r="V228">
            <v>64338309.23</v>
          </cell>
          <cell r="W228">
            <v>66822999.06</v>
          </cell>
          <cell r="X228">
            <v>71792248.97</v>
          </cell>
          <cell r="Y228">
            <v>91085101.59</v>
          </cell>
          <cell r="Z228">
            <v>93516091.39</v>
          </cell>
          <cell r="AA228">
            <v>93516091.39</v>
          </cell>
          <cell r="AB228">
            <v>103544836.27</v>
          </cell>
          <cell r="AC228">
            <v>82446092.49</v>
          </cell>
          <cell r="AD228">
            <v>74061946.01</v>
          </cell>
          <cell r="AE228">
            <v>63075788.1</v>
          </cell>
          <cell r="AF228">
            <v>70111623.4</v>
          </cell>
          <cell r="AG228">
            <v>67125588.83</v>
          </cell>
          <cell r="AH228">
            <v>64921905.99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22682202.2</v>
          </cell>
          <cell r="K256">
            <v>23536609.1</v>
          </cell>
          <cell r="L256">
            <v>34557126</v>
          </cell>
          <cell r="M256">
            <v>38673608.4</v>
          </cell>
          <cell r="N256">
            <v>46001001.1</v>
          </cell>
          <cell r="O256">
            <v>56599201.1</v>
          </cell>
          <cell r="P256">
            <v>24268539.6</v>
          </cell>
          <cell r="Q256">
            <v>16106628.2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13677823.2</v>
          </cell>
          <cell r="V256">
            <v>10916709.9</v>
          </cell>
          <cell r="W256">
            <v>11844715.5</v>
          </cell>
          <cell r="X256">
            <v>17318571.4</v>
          </cell>
          <cell r="Y256">
            <v>22293856.1</v>
          </cell>
          <cell r="Z256">
            <v>24484778.5</v>
          </cell>
          <cell r="AA256">
            <v>30165005.1</v>
          </cell>
          <cell r="AB256">
            <v>22743858.7</v>
          </cell>
          <cell r="AC256">
            <v>14646482.8</v>
          </cell>
          <cell r="AD256">
            <v>12022023.7</v>
          </cell>
          <cell r="AE256">
            <v>11841886.3</v>
          </cell>
          <cell r="AF256">
            <v>13080196</v>
          </cell>
          <cell r="AG256">
            <v>12695306.6</v>
          </cell>
          <cell r="AH256">
            <v>11395703.8</v>
          </cell>
          <cell r="AJ256">
            <v>23536609.1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</v>
          </cell>
          <cell r="Q257">
            <v>14851381.9</v>
          </cell>
          <cell r="R257">
            <v>10994785.1</v>
          </cell>
          <cell r="S257">
            <v>11413222.8</v>
          </cell>
          <cell r="T257">
            <v>12124208.1</v>
          </cell>
          <cell r="U257">
            <v>12558820.9</v>
          </cell>
          <cell r="V257">
            <v>10110751.8</v>
          </cell>
          <cell r="W257">
            <v>10955074</v>
          </cell>
          <cell r="X257">
            <v>16107482.1</v>
          </cell>
          <cell r="Y257">
            <v>20193869.7</v>
          </cell>
          <cell r="Z257">
            <v>22163305.8</v>
          </cell>
          <cell r="AA257">
            <v>27529797.6</v>
          </cell>
          <cell r="AB257">
            <v>19948317.1</v>
          </cell>
          <cell r="AC257">
            <v>13478321.9</v>
          </cell>
          <cell r="AD257">
            <v>11108859.2</v>
          </cell>
          <cell r="AE257">
            <v>10855516.2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4807305.1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</v>
          </cell>
          <cell r="M259">
            <v>15058682.8</v>
          </cell>
          <cell r="N259">
            <v>16454689.8</v>
          </cell>
          <cell r="O259">
            <v>18839702.5</v>
          </cell>
          <cell r="P259">
            <v>11763086.7</v>
          </cell>
          <cell r="Q259">
            <v>9590917.3</v>
          </cell>
          <cell r="R259">
            <v>9731487.8</v>
          </cell>
          <cell r="S259">
            <v>11175103.3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9790090.2</v>
          </cell>
          <cell r="X259">
            <v>10386306.7</v>
          </cell>
          <cell r="Y259">
            <v>11261042.4</v>
          </cell>
          <cell r="Z259">
            <v>11961338.3</v>
          </cell>
          <cell r="AA259">
            <v>14135332.5</v>
          </cell>
          <cell r="AB259">
            <v>10915329.1</v>
          </cell>
          <cell r="AC259">
            <v>9473663.2</v>
          </cell>
          <cell r="AD259">
            <v>9245880.9</v>
          </cell>
          <cell r="AE259">
            <v>10607283.6</v>
          </cell>
          <cell r="AF259">
            <v>11258562.2</v>
          </cell>
          <cell r="AG259">
            <v>11282430.4</v>
          </cell>
          <cell r="AH259">
            <v>9977769.9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2465111.3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</v>
          </cell>
          <cell r="K261">
            <v>16120799.8</v>
          </cell>
          <cell r="L261">
            <v>17468045.8</v>
          </cell>
          <cell r="M261">
            <v>18398455.7</v>
          </cell>
          <cell r="N261">
            <v>19300740.4</v>
          </cell>
          <cell r="O261">
            <v>18591268.8</v>
          </cell>
          <cell r="P261">
            <v>19466412.4</v>
          </cell>
          <cell r="Q261">
            <v>18379769.5</v>
          </cell>
          <cell r="R261">
            <v>17880522.9</v>
          </cell>
          <cell r="S261">
            <v>18055827.2</v>
          </cell>
          <cell r="T261">
            <v>16818960.3</v>
          </cell>
          <cell r="U261">
            <v>15015802.3</v>
          </cell>
          <cell r="V261">
            <v>17103450.6</v>
          </cell>
          <cell r="W261">
            <v>17443617</v>
          </cell>
          <cell r="X261">
            <v>18439028.4</v>
          </cell>
          <cell r="Y261">
            <v>19568214.6</v>
          </cell>
          <cell r="Z261">
            <v>19660309.4</v>
          </cell>
          <cell r="AA261">
            <v>19526635.3</v>
          </cell>
          <cell r="AB261">
            <v>19303469.9</v>
          </cell>
          <cell r="AC261">
            <v>18097413.8</v>
          </cell>
          <cell r="AD261">
            <v>17749536.1</v>
          </cell>
          <cell r="AE261">
            <v>17337190.4</v>
          </cell>
          <cell r="AF261">
            <v>16844295.1</v>
          </cell>
          <cell r="AG261">
            <v>14637189.1</v>
          </cell>
          <cell r="AH261">
            <v>16736662.9</v>
          </cell>
          <cell r="AJ261">
            <v>16120799.8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264460.6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280005.6</v>
          </cell>
          <cell r="Z262">
            <v>267066.5</v>
          </cell>
          <cell r="AA262">
            <v>316897.6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</v>
          </cell>
          <cell r="K263">
            <v>6288572.7</v>
          </cell>
          <cell r="L263">
            <v>6688439.9</v>
          </cell>
          <cell r="M263">
            <v>7838648.1</v>
          </cell>
          <cell r="N263">
            <v>8771994.3</v>
          </cell>
          <cell r="O263">
            <v>9445202.6</v>
          </cell>
          <cell r="P263">
            <v>8171852.6</v>
          </cell>
          <cell r="Q263">
            <v>6619561.5</v>
          </cell>
          <cell r="R263">
            <v>6032299.2</v>
          </cell>
          <cell r="S263">
            <v>7109026.3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6190122.1</v>
          </cell>
          <cell r="X263">
            <v>6703383</v>
          </cell>
          <cell r="Y263">
            <v>7839876.2</v>
          </cell>
          <cell r="Z263">
            <v>8331275.4</v>
          </cell>
          <cell r="AA263">
            <v>9557583.7</v>
          </cell>
          <cell r="AB263">
            <v>7009581.3</v>
          </cell>
          <cell r="AC263">
            <v>6344099.7</v>
          </cell>
          <cell r="AD263">
            <v>6025690.3</v>
          </cell>
          <cell r="AE263">
            <v>6704971.5</v>
          </cell>
          <cell r="AF263">
            <v>5862144.2</v>
          </cell>
          <cell r="AG263">
            <v>5467550.9</v>
          </cell>
          <cell r="AH263">
            <v>5930915.8</v>
          </cell>
          <cell r="AJ263">
            <v>6288572.7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159421.8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158984.3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</v>
          </cell>
          <cell r="AG264">
            <v>143654.8</v>
          </cell>
          <cell r="AH264">
            <v>140652.7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628174.2</v>
          </cell>
          <cell r="T269">
            <v>671108.5</v>
          </cell>
          <cell r="U269">
            <v>691117.6</v>
          </cell>
          <cell r="V269">
            <v>557772.2</v>
          </cell>
          <cell r="W269">
            <v>602575.6</v>
          </cell>
          <cell r="X269">
            <v>858129.1</v>
          </cell>
          <cell r="Y269">
            <v>1072682.9</v>
          </cell>
          <cell r="Z269">
            <v>1160379.1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622209.7</v>
          </cell>
          <cell r="AE269">
            <v>607530.7</v>
          </cell>
          <cell r="AF269">
            <v>665229</v>
          </cell>
          <cell r="AG269">
            <v>647188.2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564550.7</v>
          </cell>
          <cell r="S270">
            <v>581537.8</v>
          </cell>
          <cell r="T270">
            <v>615514.1</v>
          </cell>
          <cell r="U270">
            <v>639734.7</v>
          </cell>
          <cell r="V270">
            <v>520523.2</v>
          </cell>
          <cell r="W270">
            <v>562306.8</v>
          </cell>
          <cell r="X270">
            <v>801816.2</v>
          </cell>
          <cell r="Y270">
            <v>977144</v>
          </cell>
          <cell r="Z270">
            <v>1055401.1</v>
          </cell>
          <cell r="AA270">
            <v>1301260.1</v>
          </cell>
          <cell r="AB270">
            <v>978415.8</v>
          </cell>
          <cell r="AC270">
            <v>681180.8</v>
          </cell>
          <cell r="AD270">
            <v>578082.8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</v>
          </cell>
          <cell r="AC271">
            <v>163020.7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831084.1000000001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</v>
          </cell>
          <cell r="Q272">
            <v>485810.4</v>
          </cell>
          <cell r="R272">
            <v>481418.1</v>
          </cell>
          <cell r="S272">
            <v>553164.8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556400.2</v>
          </cell>
          <cell r="AG272">
            <v>552492.3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166640.8</v>
          </cell>
          <cell r="Q273">
            <v>145526.1</v>
          </cell>
          <cell r="R273">
            <v>67816.8</v>
          </cell>
          <cell r="S273">
            <v>108898.9</v>
          </cell>
          <cell r="T273">
            <v>83106.4</v>
          </cell>
          <cell r="U273">
            <v>141407.9</v>
          </cell>
          <cell r="V273">
            <v>135454.4</v>
          </cell>
          <cell r="W273">
            <v>103492.2</v>
          </cell>
          <cell r="X273">
            <v>132406.3</v>
          </cell>
          <cell r="Y273">
            <v>130411.7</v>
          </cell>
          <cell r="Z273">
            <v>149833.8</v>
          </cell>
          <cell r="AA273">
            <v>141955.2</v>
          </cell>
          <cell r="AB273">
            <v>207822.2</v>
          </cell>
          <cell r="AC273">
            <v>154569.6</v>
          </cell>
          <cell r="AD273">
            <v>80807.4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823865.7000000001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652378.7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</v>
          </cell>
          <cell r="K275">
            <v>39628.8</v>
          </cell>
          <cell r="L275">
            <v>40467.9</v>
          </cell>
          <cell r="M275">
            <v>41030.4</v>
          </cell>
          <cell r="N275">
            <v>39428.2</v>
          </cell>
          <cell r="O275">
            <v>40625.7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39825.6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</v>
          </cell>
          <cell r="AD275">
            <v>33775.3</v>
          </cell>
          <cell r="AE275">
            <v>33686.8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</v>
          </cell>
          <cell r="AD276">
            <v>309269.2</v>
          </cell>
          <cell r="AE276">
            <v>341117.2</v>
          </cell>
          <cell r="AF276">
            <v>305632.4</v>
          </cell>
          <cell r="AG276">
            <v>282410</v>
          </cell>
          <cell r="AH276">
            <v>313014.6</v>
          </cell>
          <cell r="AJ276">
            <v>361578.5</v>
          </cell>
        </row>
        <row r="277">
          <cell r="J277">
            <v>9462.300000000001</v>
          </cell>
          <cell r="K277">
            <v>8995.8</v>
          </cell>
          <cell r="L277">
            <v>9590.7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</v>
          </cell>
          <cell r="AA277">
            <v>10402.2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8995.8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</v>
          </cell>
          <cell r="R347">
            <v>-23141.2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-27247.6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-19924.1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-8410.3</v>
          </cell>
          <cell r="AA349">
            <v>-9708.8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</v>
          </cell>
          <cell r="V350">
            <v>-19848.7</v>
          </cell>
          <cell r="W350">
            <v>-18281.4</v>
          </cell>
          <cell r="X350">
            <v>-19977.9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-4741.9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</v>
          </cell>
          <cell r="O351">
            <v>-4876.9</v>
          </cell>
          <cell r="P351">
            <v>-6095.2</v>
          </cell>
          <cell r="Q351">
            <v>-5332.6</v>
          </cell>
          <cell r="R351">
            <v>-2497.8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</v>
          </cell>
          <cell r="W351">
            <v>-3797</v>
          </cell>
          <cell r="X351">
            <v>-4923.2</v>
          </cell>
          <cell r="Y351">
            <v>-4799.4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-23572.8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-17535.6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</v>
          </cell>
          <cell r="AF353">
            <v>-288.2</v>
          </cell>
          <cell r="AG353">
            <v>-265.1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-271.9</v>
          </cell>
          <cell r="L355">
            <v>-290.2</v>
          </cell>
          <cell r="M355">
            <v>-302.4</v>
          </cell>
          <cell r="N355">
            <v>-302.1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-310.4</v>
          </cell>
          <cell r="U355">
            <v>-323.6</v>
          </cell>
          <cell r="V355">
            <v>-301.5</v>
          </cell>
          <cell r="W355">
            <v>-289.8</v>
          </cell>
          <cell r="X355">
            <v>-307.1</v>
          </cell>
          <cell r="Y355">
            <v>-338.8</v>
          </cell>
          <cell r="Z355">
            <v>-326.1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-154.7</v>
          </cell>
          <cell r="AJ355">
            <v>-271.9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1296279.4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583188.2</v>
          </cell>
          <cell r="S386">
            <v>604261.2</v>
          </cell>
          <cell r="T386">
            <v>645601.6</v>
          </cell>
          <cell r="U386">
            <v>664815.4</v>
          </cell>
          <cell r="V386">
            <v>536471.7</v>
          </cell>
          <cell r="W386">
            <v>579594.7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649558.7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564774.2</v>
          </cell>
          <cell r="AE387">
            <v>547471.3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159414.8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562228.7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573764.2</v>
          </cell>
          <cell r="AA389">
            <v>661897.8</v>
          </cell>
          <cell r="AB389">
            <v>529526.2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542912.2</v>
          </cell>
          <cell r="AG389">
            <v>538975.7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</v>
          </cell>
          <cell r="N390">
            <v>157808.8</v>
          </cell>
          <cell r="O390">
            <v>164584.4</v>
          </cell>
          <cell r="P390">
            <v>160545.6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</v>
          </cell>
          <cell r="AA390">
            <v>136818.7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38857.6</v>
          </cell>
          <cell r="M392">
            <v>39414.7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</v>
          </cell>
          <cell r="S392">
            <v>14096.8</v>
          </cell>
          <cell r="T392">
            <v>37132.8</v>
          </cell>
          <cell r="U392">
            <v>37970.5</v>
          </cell>
          <cell r="V392">
            <v>36538.4</v>
          </cell>
          <cell r="W392">
            <v>36183</v>
          </cell>
          <cell r="X392">
            <v>36683</v>
          </cell>
          <cell r="Y392">
            <v>37821.7</v>
          </cell>
          <cell r="Z392">
            <v>36312.7</v>
          </cell>
          <cell r="AA392">
            <v>37023.7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33384.2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</v>
          </cell>
          <cell r="AG393">
            <v>275859.8</v>
          </cell>
          <cell r="AH393">
            <v>306490.6</v>
          </cell>
          <cell r="AJ393">
            <v>350737</v>
          </cell>
        </row>
        <row r="394">
          <cell r="J394">
            <v>9178.300000000001</v>
          </cell>
          <cell r="K394">
            <v>8723.9</v>
          </cell>
          <cell r="L394">
            <v>9300.5</v>
          </cell>
          <cell r="M394">
            <v>9523.7</v>
          </cell>
          <cell r="N394">
            <v>9824</v>
          </cell>
          <cell r="O394">
            <v>11245.1</v>
          </cell>
          <cell r="P394">
            <v>9972</v>
          </cell>
          <cell r="Q394">
            <v>8478.7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1064411.9</v>
          </cell>
          <cell r="L404">
            <v>-2107388.2</v>
          </cell>
          <cell r="M404">
            <v>52582.9</v>
          </cell>
          <cell r="N404">
            <v>-3356944</v>
          </cell>
          <cell r="O404">
            <v>-2260152.7</v>
          </cell>
          <cell r="P404">
            <v>3782861.3</v>
          </cell>
          <cell r="Q404">
            <v>3330182.1</v>
          </cell>
          <cell r="R404">
            <v>1282169.6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524532.2</v>
          </cell>
          <cell r="AH404">
            <v>-654843</v>
          </cell>
          <cell r="AJ404">
            <v>1064411.9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2261720.3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561406.2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141426.3</v>
          </cell>
          <cell r="W406">
            <v>188651.3</v>
          </cell>
          <cell r="X406">
            <v>-247119.2</v>
          </cell>
          <cell r="Y406">
            <v>-80311.2</v>
          </cell>
          <cell r="Z406">
            <v>-287330.3</v>
          </cell>
          <cell r="AA406">
            <v>-222371.6</v>
          </cell>
          <cell r="AB406">
            <v>662790.4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87587.2</v>
          </cell>
          <cell r="AH406">
            <v>160149.8</v>
          </cell>
          <cell r="AJ406">
            <v>0</v>
          </cell>
        </row>
        <row r="407">
          <cell r="J407">
            <v>827801.3</v>
          </cell>
          <cell r="K407">
            <v>600662.3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</v>
          </cell>
          <cell r="AC407">
            <v>656779.3</v>
          </cell>
          <cell r="AD407">
            <v>684652.9</v>
          </cell>
          <cell r="AE407">
            <v>-1000600.7</v>
          </cell>
          <cell r="AF407">
            <v>-264495.1</v>
          </cell>
          <cell r="AG407">
            <v>556528.9</v>
          </cell>
          <cell r="AH407">
            <v>232940.5</v>
          </cell>
          <cell r="AJ407">
            <v>600662.3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-49599.2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</v>
          </cell>
          <cell r="AH408">
            <v>34161.7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25015.6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</v>
          </cell>
          <cell r="L410">
            <v>-14766.3</v>
          </cell>
          <cell r="M410">
            <v>378.8</v>
          </cell>
          <cell r="N410">
            <v>-19299.1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</v>
          </cell>
        </row>
        <row r="411">
          <cell r="J411">
            <v>358148.3</v>
          </cell>
          <cell r="K411">
            <v>284392.4</v>
          </cell>
          <cell r="L411">
            <v>-407879.4</v>
          </cell>
          <cell r="M411">
            <v>10657.9</v>
          </cell>
          <cell r="N411">
            <v>-640140.3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</v>
          </cell>
          <cell r="AA411">
            <v>96352.9</v>
          </cell>
          <cell r="AB411">
            <v>-81292.3</v>
          </cell>
          <cell r="AC411">
            <v>547456.3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</v>
          </cell>
        </row>
        <row r="412">
          <cell r="J412">
            <v>9261.2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-626.3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-9384.8</v>
          </cell>
          <cell r="AF412">
            <v>-6275.7</v>
          </cell>
          <cell r="AG412">
            <v>-1130.4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</v>
          </cell>
          <cell r="K417">
            <v>86994.6</v>
          </cell>
          <cell r="L417">
            <v>-88298.6</v>
          </cell>
          <cell r="M417">
            <v>18052.1</v>
          </cell>
          <cell r="N417">
            <v>-172131.8</v>
          </cell>
          <cell r="O417">
            <v>-147753.8</v>
          </cell>
          <cell r="P417">
            <v>169136.6</v>
          </cell>
          <cell r="Q417">
            <v>152849.7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-40905.2</v>
          </cell>
          <cell r="W417">
            <v>-53639.1</v>
          </cell>
          <cell r="X417">
            <v>-131836.9</v>
          </cell>
          <cell r="Y417">
            <v>-32565.2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-39457.6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139252.3</v>
          </cell>
          <cell r="Q418">
            <v>141163</v>
          </cell>
          <cell r="R418">
            <v>52871.4</v>
          </cell>
          <cell r="S418">
            <v>-88867.2</v>
          </cell>
          <cell r="T418">
            <v>13974.7</v>
          </cell>
          <cell r="U418">
            <v>37262.3</v>
          </cell>
          <cell r="V418">
            <v>-37630.2</v>
          </cell>
          <cell r="W418">
            <v>-52388.8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132469.8</v>
          </cell>
          <cell r="AC418">
            <v>100180.1</v>
          </cell>
          <cell r="AD418">
            <v>81259.6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27738.8</v>
          </cell>
          <cell r="R420">
            <v>38905.6</v>
          </cell>
          <cell r="S420">
            <v>-67436.6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-17058.6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-1070.6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</v>
          </cell>
          <cell r="L422">
            <v>-45630.9</v>
          </cell>
          <cell r="M422">
            <v>9260.3</v>
          </cell>
          <cell r="N422">
            <v>-65983.9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-69514.9</v>
          </cell>
          <cell r="T422">
            <v>63322.4</v>
          </cell>
          <cell r="U422">
            <v>-78973.1</v>
          </cell>
          <cell r="V422">
            <v>-17070.2</v>
          </cell>
          <cell r="W422">
            <v>65804.9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</v>
          </cell>
          <cell r="U423">
            <v>-1370.4</v>
          </cell>
          <cell r="V423">
            <v>-2633.5</v>
          </cell>
          <cell r="W423">
            <v>4671.9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</v>
          </cell>
          <cell r="N425">
            <v>-508.2</v>
          </cell>
          <cell r="O425">
            <v>-898.7</v>
          </cell>
          <cell r="P425">
            <v>411.5</v>
          </cell>
          <cell r="Q425">
            <v>324.6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559.3</v>
          </cell>
          <cell r="X425">
            <v>-572.2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</v>
          </cell>
          <cell r="R442">
            <v>71961140</v>
          </cell>
          <cell r="S442">
            <v>63372074.7</v>
          </cell>
          <cell r="T442">
            <v>71151338.2</v>
          </cell>
          <cell r="U442">
            <v>70036204.4</v>
          </cell>
          <cell r="V442">
            <v>64338309.2</v>
          </cell>
          <cell r="W442">
            <v>66822999.1</v>
          </cell>
          <cell r="X442">
            <v>71792249</v>
          </cell>
          <cell r="Y442">
            <v>91085101.6</v>
          </cell>
          <cell r="Z442">
            <v>93516091.4</v>
          </cell>
          <cell r="AA442">
            <v>93516091.4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</v>
          </cell>
          <cell r="AF442">
            <v>70111623.4</v>
          </cell>
          <cell r="AG442">
            <v>67125588.8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</v>
          </cell>
          <cell r="R443">
            <v>4239950.4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5509968.1</v>
          </cell>
          <cell r="AA443">
            <v>5509968.1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>
        <row r="5">
          <cell r="G5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>
        <row r="11">
          <cell r="K11">
            <v>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Labor Adj"/>
      <sheetName val="LG&amp;E Labor Adj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dical"/>
      <sheetName val="KU Adj. (2)"/>
      <sheetName val="LGE Adj. (2)"/>
      <sheetName val="KU Adj."/>
      <sheetName val="LGE Adj."/>
      <sheetName val="KU SUMMARY revised"/>
      <sheetName val="LGE SUMMARY revised"/>
      <sheetName val="LGE SUMMARY"/>
      <sheetName val="KU SUMMARY"/>
      <sheetName val="pensions 2007"/>
      <sheetName val="servco to lge"/>
      <sheetName val="servco to ku"/>
      <sheetName val="lge"/>
      <sheetName val="ku"/>
      <sheetName val="SERVCO charging LGE"/>
      <sheetName val="LGE charging LGE"/>
      <sheetName val="SERVCO charging KU"/>
      <sheetName val="KU charging KU"/>
      <sheetName val="pensions"/>
      <sheetName val="Postr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1.2-2"/>
      <sheetName val="B-1.2-3 Weather"/>
      <sheetName val="B-1.2-3-1"/>
      <sheetName val="B-1.2-3-2"/>
      <sheetName val="B-1.2-4"/>
      <sheetName val="B-1.2-5"/>
      <sheetName val="B-1.3"/>
      <sheetName val="B-1.3 expl"/>
      <sheetName val="WP B-1.3"/>
      <sheetName val="WP B-1.3-1 Adj"/>
      <sheetName val="B1.3-2 Adj"/>
      <sheetName val="B1.3-3 Adj"/>
      <sheetName val="B1.3-3-1 Adj"/>
      <sheetName val="B1.3-4 Adj"/>
      <sheetName val="B1.3-5 Adj"/>
      <sheetName val="B1.3.6 Adj"/>
      <sheetName val="B1.3.7 Adj"/>
      <sheetName val="B1.3.8 Adj"/>
      <sheetName val="B1.3-9 Adj"/>
      <sheetName val="B1.3-10 Adj"/>
      <sheetName val="B-2"/>
      <sheetName val="B-3"/>
      <sheetName val="B-4"/>
      <sheetName val="B-5"/>
      <sheetName val="B-6"/>
      <sheetName val="B-7"/>
      <sheetName val="B-8"/>
      <sheetName val="B-9 PG 1"/>
      <sheetName val="B-9 PG2"/>
      <sheetName val="B-9 PG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LTD CALC WP"/>
      <sheetName val="D-1-(b)"/>
      <sheetName val="D-1(d)"/>
      <sheetName val="WP D1b-Plant"/>
      <sheetName val="WP D1b-1-1 Plant Bal"/>
      <sheetName val="WP D1b-1-2 Additions"/>
      <sheetName val="WP D1b-1-3 Average Additions"/>
      <sheetName val="WP D1b-1-4 2005 Budget"/>
      <sheetName val="WP D1b-1-5 2006 Budget"/>
      <sheetName val="WP D1b-1-6 Retire"/>
      <sheetName val="WP D1b-1-7 Avg Retire"/>
      <sheetName val="WP D1b-2 Reserve"/>
      <sheetName val="WP D1b-2-1 Avg Reserve"/>
      <sheetName val="WP D1b-3 CWIP"/>
      <sheetName val="WP D1b-3-1CWIP"/>
      <sheetName val="WP D1b-4 M&amp;S"/>
      <sheetName val="WP D1b-4-1 M&amp;S"/>
      <sheetName val="WP D1B-5 Prepay"/>
      <sheetName val="WP D1b-5-1 Prepay"/>
      <sheetName val="WP D1b-6 Storage Gas"/>
      <sheetName val="WP D1b-6-1 Storage Gas"/>
      <sheetName val="Wp D1b-6-1-2 Storage Gas"/>
      <sheetName val="WP D1b-7 Cust Dep"/>
      <sheetName val="WP D1b-7-1 Cust Dep"/>
      <sheetName val="WP D1b-9 ADIT"/>
      <sheetName val="WP D1b-9-1 ADIT"/>
      <sheetName val="WP D1b-10 Wrk Cap"/>
      <sheetName val="D-1-(e)"/>
      <sheetName val="D-2"/>
      <sheetName val="D-3"/>
      <sheetName val="D-4"/>
      <sheetName val="E-2"/>
      <sheetName val="E-3"/>
      <sheetName val="F-1"/>
      <sheetName val="F-2"/>
      <sheetName val="F-3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Addtl Wps-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mpany 010"/>
      <sheetName val="Output 1 (9220 4000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 Labor Adj"/>
      <sheetName val="LG&amp;E Labor Adj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P SEPARAT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>
        <row r="43">
          <cell r="D43">
            <v>0.0128</v>
          </cell>
        </row>
        <row r="51">
          <cell r="D51">
            <v>0.0704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>
        <row r="45">
          <cell r="D45">
            <v>0.0154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3">
        <row r="7">
          <cell r="B7" t="str">
            <v>Georgia 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SC 1b-KU"/>
      <sheetName val="PSC 1b-LG&amp;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1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 2-ECR Cap Adj"/>
      <sheetName val="Ex 3-ECR Cap Adj"/>
      <sheetName val="Ex 8-ECR Cap Adj"/>
      <sheetName val="Ex 9-ECR Cap 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A1" sqref="A1:K32"/>
    </sheetView>
  </sheetViews>
  <sheetFormatPr defaultColWidth="9.140625" defaultRowHeight="12.75"/>
  <cols>
    <col min="1" max="7" width="9.7109375" style="0" customWidth="1"/>
    <col min="8" max="8" width="6.421875" style="0" customWidth="1"/>
    <col min="9" max="9" width="10.7109375" style="0" customWidth="1"/>
    <col min="10" max="10" width="2.28125" style="0" customWidth="1"/>
    <col min="11" max="11" width="10.7109375" style="0" customWidth="1"/>
  </cols>
  <sheetData>
    <row r="1" spans="1:11" ht="12.75">
      <c r="A1" s="168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168" t="s">
        <v>149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8" t="s">
        <v>62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2.75">
      <c r="A6" s="169" t="s">
        <v>55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12.75">
      <c r="A8" s="1"/>
      <c r="B8" s="1"/>
      <c r="C8" s="1"/>
      <c r="D8" s="1"/>
      <c r="E8" s="1"/>
      <c r="F8" s="1"/>
      <c r="G8" s="1"/>
      <c r="H8" s="1"/>
      <c r="I8" s="6" t="s">
        <v>58</v>
      </c>
      <c r="J8" s="1"/>
      <c r="K8" s="6" t="s">
        <v>151</v>
      </c>
      <c r="M8" s="29"/>
      <c r="N8" s="31"/>
      <c r="O8" s="31"/>
      <c r="P8" s="31"/>
    </row>
    <row r="9" spans="1:16" ht="12.75">
      <c r="A9" s="1"/>
      <c r="B9" s="1"/>
      <c r="C9" s="1"/>
      <c r="D9" s="1"/>
      <c r="E9" s="1"/>
      <c r="F9" s="1"/>
      <c r="G9" s="1"/>
      <c r="H9" s="1"/>
      <c r="I9" s="2" t="s">
        <v>25</v>
      </c>
      <c r="J9" s="1"/>
      <c r="K9" s="2" t="s">
        <v>25</v>
      </c>
      <c r="M9" s="29"/>
      <c r="N9" s="31"/>
      <c r="O9" s="31"/>
      <c r="P9" s="31"/>
    </row>
    <row r="10" spans="1:16" ht="12.75">
      <c r="A10" s="4"/>
      <c r="B10" s="4"/>
      <c r="C10" s="4"/>
      <c r="D10" s="4"/>
      <c r="E10" s="4"/>
      <c r="F10" s="4"/>
      <c r="G10" s="4"/>
      <c r="H10" s="4"/>
      <c r="I10" s="44"/>
      <c r="J10" s="4"/>
      <c r="K10" s="44"/>
      <c r="M10" s="31"/>
      <c r="N10" s="31"/>
      <c r="O10" s="31"/>
      <c r="P10" s="31"/>
    </row>
    <row r="11" spans="1:16" ht="12.75">
      <c r="A11" s="83" t="s">
        <v>28</v>
      </c>
      <c r="B11" s="4"/>
      <c r="C11" s="4"/>
      <c r="D11" s="4"/>
      <c r="E11" s="4"/>
      <c r="F11" s="4"/>
      <c r="G11" s="4"/>
      <c r="H11" s="4"/>
      <c r="I11" s="163">
        <v>82.124</v>
      </c>
      <c r="J11" s="4"/>
      <c r="K11" s="163">
        <v>61.581845</v>
      </c>
      <c r="L11" s="37"/>
      <c r="M11" s="31"/>
      <c r="N11" s="31"/>
      <c r="O11" s="31"/>
      <c r="P11" s="31"/>
    </row>
    <row r="12" spans="1:16" ht="12.75">
      <c r="A12" s="83"/>
      <c r="B12" s="4"/>
      <c r="C12" s="4"/>
      <c r="D12" s="4"/>
      <c r="E12" s="4"/>
      <c r="F12" s="4"/>
      <c r="G12" s="4"/>
      <c r="H12" s="4"/>
      <c r="I12" s="89"/>
      <c r="J12" s="4"/>
      <c r="K12" s="89"/>
      <c r="L12" s="37"/>
      <c r="M12" s="31"/>
      <c r="N12" s="31"/>
      <c r="O12" s="31"/>
      <c r="P12" s="31"/>
    </row>
    <row r="13" spans="1:16" ht="12.75">
      <c r="A13" s="84" t="s">
        <v>35</v>
      </c>
      <c r="B13" s="4"/>
      <c r="C13" s="4"/>
      <c r="D13" s="4"/>
      <c r="E13" s="4"/>
      <c r="F13" s="4"/>
      <c r="G13" s="4"/>
      <c r="H13" s="4"/>
      <c r="I13" s="89"/>
      <c r="J13" s="4"/>
      <c r="K13" s="89"/>
      <c r="L13" s="37"/>
      <c r="M13" s="31"/>
      <c r="N13" s="31"/>
      <c r="O13" s="31"/>
      <c r="P13" s="31"/>
    </row>
    <row r="14" spans="1:16" ht="12.75">
      <c r="A14" s="38"/>
      <c r="B14" s="33"/>
      <c r="C14" s="33"/>
      <c r="D14" s="33"/>
      <c r="E14" s="33"/>
      <c r="F14" s="33"/>
      <c r="G14" s="33"/>
      <c r="H14" s="33"/>
      <c r="I14" s="89"/>
      <c r="J14" s="33"/>
      <c r="K14" s="89"/>
      <c r="L14" s="37"/>
      <c r="M14" s="31"/>
      <c r="N14" s="31"/>
      <c r="O14" s="31"/>
      <c r="P14" s="31"/>
    </row>
    <row r="15" spans="1:16" ht="12.75">
      <c r="A15" s="85" t="s">
        <v>26</v>
      </c>
      <c r="B15" s="33"/>
      <c r="C15" s="33"/>
      <c r="D15" s="33"/>
      <c r="E15" s="33"/>
      <c r="F15" s="33"/>
      <c r="G15" s="33"/>
      <c r="H15" s="33"/>
      <c r="I15" s="89"/>
      <c r="J15" s="33"/>
      <c r="K15" s="89"/>
      <c r="L15" s="37"/>
      <c r="M15" s="31"/>
      <c r="N15" s="31"/>
      <c r="O15" s="31"/>
      <c r="P15" s="31"/>
    </row>
    <row r="16" spans="1:16" ht="12.75">
      <c r="A16" s="38" t="s">
        <v>150</v>
      </c>
      <c r="B16" s="33"/>
      <c r="C16" s="33"/>
      <c r="D16" s="33"/>
      <c r="E16" s="33"/>
      <c r="F16" s="33"/>
      <c r="G16" s="33"/>
      <c r="H16" s="33"/>
      <c r="I16" s="89"/>
      <c r="J16" s="33"/>
      <c r="K16" s="89">
        <v>-2.759788915128721</v>
      </c>
      <c r="L16" s="37"/>
      <c r="M16" s="31"/>
      <c r="N16" s="31"/>
      <c r="O16" s="31"/>
      <c r="P16" s="31"/>
    </row>
    <row r="17" spans="1:16" ht="12.75">
      <c r="A17" s="121" t="s">
        <v>91</v>
      </c>
      <c r="B17" s="33"/>
      <c r="C17" s="33"/>
      <c r="D17" s="33"/>
      <c r="E17" s="33"/>
      <c r="F17" s="33"/>
      <c r="G17" s="33"/>
      <c r="H17" s="33"/>
      <c r="I17" s="89">
        <f>'KU Summary Rev Req Adjustments'!I16</f>
        <v>-0.18924317414467484</v>
      </c>
      <c r="J17" s="33"/>
      <c r="K17" s="89">
        <v>-5.762549626962081</v>
      </c>
      <c r="L17" s="37"/>
      <c r="M17" s="31"/>
      <c r="N17" s="31"/>
      <c r="O17" s="114"/>
      <c r="P17" s="31"/>
    </row>
    <row r="18" spans="1:16" ht="12.75">
      <c r="A18" s="33" t="s">
        <v>105</v>
      </c>
      <c r="B18" s="33"/>
      <c r="C18" s="33"/>
      <c r="D18" s="33"/>
      <c r="E18" s="33"/>
      <c r="F18" s="33"/>
      <c r="G18" s="33"/>
      <c r="H18" s="33"/>
      <c r="I18" s="89">
        <f>'KU Summary Rev Req Adjustments'!I17</f>
        <v>-3.396050407697481</v>
      </c>
      <c r="J18" s="33"/>
      <c r="K18" s="89">
        <v>-6.068506571519627</v>
      </c>
      <c r="L18" s="37"/>
      <c r="M18" s="31"/>
      <c r="N18" s="31"/>
      <c r="O18" s="108"/>
      <c r="P18" s="31"/>
    </row>
    <row r="19" spans="1:16" ht="12.75">
      <c r="A19" s="33" t="s">
        <v>84</v>
      </c>
      <c r="B19" s="33"/>
      <c r="C19" s="33"/>
      <c r="D19" s="33"/>
      <c r="E19" s="33"/>
      <c r="F19" s="33"/>
      <c r="G19" s="33"/>
      <c r="H19" s="33"/>
      <c r="I19" s="89">
        <f>'KU Summary Rev Req Adjustments'!I18</f>
        <v>-0.20476811653965568</v>
      </c>
      <c r="J19" s="33"/>
      <c r="K19" s="89">
        <v>-0.38154927609229583</v>
      </c>
      <c r="M19" s="31"/>
      <c r="N19" s="31"/>
      <c r="O19" s="108"/>
      <c r="P19" s="31"/>
    </row>
    <row r="20" spans="1:16" ht="12.75">
      <c r="A20" s="33" t="s">
        <v>86</v>
      </c>
      <c r="B20" s="33"/>
      <c r="C20" s="33"/>
      <c r="D20" s="33"/>
      <c r="E20" s="33"/>
      <c r="F20" s="33"/>
      <c r="G20" s="33"/>
      <c r="H20" s="33"/>
      <c r="I20" s="89">
        <f>'KU Summary Rev Req Adjustments'!I19</f>
        <v>0.023261263780196786</v>
      </c>
      <c r="J20" s="33"/>
      <c r="K20" s="89">
        <v>0.18095330013642702</v>
      </c>
      <c r="M20" s="31"/>
      <c r="N20" s="31"/>
      <c r="O20" s="108"/>
      <c r="P20" s="31"/>
    </row>
    <row r="21" spans="1:16" ht="12.75">
      <c r="A21" s="121" t="s">
        <v>152</v>
      </c>
      <c r="B21" s="33"/>
      <c r="C21" s="33"/>
      <c r="D21" s="33"/>
      <c r="E21" s="33"/>
      <c r="F21" s="33"/>
      <c r="G21" s="33"/>
      <c r="H21" s="33"/>
      <c r="I21" s="89">
        <v>0</v>
      </c>
      <c r="J21" s="33"/>
      <c r="K21" s="89">
        <v>-0.8095264665401927</v>
      </c>
      <c r="M21" s="31"/>
      <c r="N21" s="31"/>
      <c r="O21" s="108"/>
      <c r="P21" s="31"/>
    </row>
    <row r="22" spans="1:16" ht="12.75">
      <c r="A22" s="33" t="s">
        <v>133</v>
      </c>
      <c r="B22" s="33"/>
      <c r="C22" s="33"/>
      <c r="D22" s="33"/>
      <c r="E22" s="33"/>
      <c r="F22" s="33"/>
      <c r="G22" s="33"/>
      <c r="H22" s="33"/>
      <c r="I22" s="89">
        <f>'KU Summary Rev Req Adjustments'!I20</f>
        <v>-0.39397890850013056</v>
      </c>
      <c r="J22" s="33"/>
      <c r="K22" s="89">
        <v>-0.16411222069072756</v>
      </c>
      <c r="M22" s="31"/>
      <c r="N22" s="31"/>
      <c r="O22" s="108"/>
      <c r="P22" s="31"/>
    </row>
    <row r="23" spans="1:16" ht="12.75">
      <c r="A23" s="121" t="s">
        <v>153</v>
      </c>
      <c r="B23" s="33"/>
      <c r="C23" s="33"/>
      <c r="D23" s="33"/>
      <c r="E23" s="33"/>
      <c r="F23" s="33"/>
      <c r="G23" s="33"/>
      <c r="H23" s="33"/>
      <c r="I23" s="89">
        <f>'KU Summary Rev Req Adjustments'!I21</f>
        <v>-31.66455322542848</v>
      </c>
      <c r="J23" s="33"/>
      <c r="K23" s="89">
        <v>-44.697</v>
      </c>
      <c r="M23" s="31"/>
      <c r="N23" s="31"/>
      <c r="O23" s="108"/>
      <c r="P23" s="31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164"/>
      <c r="J24" s="33"/>
      <c r="K24" s="164"/>
    </row>
    <row r="25" spans="1:11" ht="12.75">
      <c r="A25" s="43" t="s">
        <v>54</v>
      </c>
      <c r="B25" s="37"/>
      <c r="C25" s="37"/>
      <c r="D25" s="37"/>
      <c r="E25" s="37"/>
      <c r="F25" s="37"/>
      <c r="G25" s="37"/>
      <c r="H25" s="37"/>
      <c r="I25" s="165"/>
      <c r="J25" s="37"/>
      <c r="K25" s="165"/>
    </row>
    <row r="26" spans="1:11" ht="12.75">
      <c r="A26" s="4" t="s">
        <v>136</v>
      </c>
      <c r="B26" s="37"/>
      <c r="C26" s="37"/>
      <c r="D26" s="37"/>
      <c r="E26" s="37"/>
      <c r="F26" s="37"/>
      <c r="G26" s="37"/>
      <c r="H26" s="37"/>
      <c r="I26" s="165">
        <f>'KU Summary Rev Req Adjustments'!I24</f>
        <v>-4.926485253164389</v>
      </c>
      <c r="J26" s="37"/>
      <c r="K26" s="165">
        <v>-5.114736086185463</v>
      </c>
    </row>
    <row r="27" spans="1:11" ht="12.75">
      <c r="A27" s="4" t="s">
        <v>78</v>
      </c>
      <c r="B27" s="37"/>
      <c r="C27" s="37"/>
      <c r="D27" s="37"/>
      <c r="E27" s="37"/>
      <c r="F27" s="37"/>
      <c r="G27" s="37"/>
      <c r="H27" s="37"/>
      <c r="I27" s="166">
        <f>'KU Summary Rev Req Adjustments'!I25</f>
        <v>-49.950540011999514</v>
      </c>
      <c r="J27" s="37"/>
      <c r="K27" s="166">
        <v>-31.21364962825924</v>
      </c>
    </row>
    <row r="28" spans="1:11" ht="12.75">
      <c r="A28" s="37"/>
      <c r="B28" s="37"/>
      <c r="C28" s="37"/>
      <c r="D28" s="37"/>
      <c r="E28" s="37"/>
      <c r="F28" s="37"/>
      <c r="G28" s="37"/>
      <c r="H28" s="37"/>
      <c r="I28" s="165"/>
      <c r="J28" s="37"/>
      <c r="K28" s="165"/>
    </row>
    <row r="29" spans="1:11" ht="13.5" thickBot="1">
      <c r="A29" s="70" t="s">
        <v>29</v>
      </c>
      <c r="B29" s="37"/>
      <c r="C29" s="37"/>
      <c r="D29" s="37"/>
      <c r="E29" s="37"/>
      <c r="F29" s="37"/>
      <c r="G29" s="37"/>
      <c r="H29" s="37"/>
      <c r="I29" s="167">
        <f>SUM(I16:I27)</f>
        <v>-90.70235783369412</v>
      </c>
      <c r="J29" s="37"/>
      <c r="K29" s="167">
        <f>SUM(K16:K27)</f>
        <v>-96.79046549124192</v>
      </c>
    </row>
    <row r="30" spans="1:11" ht="13.5" thickTop="1">
      <c r="A30" s="70"/>
      <c r="B30" s="37"/>
      <c r="C30" s="37"/>
      <c r="D30" s="37"/>
      <c r="E30" s="37"/>
      <c r="F30" s="37"/>
      <c r="G30" s="37"/>
      <c r="H30" s="37"/>
      <c r="I30" s="165"/>
      <c r="J30" s="37"/>
      <c r="K30" s="165"/>
    </row>
    <row r="31" spans="1:11" ht="13.5" thickBot="1">
      <c r="A31" s="43" t="s">
        <v>27</v>
      </c>
      <c r="B31" s="37"/>
      <c r="C31" s="37"/>
      <c r="D31" s="37"/>
      <c r="E31" s="37"/>
      <c r="F31" s="37"/>
      <c r="G31" s="37"/>
      <c r="H31" s="37"/>
      <c r="I31" s="167">
        <f>I11+I29</f>
        <v>-8.578357833694128</v>
      </c>
      <c r="J31" s="37"/>
      <c r="K31" s="167">
        <f>K11+K29</f>
        <v>-35.208620491241916</v>
      </c>
    </row>
    <row r="32" spans="1:11" ht="13.5" thickTop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165"/>
    </row>
    <row r="33" spans="1:1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86"/>
    </row>
    <row r="34" ht="12.75">
      <c r="K34" s="34"/>
    </row>
    <row r="35" ht="12.75">
      <c r="K35" s="34"/>
    </row>
    <row r="36" ht="12.75">
      <c r="K36" s="34"/>
    </row>
    <row r="37" ht="12.75">
      <c r="K37" s="34"/>
    </row>
    <row r="38" ht="12.75">
      <c r="K38" s="34"/>
    </row>
    <row r="39" ht="12.75">
      <c r="K39" s="34"/>
    </row>
  </sheetData>
  <sheetProtection/>
  <mergeCells count="6">
    <mergeCell ref="A1:K1"/>
    <mergeCell ref="A2:K2"/>
    <mergeCell ref="A3:K3"/>
    <mergeCell ref="A4:K4"/>
    <mergeCell ref="A5:K5"/>
    <mergeCell ref="A6:K6"/>
  </mergeCells>
  <printOptions/>
  <pageMargins left="0.7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2" sqref="A22:A24"/>
    </sheetView>
  </sheetViews>
  <sheetFormatPr defaultColWidth="9.140625" defaultRowHeight="12.75"/>
  <cols>
    <col min="1" max="8" width="9.7109375" style="0" customWidth="1"/>
    <col min="9" max="9" width="14.8515625" style="0" customWidth="1"/>
  </cols>
  <sheetData>
    <row r="1" spans="1:9" ht="12.75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12.75">
      <c r="A2" s="168" t="s">
        <v>34</v>
      </c>
      <c r="B2" s="168"/>
      <c r="C2" s="168"/>
      <c r="D2" s="168"/>
      <c r="E2" s="168"/>
      <c r="F2" s="168"/>
      <c r="G2" s="168"/>
      <c r="H2" s="168"/>
      <c r="I2" s="168"/>
    </row>
    <row r="3" spans="1:9" ht="12.75">
      <c r="A3" s="168" t="s">
        <v>1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168" t="s">
        <v>77</v>
      </c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8" t="s">
        <v>62</v>
      </c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9" t="s">
        <v>55</v>
      </c>
      <c r="B6" s="169"/>
      <c r="C6" s="169"/>
      <c r="D6" s="169"/>
      <c r="E6" s="169"/>
      <c r="F6" s="169"/>
      <c r="G6" s="169"/>
      <c r="H6" s="169"/>
      <c r="I6" s="16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K8" s="29" t="s">
        <v>87</v>
      </c>
      <c r="M8" t="s">
        <v>88</v>
      </c>
    </row>
    <row r="9" spans="1:13" ht="12.75">
      <c r="A9" s="1"/>
      <c r="B9" s="1"/>
      <c r="C9" s="1"/>
      <c r="D9" s="1"/>
      <c r="E9" s="1"/>
      <c r="F9" s="1"/>
      <c r="G9" s="1"/>
      <c r="H9" s="1"/>
      <c r="I9" s="2" t="s">
        <v>25</v>
      </c>
      <c r="K9" s="118" t="s">
        <v>89</v>
      </c>
      <c r="M9" t="s">
        <v>90</v>
      </c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10" ht="12.75">
      <c r="A11" s="83" t="s">
        <v>28</v>
      </c>
      <c r="B11" s="4"/>
      <c r="C11" s="4"/>
      <c r="D11" s="4"/>
      <c r="E11" s="4"/>
      <c r="F11" s="4"/>
      <c r="G11" s="4"/>
      <c r="H11" s="4"/>
      <c r="I11" s="87">
        <v>82.124</v>
      </c>
      <c r="J11" s="37"/>
    </row>
    <row r="12" spans="1:10" ht="12.75">
      <c r="A12" s="83"/>
      <c r="B12" s="4"/>
      <c r="C12" s="4"/>
      <c r="D12" s="4"/>
      <c r="E12" s="4"/>
      <c r="F12" s="4"/>
      <c r="G12" s="4"/>
      <c r="H12" s="4"/>
      <c r="I12" s="88"/>
      <c r="J12" s="37"/>
    </row>
    <row r="13" spans="1:10" ht="12.75">
      <c r="A13" s="84" t="s">
        <v>35</v>
      </c>
      <c r="B13" s="4"/>
      <c r="C13" s="4"/>
      <c r="D13" s="4"/>
      <c r="E13" s="4"/>
      <c r="F13" s="4"/>
      <c r="G13" s="4"/>
      <c r="H13" s="4"/>
      <c r="I13" s="88"/>
      <c r="J13" s="37"/>
    </row>
    <row r="14" spans="1:10" ht="12.75">
      <c r="A14" s="38"/>
      <c r="B14" s="33"/>
      <c r="C14" s="33"/>
      <c r="D14" s="33"/>
      <c r="E14" s="33"/>
      <c r="F14" s="33"/>
      <c r="G14" s="33"/>
      <c r="H14" s="33"/>
      <c r="I14" s="89"/>
      <c r="J14" s="37"/>
    </row>
    <row r="15" spans="1:10" ht="12.75">
      <c r="A15" s="85" t="s">
        <v>26</v>
      </c>
      <c r="B15" s="33"/>
      <c r="C15" s="33"/>
      <c r="D15" s="33"/>
      <c r="E15" s="33"/>
      <c r="F15" s="33"/>
      <c r="G15" s="33"/>
      <c r="H15" s="33"/>
      <c r="I15" s="88"/>
      <c r="J15" s="37"/>
    </row>
    <row r="16" spans="1:13" ht="12.75">
      <c r="A16" s="121" t="s">
        <v>91</v>
      </c>
      <c r="B16" s="33"/>
      <c r="C16" s="33"/>
      <c r="D16" s="33"/>
      <c r="E16" s="33"/>
      <c r="F16" s="33"/>
      <c r="G16" s="33"/>
      <c r="H16" s="33"/>
      <c r="I16" s="88">
        <f>M16*K16</f>
        <v>-0.18924317414467484</v>
      </c>
      <c r="J16" s="37"/>
      <c r="K16">
        <f>'Revenue Gross-Up Factor'!$C$37</f>
        <v>1.0057620105584897</v>
      </c>
      <c r="M16" s="119">
        <v>-0.188159</v>
      </c>
    </row>
    <row r="17" spans="1:13" ht="12.75">
      <c r="A17" s="33" t="s">
        <v>105</v>
      </c>
      <c r="B17" s="33"/>
      <c r="C17" s="33"/>
      <c r="D17" s="33"/>
      <c r="E17" s="33"/>
      <c r="F17" s="33"/>
      <c r="G17" s="33"/>
      <c r="H17" s="33"/>
      <c r="I17" s="88">
        <f>M17*K17</f>
        <v>-3.396050407697481</v>
      </c>
      <c r="J17" s="37"/>
      <c r="K17">
        <f>'Revenue Gross-Up Factor'!$C$37</f>
        <v>1.0057620105584897</v>
      </c>
      <c r="M17" s="99">
        <f>'Normalized Maint Outage Expense'!G16</f>
        <v>-3.3765944349117816</v>
      </c>
    </row>
    <row r="18" spans="1:13" ht="12.75">
      <c r="A18" s="33" t="s">
        <v>84</v>
      </c>
      <c r="B18" s="33"/>
      <c r="C18" s="33"/>
      <c r="D18" s="33"/>
      <c r="E18" s="33"/>
      <c r="F18" s="33"/>
      <c r="G18" s="33"/>
      <c r="H18" s="33"/>
      <c r="I18" s="88">
        <f>M18*K18</f>
        <v>-0.20476811653965568</v>
      </c>
      <c r="K18">
        <f>'Revenue Gross-Up Factor'!$C$37</f>
        <v>1.0057620105584897</v>
      </c>
      <c r="M18" s="99">
        <f>'Normalized Storm Damage'!C14</f>
        <v>-0.20359499999999997</v>
      </c>
    </row>
    <row r="19" spans="1:13" ht="12.75">
      <c r="A19" s="33" t="s">
        <v>86</v>
      </c>
      <c r="B19" s="33"/>
      <c r="C19" s="33"/>
      <c r="D19" s="33"/>
      <c r="E19" s="33"/>
      <c r="F19" s="33"/>
      <c r="G19" s="33"/>
      <c r="H19" s="33"/>
      <c r="I19" s="88">
        <f>M19*K19</f>
        <v>0.023261263780196786</v>
      </c>
      <c r="K19">
        <f>'Revenue Gross-Up Factor'!$C$37</f>
        <v>1.0057620105584897</v>
      </c>
      <c r="M19" s="99">
        <f>'Normalized Injuries &amp; Damages'!C15</f>
        <v>0.023128000000000037</v>
      </c>
    </row>
    <row r="20" spans="1:13" ht="12.75">
      <c r="A20" s="33" t="s">
        <v>133</v>
      </c>
      <c r="B20" s="33"/>
      <c r="C20" s="33"/>
      <c r="D20" s="33"/>
      <c r="E20" s="33"/>
      <c r="F20" s="33"/>
      <c r="G20" s="33"/>
      <c r="H20" s="33"/>
      <c r="I20" s="88">
        <f>M20*K20</f>
        <v>-0.39397890850013056</v>
      </c>
      <c r="K20">
        <f>'Revenue Gross-Up Factor'!$C$37</f>
        <v>1.0057620105584897</v>
      </c>
      <c r="M20" s="99">
        <f>'Rate Case Amortization'!G42</f>
        <v>-0.3917218033333333</v>
      </c>
    </row>
    <row r="21" spans="1:13" ht="12.75">
      <c r="A21" s="121" t="s">
        <v>153</v>
      </c>
      <c r="B21" s="33"/>
      <c r="C21" s="33"/>
      <c r="D21" s="33"/>
      <c r="E21" s="33"/>
      <c r="F21" s="33"/>
      <c r="G21" s="33"/>
      <c r="H21" s="33"/>
      <c r="I21" s="88">
        <f>M21*K21</f>
        <v>-31.66455322542848</v>
      </c>
      <c r="K21">
        <f>'Revenue Gross-Up Factor'!$C$37</f>
        <v>1.0057620105584897</v>
      </c>
      <c r="M21" s="99">
        <v>-31.483147</v>
      </c>
    </row>
    <row r="22" spans="1:9" ht="12.75">
      <c r="A22" s="33"/>
      <c r="B22" s="33"/>
      <c r="C22" s="33"/>
      <c r="D22" s="33"/>
      <c r="E22" s="33"/>
      <c r="F22" s="33"/>
      <c r="G22" s="33"/>
      <c r="H22" s="33"/>
      <c r="I22" s="90"/>
    </row>
    <row r="23" spans="1:9" ht="12.75">
      <c r="A23" s="43" t="s">
        <v>54</v>
      </c>
      <c r="B23" s="37"/>
      <c r="C23" s="37"/>
      <c r="D23" s="37"/>
      <c r="E23" s="37"/>
      <c r="F23" s="37"/>
      <c r="G23" s="37"/>
      <c r="H23" s="37"/>
      <c r="I23" s="86"/>
    </row>
    <row r="24" spans="1:9" ht="12.75">
      <c r="A24" s="4" t="s">
        <v>136</v>
      </c>
      <c r="B24" s="37"/>
      <c r="C24" s="37"/>
      <c r="D24" s="37"/>
      <c r="E24" s="37"/>
      <c r="F24" s="37"/>
      <c r="G24" s="37"/>
      <c r="H24" s="37"/>
      <c r="I24" s="86">
        <f>'Capitalization - COC'!AD32/1000000</f>
        <v>-4.926485253164389</v>
      </c>
    </row>
    <row r="25" spans="1:9" ht="12.75">
      <c r="A25" s="4" t="s">
        <v>78</v>
      </c>
      <c r="B25" s="37"/>
      <c r="C25" s="37"/>
      <c r="D25" s="37"/>
      <c r="E25" s="37"/>
      <c r="F25" s="37"/>
      <c r="G25" s="37"/>
      <c r="H25" s="37"/>
      <c r="I25" s="158">
        <f>'Capitalization - COC'!AD44/1000000</f>
        <v>-49.950540011999514</v>
      </c>
    </row>
    <row r="26" spans="1:9" ht="12.75">
      <c r="A26" s="37"/>
      <c r="B26" s="37"/>
      <c r="C26" s="37"/>
      <c r="D26" s="37"/>
      <c r="E26" s="37"/>
      <c r="F26" s="37"/>
      <c r="G26" s="37"/>
      <c r="H26" s="37"/>
      <c r="I26" s="86"/>
    </row>
    <row r="27" spans="1:9" ht="13.5" thickBot="1">
      <c r="A27" s="70" t="s">
        <v>29</v>
      </c>
      <c r="B27" s="37"/>
      <c r="C27" s="37"/>
      <c r="D27" s="37"/>
      <c r="E27" s="37"/>
      <c r="F27" s="37"/>
      <c r="G27" s="37"/>
      <c r="H27" s="37"/>
      <c r="I27" s="91">
        <f>SUM(I16:I25)</f>
        <v>-90.70235783369412</v>
      </c>
    </row>
    <row r="28" spans="1:9" ht="13.5" thickTop="1">
      <c r="A28" s="70"/>
      <c r="B28" s="37"/>
      <c r="C28" s="37"/>
      <c r="D28" s="37"/>
      <c r="E28" s="37"/>
      <c r="F28" s="37"/>
      <c r="G28" s="37"/>
      <c r="H28" s="37"/>
      <c r="I28" s="86"/>
    </row>
    <row r="29" spans="1:9" ht="13.5" thickBot="1">
      <c r="A29" s="43" t="s">
        <v>27</v>
      </c>
      <c r="B29" s="37"/>
      <c r="C29" s="37"/>
      <c r="D29" s="37"/>
      <c r="E29" s="37"/>
      <c r="F29" s="37"/>
      <c r="G29" s="37"/>
      <c r="H29" s="37"/>
      <c r="I29" s="91">
        <f>I11+I27</f>
        <v>-8.578357833694128</v>
      </c>
    </row>
    <row r="30" spans="1:9" ht="13.5" thickTop="1">
      <c r="A30" s="37"/>
      <c r="B30" s="37"/>
      <c r="C30" s="37"/>
      <c r="D30" s="37"/>
      <c r="E30" s="37"/>
      <c r="F30" s="37"/>
      <c r="G30" s="37"/>
      <c r="H30" s="37"/>
      <c r="I30" s="86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86"/>
    </row>
    <row r="32" ht="12.75">
      <c r="I32" s="34"/>
    </row>
    <row r="33" ht="12.75">
      <c r="I33" s="34"/>
    </row>
    <row r="34" ht="12.75">
      <c r="I34" s="34"/>
    </row>
    <row r="35" ht="12.75">
      <c r="I35" s="34"/>
    </row>
    <row r="36" ht="12.75">
      <c r="I36" s="34"/>
    </row>
    <row r="37" ht="12.75">
      <c r="I37" s="34"/>
    </row>
  </sheetData>
  <sheetProtection/>
  <mergeCells count="6">
    <mergeCell ref="A6:I6"/>
    <mergeCell ref="A1:I1"/>
    <mergeCell ref="A2:I2"/>
    <mergeCell ref="A3:I3"/>
    <mergeCell ref="A5:I5"/>
    <mergeCell ref="A4:I4"/>
  </mergeCells>
  <printOptions/>
  <pageMargins left="0.7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PageLayoutView="0" workbookViewId="0" topLeftCell="U4">
      <selection activeCell="AG45" sqref="AG45"/>
    </sheetView>
  </sheetViews>
  <sheetFormatPr defaultColWidth="9.140625" defaultRowHeight="12.75"/>
  <cols>
    <col min="1" max="1" width="1.7109375" style="0" customWidth="1"/>
    <col min="2" max="2" width="16.140625" style="0" customWidth="1"/>
    <col min="3" max="3" width="1.1484375" style="0" customWidth="1"/>
    <col min="4" max="4" width="13.8515625" style="0" customWidth="1"/>
    <col min="5" max="5" width="1.1484375" style="0" customWidth="1"/>
    <col min="6" max="6" width="12.140625" style="0" customWidth="1"/>
    <col min="7" max="7" width="1.1484375" style="0" customWidth="1"/>
    <col min="8" max="8" width="13.7109375" style="0" customWidth="1"/>
    <col min="9" max="9" width="1.1484375" style="0" customWidth="1"/>
    <col min="10" max="10" width="12.140625" style="0" customWidth="1"/>
    <col min="11" max="11" width="1.1484375" style="0" customWidth="1"/>
    <col min="12" max="12" width="14.00390625" style="0" customWidth="1"/>
    <col min="13" max="13" width="0.9921875" style="0" customWidth="1"/>
    <col min="14" max="14" width="9.57421875" style="0" customWidth="1"/>
    <col min="15" max="15" width="0.9921875" style="0" customWidth="1"/>
    <col min="16" max="16" width="12.7109375" style="0" customWidth="1"/>
    <col min="17" max="17" width="0.9921875" style="0" customWidth="1"/>
    <col min="18" max="18" width="14.00390625" style="0" customWidth="1"/>
    <col min="19" max="19" width="0.9921875" style="0" customWidth="1"/>
    <col min="20" max="20" width="8.57421875" style="0" customWidth="1"/>
    <col min="21" max="21" width="0.9921875" style="0" customWidth="1"/>
    <col min="22" max="22" width="10.140625" style="0" customWidth="1"/>
    <col min="23" max="23" width="1.1484375" style="0" customWidth="1"/>
    <col min="24" max="24" width="9.28125" style="0" customWidth="1"/>
    <col min="25" max="25" width="1.1484375" style="0" customWidth="1"/>
    <col min="26" max="26" width="10.421875" style="0" customWidth="1"/>
    <col min="27" max="27" width="1.1484375" style="0" customWidth="1"/>
    <col min="28" max="28" width="12.28125" style="0" customWidth="1"/>
    <col min="29" max="29" width="1.1484375" style="0" customWidth="1"/>
    <col min="30" max="30" width="12.00390625" style="0" customWidth="1"/>
    <col min="31" max="31" width="11.8515625" style="0" bestFit="1" customWidth="1"/>
    <col min="32" max="32" width="16.140625" style="0" customWidth="1"/>
    <col min="33" max="33" width="19.57421875" style="0" bestFit="1" customWidth="1"/>
  </cols>
  <sheetData>
    <row r="1" spans="1:30" ht="15.75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5.75">
      <c r="A2" s="171" t="s">
        <v>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1:30" ht="15.75">
      <c r="A3" s="170" t="s">
        <v>68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7"/>
      <c r="AC4" s="28"/>
      <c r="AD4" s="28"/>
    </row>
    <row r="5" spans="24:28" ht="12.75">
      <c r="X5" s="49"/>
      <c r="AB5" s="7"/>
    </row>
    <row r="6" ht="12.75">
      <c r="AB6" s="7"/>
    </row>
    <row r="7" spans="1:28" ht="12.75">
      <c r="A7" s="50" t="s">
        <v>57</v>
      </c>
      <c r="AB7" s="31"/>
    </row>
    <row r="8" spans="1:29" ht="12.75">
      <c r="A8" s="50"/>
      <c r="R8" s="11"/>
      <c r="X8" s="97"/>
      <c r="Z8" s="37"/>
      <c r="AA8" s="37"/>
      <c r="AB8" s="37"/>
      <c r="AC8" s="37"/>
    </row>
    <row r="9" spans="1:31" ht="12.75">
      <c r="A9" s="12"/>
      <c r="B9" s="1"/>
      <c r="C9" s="1"/>
      <c r="D9" s="1"/>
      <c r="E9" s="1"/>
      <c r="F9" s="1"/>
      <c r="G9" s="1"/>
      <c r="H9" s="6" t="s">
        <v>58</v>
      </c>
      <c r="I9" s="1"/>
      <c r="J9" s="6" t="s">
        <v>58</v>
      </c>
      <c r="K9" s="6"/>
      <c r="L9" s="6"/>
      <c r="M9" s="6"/>
      <c r="N9" s="1"/>
      <c r="O9" s="1"/>
      <c r="P9" s="6" t="s">
        <v>69</v>
      </c>
      <c r="Q9" s="1"/>
      <c r="R9" s="11" t="s">
        <v>2</v>
      </c>
      <c r="S9" s="1"/>
      <c r="T9" s="1"/>
      <c r="U9" s="1"/>
      <c r="V9" s="6"/>
      <c r="W9" s="1"/>
      <c r="X9" s="96"/>
      <c r="Y9" s="6"/>
      <c r="Z9" s="6"/>
      <c r="AA9" s="6"/>
      <c r="AB9" s="1"/>
      <c r="AC9" s="6"/>
      <c r="AD9" s="1"/>
      <c r="AE9" s="1"/>
    </row>
    <row r="10" spans="1:31" ht="12.75">
      <c r="A10" s="12"/>
      <c r="B10" s="1"/>
      <c r="C10" s="1"/>
      <c r="D10" s="6" t="s">
        <v>36</v>
      </c>
      <c r="E10" s="6"/>
      <c r="F10" s="6" t="s">
        <v>58</v>
      </c>
      <c r="G10" s="6"/>
      <c r="H10" s="6" t="s">
        <v>2</v>
      </c>
      <c r="I10" s="6"/>
      <c r="J10" s="44" t="s">
        <v>37</v>
      </c>
      <c r="K10" s="6"/>
      <c r="L10" s="6" t="s">
        <v>58</v>
      </c>
      <c r="M10" s="11"/>
      <c r="N10" s="1"/>
      <c r="O10" s="1"/>
      <c r="P10" s="6" t="s">
        <v>70</v>
      </c>
      <c r="Q10" s="1"/>
      <c r="R10" s="6" t="s">
        <v>58</v>
      </c>
      <c r="S10" s="1"/>
      <c r="T10" s="6" t="s">
        <v>2</v>
      </c>
      <c r="U10" s="1"/>
      <c r="V10" s="6"/>
      <c r="W10" s="1"/>
      <c r="X10" s="6"/>
      <c r="Y10" s="6"/>
      <c r="Z10" s="44"/>
      <c r="AA10" s="44"/>
      <c r="AB10" s="4"/>
      <c r="AC10" s="44"/>
      <c r="AD10" s="4"/>
      <c r="AE10" s="35"/>
    </row>
    <row r="11" spans="1:31" ht="12.75">
      <c r="A11" s="12"/>
      <c r="B11" s="1"/>
      <c r="C11" s="1"/>
      <c r="D11" s="6" t="s">
        <v>38</v>
      </c>
      <c r="E11" s="6"/>
      <c r="F11" s="6" t="s">
        <v>39</v>
      </c>
      <c r="G11" s="6"/>
      <c r="H11" s="6" t="s">
        <v>73</v>
      </c>
      <c r="I11" s="6"/>
      <c r="J11" s="44" t="s">
        <v>3</v>
      </c>
      <c r="K11" s="6"/>
      <c r="L11" s="11" t="s">
        <v>3</v>
      </c>
      <c r="M11" s="6"/>
      <c r="N11" s="6" t="s">
        <v>7</v>
      </c>
      <c r="O11" s="6"/>
      <c r="P11" s="6" t="s">
        <v>71</v>
      </c>
      <c r="Q11" s="6"/>
      <c r="R11" s="11" t="s">
        <v>3</v>
      </c>
      <c r="S11" s="6"/>
      <c r="T11" s="6" t="s">
        <v>7</v>
      </c>
      <c r="U11" s="6"/>
      <c r="V11" s="6" t="s">
        <v>40</v>
      </c>
      <c r="W11" s="6"/>
      <c r="X11" s="6" t="s">
        <v>41</v>
      </c>
      <c r="Y11" s="6"/>
      <c r="Z11" s="44" t="s">
        <v>42</v>
      </c>
      <c r="AA11" s="33"/>
      <c r="AB11" s="44" t="s">
        <v>43</v>
      </c>
      <c r="AC11" s="33"/>
      <c r="AD11" s="35"/>
      <c r="AE11" s="35"/>
    </row>
    <row r="12" spans="1:31" ht="12.75">
      <c r="A12" s="12"/>
      <c r="B12" s="1"/>
      <c r="C12" s="1"/>
      <c r="D12" s="2" t="s">
        <v>44</v>
      </c>
      <c r="E12" s="6"/>
      <c r="F12" s="2" t="s">
        <v>20</v>
      </c>
      <c r="G12" s="6"/>
      <c r="H12" s="2" t="s">
        <v>6</v>
      </c>
      <c r="I12" s="6"/>
      <c r="J12" s="39" t="s">
        <v>45</v>
      </c>
      <c r="K12" s="6"/>
      <c r="L12" s="2" t="s">
        <v>6</v>
      </c>
      <c r="M12" s="2"/>
      <c r="N12" s="2" t="s">
        <v>46</v>
      </c>
      <c r="O12" s="6"/>
      <c r="P12" s="2" t="s">
        <v>72</v>
      </c>
      <c r="Q12" s="6"/>
      <c r="R12" s="2" t="s">
        <v>6</v>
      </c>
      <c r="S12" s="6"/>
      <c r="T12" s="2" t="s">
        <v>46</v>
      </c>
      <c r="U12" s="6"/>
      <c r="V12" s="2" t="s">
        <v>47</v>
      </c>
      <c r="W12" s="6"/>
      <c r="X12" s="2" t="s">
        <v>48</v>
      </c>
      <c r="Y12" s="6"/>
      <c r="Z12" s="51" t="s">
        <v>5</v>
      </c>
      <c r="AA12" s="33"/>
      <c r="AB12" s="39" t="s">
        <v>49</v>
      </c>
      <c r="AC12" s="33"/>
      <c r="AD12" s="35"/>
      <c r="AE12" s="35"/>
    </row>
    <row r="13" spans="2:31" ht="12.75">
      <c r="B13" s="1"/>
      <c r="C13" s="1"/>
      <c r="D13" s="6"/>
      <c r="E13" s="6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33"/>
      <c r="AB13" s="4"/>
      <c r="AC13" s="33"/>
      <c r="AD13" s="33"/>
      <c r="AE13" s="33"/>
    </row>
    <row r="14" spans="2:32" ht="12.75">
      <c r="B14" s="1" t="s">
        <v>24</v>
      </c>
      <c r="C14" s="1"/>
      <c r="D14" s="52">
        <v>0</v>
      </c>
      <c r="E14" s="52"/>
      <c r="F14" s="52"/>
      <c r="G14" s="52"/>
      <c r="H14" s="53">
        <f>D14+F14</f>
        <v>0</v>
      </c>
      <c r="I14" s="53"/>
      <c r="J14" s="54">
        <v>0.8752</v>
      </c>
      <c r="K14" s="53"/>
      <c r="L14" s="53">
        <f>H14*J14</f>
        <v>0</v>
      </c>
      <c r="M14" s="53"/>
      <c r="N14" s="55">
        <f>L14/L18</f>
        <v>0</v>
      </c>
      <c r="O14" s="55"/>
      <c r="P14" s="55"/>
      <c r="Q14" s="55"/>
      <c r="R14" s="53">
        <f>L14+P14</f>
        <v>0</v>
      </c>
      <c r="S14" s="55"/>
      <c r="T14" s="55">
        <f>R14/R18</f>
        <v>0</v>
      </c>
      <c r="U14" s="55"/>
      <c r="V14" s="46">
        <v>0.0041</v>
      </c>
      <c r="W14" s="46"/>
      <c r="X14" s="46">
        <f>N14*V14</f>
        <v>0</v>
      </c>
      <c r="Y14" s="46"/>
      <c r="Z14" s="46">
        <f>X14*'Revenue Gross-Up Factor'!$C$37</f>
        <v>0</v>
      </c>
      <c r="AA14" s="57"/>
      <c r="AB14" s="40">
        <f>$R$18*Z14</f>
        <v>0</v>
      </c>
      <c r="AC14" s="57"/>
      <c r="AD14" s="41"/>
      <c r="AE14" s="41"/>
      <c r="AF14" s="98"/>
    </row>
    <row r="15" spans="2:32" ht="12.75">
      <c r="B15" s="1" t="s">
        <v>22</v>
      </c>
      <c r="C15" s="1"/>
      <c r="D15" s="52">
        <v>1840750374</v>
      </c>
      <c r="E15" s="52"/>
      <c r="F15" s="52">
        <f>-599437-198511</f>
        <v>-797948</v>
      </c>
      <c r="G15" s="52"/>
      <c r="H15" s="53">
        <f>D15+F15</f>
        <v>1839952426</v>
      </c>
      <c r="I15" s="53"/>
      <c r="J15" s="54">
        <v>0.8752</v>
      </c>
      <c r="K15" s="53"/>
      <c r="L15" s="59">
        <f>H15*J15</f>
        <v>1610326363.2352</v>
      </c>
      <c r="M15" s="59"/>
      <c r="N15" s="55">
        <f>L15/L18</f>
        <v>0.4629566187137213</v>
      </c>
      <c r="O15" s="55"/>
      <c r="P15" s="52">
        <v>-85030505</v>
      </c>
      <c r="Q15" s="55"/>
      <c r="R15" s="59">
        <f>L15+P15</f>
        <v>1525295858.2352</v>
      </c>
      <c r="S15" s="55"/>
      <c r="T15" s="55">
        <f>R15/R18</f>
        <v>0.46295643018114</v>
      </c>
      <c r="U15" s="55"/>
      <c r="V15" s="55">
        <v>0.0369</v>
      </c>
      <c r="W15" s="55"/>
      <c r="X15" s="46">
        <f>N15*V15</f>
        <v>0.017083099230536317</v>
      </c>
      <c r="Y15" s="55"/>
      <c r="Z15" s="46">
        <f>X15*'Revenue Gross-Up Factor'!$C$37</f>
        <v>0.017181532228674395</v>
      </c>
      <c r="AA15" s="57"/>
      <c r="AB15" s="40">
        <f>$R$18*Z15</f>
        <v>56607745.86558335</v>
      </c>
      <c r="AC15" s="57"/>
      <c r="AD15" s="41"/>
      <c r="AE15" s="41"/>
      <c r="AF15" s="48"/>
    </row>
    <row r="16" spans="2:32" ht="12.75">
      <c r="B16" s="1" t="s">
        <v>23</v>
      </c>
      <c r="C16" s="1"/>
      <c r="D16" s="60">
        <v>2138484751</v>
      </c>
      <c r="E16" s="52"/>
      <c r="F16" s="60">
        <f>-3158501-696363-230610</f>
        <v>-4085474</v>
      </c>
      <c r="G16" s="52"/>
      <c r="H16" s="61">
        <f>D16+F16</f>
        <v>2134399277</v>
      </c>
      <c r="I16" s="53"/>
      <c r="J16" s="54">
        <v>0.8752</v>
      </c>
      <c r="K16" s="53"/>
      <c r="L16" s="61">
        <f>H16*J16</f>
        <v>1868026247.2303998</v>
      </c>
      <c r="M16" s="61"/>
      <c r="N16" s="62">
        <f>L16/L18</f>
        <v>0.5370433812862786</v>
      </c>
      <c r="O16" s="55"/>
      <c r="P16" s="60">
        <v>-98636561</v>
      </c>
      <c r="Q16" s="55"/>
      <c r="R16" s="61">
        <f>L16+P16</f>
        <v>1769389686.2303998</v>
      </c>
      <c r="S16" s="55"/>
      <c r="T16" s="62">
        <f>R16/R18</f>
        <v>0.5370435698188599</v>
      </c>
      <c r="U16" s="55"/>
      <c r="V16" s="10">
        <v>0.11</v>
      </c>
      <c r="W16" s="55"/>
      <c r="X16" s="77">
        <f>N16*V16</f>
        <v>0.05907477194149065</v>
      </c>
      <c r="Y16" s="55"/>
      <c r="Z16" s="77">
        <f>X16*'Revenue Gross-Up Factor'!$C$34</f>
        <v>0.09391451548337616</v>
      </c>
      <c r="AA16" s="63"/>
      <c r="AB16" s="64">
        <f>$R$18*Z16</f>
        <v>309418796.5785702</v>
      </c>
      <c r="AC16" s="63"/>
      <c r="AD16" s="41"/>
      <c r="AE16" s="41"/>
      <c r="AF16" s="77">
        <f>V16*'Revenue Gross-Up Factor'!$C$34</f>
        <v>0.17487323884048336</v>
      </c>
    </row>
    <row r="17" spans="2:31" ht="12.75">
      <c r="B17" s="1"/>
      <c r="C17" s="1"/>
      <c r="D17" s="52"/>
      <c r="E17" s="52"/>
      <c r="F17" s="52"/>
      <c r="G17" s="52"/>
      <c r="H17" s="65"/>
      <c r="I17" s="65"/>
      <c r="J17" s="65"/>
      <c r="K17" s="65"/>
      <c r="L17" s="65"/>
      <c r="M17" s="65"/>
      <c r="N17" s="1"/>
      <c r="O17" s="1"/>
      <c r="P17" s="1"/>
      <c r="Q17" s="1"/>
      <c r="R17" s="65"/>
      <c r="S17" s="1"/>
      <c r="T17" s="1"/>
      <c r="U17" s="1"/>
      <c r="V17" s="55"/>
      <c r="W17" s="1"/>
      <c r="X17" s="55"/>
      <c r="Y17" s="55"/>
      <c r="Z17" s="56"/>
      <c r="AA17" s="66"/>
      <c r="AB17" s="40"/>
      <c r="AC17" s="66"/>
      <c r="AD17" s="41"/>
      <c r="AE17" s="66"/>
    </row>
    <row r="18" spans="2:32" ht="13.5" thickBot="1">
      <c r="B18" s="3" t="s">
        <v>50</v>
      </c>
      <c r="C18" s="1"/>
      <c r="D18" s="101">
        <f>SUM(D14:D17)</f>
        <v>3979235125</v>
      </c>
      <c r="E18" s="52"/>
      <c r="F18" s="101">
        <f>SUM(F14:F17)</f>
        <v>-4883422</v>
      </c>
      <c r="G18" s="52"/>
      <c r="H18" s="101">
        <f>SUM(H14:H17)</f>
        <v>3974351703</v>
      </c>
      <c r="I18" s="52"/>
      <c r="J18" s="52"/>
      <c r="K18" s="52"/>
      <c r="L18" s="101">
        <f>SUM(L14:L17)</f>
        <v>3478352610.4656</v>
      </c>
      <c r="M18" s="52"/>
      <c r="N18" s="102">
        <f>SUM(N14:N17)</f>
        <v>0.9999999999999999</v>
      </c>
      <c r="O18" s="52"/>
      <c r="P18" s="101">
        <v>-183667066</v>
      </c>
      <c r="Q18" s="52"/>
      <c r="R18" s="101">
        <f>SUM(R14:R17)</f>
        <v>3294685544.4656</v>
      </c>
      <c r="S18" s="52"/>
      <c r="T18" s="102">
        <f>SUM(T14:T17)</f>
        <v>1</v>
      </c>
      <c r="U18" s="52"/>
      <c r="V18" s="9"/>
      <c r="W18" s="52"/>
      <c r="X18" s="102">
        <f>SUM(X14:X17)</f>
        <v>0.07615787117202696</v>
      </c>
      <c r="Y18" s="52"/>
      <c r="Z18" s="81">
        <f>SUM(Z14:Z17)</f>
        <v>0.11109604771205056</v>
      </c>
      <c r="AA18" s="41"/>
      <c r="AB18" s="82">
        <f>SUM(AB14:AB17)</f>
        <v>366026542.44415355</v>
      </c>
      <c r="AC18" s="41"/>
      <c r="AD18" s="67"/>
      <c r="AE18" s="67"/>
      <c r="AF18" s="71"/>
    </row>
    <row r="19" spans="2:32" ht="13.5" thickTop="1">
      <c r="B19" s="3"/>
      <c r="C19" s="1"/>
      <c r="D19" s="9"/>
      <c r="E19" s="52"/>
      <c r="F19" s="9"/>
      <c r="G19" s="52"/>
      <c r="H19" s="9"/>
      <c r="I19" s="52"/>
      <c r="J19" s="9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9"/>
      <c r="W19" s="52"/>
      <c r="X19" s="68"/>
      <c r="Y19" s="52"/>
      <c r="Z19" s="9"/>
      <c r="AA19" s="52"/>
      <c r="AB19" s="52"/>
      <c r="AC19" s="52"/>
      <c r="AD19" s="68"/>
      <c r="AE19" s="1"/>
      <c r="AF19" s="58"/>
    </row>
    <row r="20" spans="2:31" ht="12.75">
      <c r="B20" s="3"/>
      <c r="C20" s="1"/>
      <c r="D20" s="9"/>
      <c r="E20" s="52"/>
      <c r="F20" s="9"/>
      <c r="G20" s="52"/>
      <c r="H20" s="9"/>
      <c r="I20" s="52"/>
      <c r="J20" s="9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9"/>
      <c r="W20" s="52"/>
      <c r="X20" s="68"/>
      <c r="Y20" s="52"/>
      <c r="Z20" s="9"/>
      <c r="AA20" s="52"/>
      <c r="AB20" s="69"/>
      <c r="AC20" s="52"/>
      <c r="AD20" s="68"/>
      <c r="AE20" s="1"/>
    </row>
    <row r="21" spans="1:33" ht="12.75">
      <c r="A21" s="70" t="s">
        <v>137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"/>
      <c r="AF21" s="71"/>
      <c r="AG21" s="71"/>
    </row>
    <row r="22" spans="1:33" ht="12.75">
      <c r="A22" s="70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"/>
      <c r="AG22" s="58"/>
    </row>
    <row r="23" spans="1:32" ht="12.75">
      <c r="A23" s="43"/>
      <c r="B23" s="4"/>
      <c r="C23" s="4"/>
      <c r="D23" s="30" t="s">
        <v>2</v>
      </c>
      <c r="E23" s="4"/>
      <c r="F23" s="44"/>
      <c r="G23" s="4"/>
      <c r="H23" s="44" t="s">
        <v>58</v>
      </c>
      <c r="I23" s="33"/>
      <c r="J23" s="44" t="s">
        <v>19</v>
      </c>
      <c r="K23" s="44"/>
      <c r="L23" s="44" t="s">
        <v>19</v>
      </c>
      <c r="M23" s="44"/>
      <c r="N23" s="30" t="s">
        <v>19</v>
      </c>
      <c r="O23" s="30"/>
      <c r="P23" s="30"/>
      <c r="Q23" s="30"/>
      <c r="R23" s="30"/>
      <c r="S23" s="30"/>
      <c r="T23" s="30" t="s">
        <v>19</v>
      </c>
      <c r="U23" s="30"/>
      <c r="V23" s="44"/>
      <c r="W23" s="4"/>
      <c r="X23" s="44"/>
      <c r="Y23" s="44"/>
      <c r="Z23" s="44"/>
      <c r="AA23" s="44"/>
      <c r="AB23" s="44"/>
      <c r="AC23" s="44"/>
      <c r="AD23" s="4"/>
      <c r="AE23" s="4"/>
      <c r="AF23" s="37"/>
    </row>
    <row r="24" spans="1:32" ht="12.75">
      <c r="A24" s="43"/>
      <c r="B24" s="4"/>
      <c r="C24" s="4"/>
      <c r="D24" s="44" t="s">
        <v>58</v>
      </c>
      <c r="E24" s="44"/>
      <c r="F24" s="35" t="s">
        <v>19</v>
      </c>
      <c r="G24" s="44"/>
      <c r="H24" s="44" t="s">
        <v>37</v>
      </c>
      <c r="I24" s="35"/>
      <c r="J24" s="35" t="s">
        <v>74</v>
      </c>
      <c r="K24" s="44"/>
      <c r="L24" s="30" t="s">
        <v>4</v>
      </c>
      <c r="M24" s="30"/>
      <c r="N24" s="44" t="s">
        <v>2</v>
      </c>
      <c r="O24" s="44"/>
      <c r="P24" s="44"/>
      <c r="Q24" s="44"/>
      <c r="R24" s="44"/>
      <c r="S24" s="44"/>
      <c r="T24" s="44" t="s">
        <v>2</v>
      </c>
      <c r="U24" s="44"/>
      <c r="V24" s="44"/>
      <c r="W24" s="4"/>
      <c r="X24" s="44"/>
      <c r="Y24" s="44"/>
      <c r="Z24" s="44"/>
      <c r="AA24" s="44"/>
      <c r="AB24" s="35"/>
      <c r="AC24" s="44"/>
      <c r="AD24" s="44" t="s">
        <v>51</v>
      </c>
      <c r="AE24" s="4"/>
      <c r="AF24" s="37"/>
    </row>
    <row r="25" spans="1:32" ht="12.75">
      <c r="A25" s="43"/>
      <c r="B25" s="4"/>
      <c r="C25" s="4"/>
      <c r="D25" s="30" t="s">
        <v>3</v>
      </c>
      <c r="E25" s="44"/>
      <c r="F25" s="44" t="s">
        <v>39</v>
      </c>
      <c r="G25" s="44"/>
      <c r="H25" s="44" t="s">
        <v>3</v>
      </c>
      <c r="I25" s="35"/>
      <c r="J25" s="44" t="s">
        <v>39</v>
      </c>
      <c r="K25" s="44"/>
      <c r="L25" s="44" t="s">
        <v>2</v>
      </c>
      <c r="M25" s="44"/>
      <c r="N25" s="44" t="s">
        <v>7</v>
      </c>
      <c r="O25" s="44"/>
      <c r="P25" s="44"/>
      <c r="Q25" s="44"/>
      <c r="R25" s="44"/>
      <c r="S25" s="44"/>
      <c r="T25" s="44" t="s">
        <v>7</v>
      </c>
      <c r="U25" s="44"/>
      <c r="V25" s="44" t="s">
        <v>40</v>
      </c>
      <c r="W25" s="44"/>
      <c r="X25" s="44" t="s">
        <v>41</v>
      </c>
      <c r="Y25" s="44"/>
      <c r="Z25" s="44" t="s">
        <v>42</v>
      </c>
      <c r="AA25" s="33"/>
      <c r="AB25" s="44" t="s">
        <v>43</v>
      </c>
      <c r="AC25" s="4"/>
      <c r="AD25" s="35" t="s">
        <v>52</v>
      </c>
      <c r="AE25" s="4"/>
      <c r="AF25" s="37"/>
    </row>
    <row r="26" spans="1:32" ht="12.75">
      <c r="A26" s="43"/>
      <c r="B26" s="4"/>
      <c r="C26" s="4"/>
      <c r="D26" s="39" t="s">
        <v>6</v>
      </c>
      <c r="E26" s="44"/>
      <c r="F26" s="39" t="s">
        <v>53</v>
      </c>
      <c r="G26" s="44"/>
      <c r="H26" s="39" t="s">
        <v>45</v>
      </c>
      <c r="I26" s="35"/>
      <c r="J26" s="39" t="s">
        <v>53</v>
      </c>
      <c r="K26" s="44"/>
      <c r="L26" s="39" t="s">
        <v>6</v>
      </c>
      <c r="M26" s="39"/>
      <c r="N26" s="39" t="s">
        <v>46</v>
      </c>
      <c r="O26" s="39"/>
      <c r="P26" s="39"/>
      <c r="Q26" s="39"/>
      <c r="R26" s="39"/>
      <c r="S26" s="39"/>
      <c r="T26" s="39" t="s">
        <v>46</v>
      </c>
      <c r="U26" s="39"/>
      <c r="V26" s="39" t="s">
        <v>47</v>
      </c>
      <c r="W26" s="44"/>
      <c r="X26" s="39" t="s">
        <v>48</v>
      </c>
      <c r="Y26" s="44"/>
      <c r="Z26" s="51" t="s">
        <v>5</v>
      </c>
      <c r="AA26" s="33"/>
      <c r="AB26" s="39" t="s">
        <v>49</v>
      </c>
      <c r="AC26" s="4"/>
      <c r="AD26" s="39" t="s">
        <v>49</v>
      </c>
      <c r="AE26" s="4"/>
      <c r="AF26" s="37"/>
    </row>
    <row r="27" spans="1:32" ht="12.75">
      <c r="A27" s="43"/>
      <c r="B27" s="4"/>
      <c r="C27" s="4"/>
      <c r="D27" s="44"/>
      <c r="E27" s="44"/>
      <c r="F27" s="4"/>
      <c r="G27" s="4"/>
      <c r="H27" s="33"/>
      <c r="I27" s="3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3"/>
      <c r="AB27" s="4"/>
      <c r="AC27" s="4"/>
      <c r="AD27" s="33"/>
      <c r="AE27" s="4"/>
      <c r="AF27" s="37"/>
    </row>
    <row r="28" spans="1:32" ht="12.75">
      <c r="A28" s="43"/>
      <c r="B28" s="4" t="s">
        <v>24</v>
      </c>
      <c r="C28" s="4"/>
      <c r="D28" s="40">
        <f>R14</f>
        <v>0</v>
      </c>
      <c r="E28" s="40"/>
      <c r="F28" s="41">
        <v>0</v>
      </c>
      <c r="G28" s="40"/>
      <c r="H28" s="45">
        <f>J14</f>
        <v>0.8752</v>
      </c>
      <c r="I28" s="74"/>
      <c r="J28" s="41">
        <f>F28*H28</f>
        <v>0</v>
      </c>
      <c r="K28" s="46"/>
      <c r="L28" s="73">
        <f>D28+J28</f>
        <v>0</v>
      </c>
      <c r="M28" s="73"/>
      <c r="N28" s="46">
        <f>L28/L32</f>
        <v>0</v>
      </c>
      <c r="O28" s="46">
        <f>L28/L32</f>
        <v>0</v>
      </c>
      <c r="P28" s="46"/>
      <c r="Q28" s="46"/>
      <c r="R28" s="46"/>
      <c r="S28" s="46"/>
      <c r="T28" s="46">
        <f>L28/L32</f>
        <v>0</v>
      </c>
      <c r="U28" s="46"/>
      <c r="V28" s="46">
        <f>V14</f>
        <v>0.0041</v>
      </c>
      <c r="W28" s="46"/>
      <c r="X28" s="46">
        <f>N28*V28</f>
        <v>0</v>
      </c>
      <c r="Y28" s="56"/>
      <c r="Z28" s="46">
        <f>X28*'Revenue Gross-Up Factor'!$C$37</f>
        <v>0</v>
      </c>
      <c r="AA28" s="57"/>
      <c r="AB28" s="40">
        <f>L32*Z28</f>
        <v>0</v>
      </c>
      <c r="AC28" s="75"/>
      <c r="AD28" s="41">
        <f>AB28-AB14</f>
        <v>0</v>
      </c>
      <c r="AE28" s="4"/>
      <c r="AF28" s="37"/>
    </row>
    <row r="29" spans="1:32" ht="12.75">
      <c r="A29" s="43"/>
      <c r="B29" s="4" t="s">
        <v>22</v>
      </c>
      <c r="C29" s="4"/>
      <c r="D29" s="41">
        <f>R15</f>
        <v>1525295858.2352</v>
      </c>
      <c r="E29" s="40"/>
      <c r="F29" s="41">
        <f>-50645502.02*($D$15/$D$18)</f>
        <v>-23428051.838161428</v>
      </c>
      <c r="G29" s="40"/>
      <c r="H29" s="45">
        <f>J15</f>
        <v>0.8752</v>
      </c>
      <c r="I29" s="74"/>
      <c r="J29" s="41">
        <f>F29*H29</f>
        <v>-20504230.96875888</v>
      </c>
      <c r="K29" s="46"/>
      <c r="L29" s="73">
        <f>D29+J29</f>
        <v>1504791627.266441</v>
      </c>
      <c r="M29" s="73"/>
      <c r="N29" s="47">
        <f>L29/L32</f>
        <v>0.46296144088082114</v>
      </c>
      <c r="O29" s="47">
        <f>L29/L32</f>
        <v>0.46296144088082114</v>
      </c>
      <c r="P29" s="47"/>
      <c r="Q29" s="47"/>
      <c r="R29" s="47"/>
      <c r="S29" s="47"/>
      <c r="T29" s="47">
        <f>L29/L32</f>
        <v>0.46296144088082114</v>
      </c>
      <c r="U29" s="47"/>
      <c r="V29" s="46">
        <f>V15</f>
        <v>0.0369</v>
      </c>
      <c r="W29" s="46"/>
      <c r="X29" s="46">
        <f>N29*V29</f>
        <v>0.0170832771685023</v>
      </c>
      <c r="Y29" s="56"/>
      <c r="Z29" s="46">
        <f>X29*'Revenue Gross-Up Factor'!$C$37</f>
        <v>0.017181711191920815</v>
      </c>
      <c r="AA29" s="57"/>
      <c r="AB29" s="40">
        <f>L32*Z29</f>
        <v>55846757.11765875</v>
      </c>
      <c r="AC29" s="75"/>
      <c r="AD29" s="41">
        <f>AB29-AB15</f>
        <v>-760988.7479246035</v>
      </c>
      <c r="AE29" s="4"/>
      <c r="AF29" s="37"/>
    </row>
    <row r="30" spans="1:32" ht="12.75">
      <c r="A30" s="43"/>
      <c r="B30" s="4" t="s">
        <v>23</v>
      </c>
      <c r="C30" s="4"/>
      <c r="D30" s="64">
        <f>R16</f>
        <v>1769389686.2303998</v>
      </c>
      <c r="E30" s="40"/>
      <c r="F30" s="64">
        <f>-50645502.02*($D$16/$D$18)</f>
        <v>-27217450.181838576</v>
      </c>
      <c r="G30" s="40"/>
      <c r="H30" s="45">
        <f>J16</f>
        <v>0.8752</v>
      </c>
      <c r="I30" s="74"/>
      <c r="J30" s="64">
        <f>F30*H30</f>
        <v>-23820712.399145123</v>
      </c>
      <c r="K30" s="46"/>
      <c r="L30" s="76">
        <f>D30+J30</f>
        <v>1745568973.8312547</v>
      </c>
      <c r="M30" s="76"/>
      <c r="N30" s="77">
        <f>L30/L32</f>
        <v>0.5370385591191789</v>
      </c>
      <c r="O30" s="77">
        <f>L30/L32</f>
        <v>0.5370385591191789</v>
      </c>
      <c r="P30" s="47"/>
      <c r="Q30" s="47"/>
      <c r="R30" s="47"/>
      <c r="S30" s="47"/>
      <c r="T30" s="77">
        <f>L30/L32</f>
        <v>0.5370385591191789</v>
      </c>
      <c r="U30" s="47"/>
      <c r="V30" s="47">
        <f>V16</f>
        <v>0.11</v>
      </c>
      <c r="W30" s="46"/>
      <c r="X30" s="77">
        <f>N30*V30</f>
        <v>0.05907424150310967</v>
      </c>
      <c r="Y30" s="56"/>
      <c r="Z30" s="77">
        <f>X30*'Revenue Gross-Up Factor'!$C$34</f>
        <v>0.0939136722153972</v>
      </c>
      <c r="AA30" s="63"/>
      <c r="AB30" s="64">
        <f>L32*Z30</f>
        <v>305253300.0733304</v>
      </c>
      <c r="AC30" s="63"/>
      <c r="AD30" s="64">
        <f>AB30-AB16</f>
        <v>-4165496.5052397847</v>
      </c>
      <c r="AE30" s="4"/>
      <c r="AF30" s="37"/>
    </row>
    <row r="31" spans="1:32" ht="12.75">
      <c r="A31" s="43"/>
      <c r="B31" s="4"/>
      <c r="C31" s="4"/>
      <c r="D31" s="40"/>
      <c r="E31" s="40"/>
      <c r="F31" s="40"/>
      <c r="G31" s="40"/>
      <c r="H31" s="79"/>
      <c r="I31" s="79"/>
      <c r="J31" s="40"/>
      <c r="K31" s="4"/>
      <c r="L31" s="78"/>
      <c r="M31" s="78"/>
      <c r="N31" s="4"/>
      <c r="O31" s="4"/>
      <c r="P31" s="4"/>
      <c r="Q31" s="4"/>
      <c r="R31" s="4"/>
      <c r="S31" s="4"/>
      <c r="T31" s="4"/>
      <c r="U31" s="4"/>
      <c r="V31" s="46"/>
      <c r="W31" s="4"/>
      <c r="X31" s="46"/>
      <c r="Y31" s="46"/>
      <c r="Z31" s="56"/>
      <c r="AA31" s="66"/>
      <c r="AB31" s="40"/>
      <c r="AC31" s="56"/>
      <c r="AD31" s="66"/>
      <c r="AE31" s="4"/>
      <c r="AF31" s="37"/>
    </row>
    <row r="32" spans="1:32" ht="13.5" thickBot="1">
      <c r="A32" s="37"/>
      <c r="B32" s="4" t="s">
        <v>50</v>
      </c>
      <c r="C32" s="4"/>
      <c r="D32" s="80">
        <f>SUM(D28:D31)</f>
        <v>3294685544.4656</v>
      </c>
      <c r="E32" s="40"/>
      <c r="F32" s="80">
        <f>SUM(F28:F31)</f>
        <v>-50645502.02</v>
      </c>
      <c r="G32" s="40"/>
      <c r="H32" s="41"/>
      <c r="I32" s="41"/>
      <c r="J32" s="80">
        <f>SUM(J28:J31)</f>
        <v>-44324943.36790401</v>
      </c>
      <c r="K32" s="40"/>
      <c r="L32" s="80">
        <f>SUM(L28:L31)</f>
        <v>3250360601.097696</v>
      </c>
      <c r="M32" s="80"/>
      <c r="N32" s="81">
        <f>SUM(N28:N31)</f>
        <v>1</v>
      </c>
      <c r="O32" s="81">
        <f>SUM(O28:O31)</f>
        <v>1</v>
      </c>
      <c r="P32" s="45"/>
      <c r="Q32" s="45"/>
      <c r="R32" s="45"/>
      <c r="S32" s="45"/>
      <c r="T32" s="81">
        <f>SUM(T28:T31)</f>
        <v>1</v>
      </c>
      <c r="U32" s="45"/>
      <c r="V32" s="41"/>
      <c r="W32" s="40"/>
      <c r="X32" s="81">
        <f>SUM(X28:X31)</f>
        <v>0.07615751867161197</v>
      </c>
      <c r="Y32" s="40"/>
      <c r="Z32" s="81">
        <f>SUM(Z28:Z31)</f>
        <v>0.11109538340731802</v>
      </c>
      <c r="AA32" s="41"/>
      <c r="AB32" s="82">
        <f>SUM(AB28:AB31)</f>
        <v>361100057.19098914</v>
      </c>
      <c r="AC32" s="41"/>
      <c r="AD32" s="82">
        <f>SUM(AD28:AD31)</f>
        <v>-4926485.253164388</v>
      </c>
      <c r="AE32" s="73"/>
      <c r="AF32" s="37"/>
    </row>
    <row r="33" spans="1:32" ht="13.5" thickTop="1">
      <c r="A33" s="37"/>
      <c r="B33" s="37"/>
      <c r="C33" s="37"/>
      <c r="D33" s="37"/>
      <c r="E33" s="37"/>
      <c r="F33" s="37"/>
      <c r="G33" s="37"/>
      <c r="H33" s="36"/>
      <c r="I33" s="36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5" spans="1:30" ht="12.75">
      <c r="A35" s="70" t="s">
        <v>139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1" ht="12.75">
      <c r="A36" s="70"/>
      <c r="B36" s="43"/>
      <c r="C36" s="37"/>
      <c r="D36" s="36"/>
      <c r="E36" s="36"/>
      <c r="F36" s="36"/>
      <c r="G36" s="36"/>
      <c r="H36" s="35"/>
      <c r="I36" s="36"/>
      <c r="J36" s="36"/>
      <c r="K36" s="37"/>
      <c r="M36" s="44"/>
      <c r="N36" s="35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4"/>
      <c r="AE36" s="4"/>
    </row>
    <row r="37" spans="1:31" ht="12.75">
      <c r="A37" s="43"/>
      <c r="B37" s="4"/>
      <c r="C37" s="4"/>
      <c r="D37" s="35"/>
      <c r="E37" s="33"/>
      <c r="F37" s="33"/>
      <c r="G37" s="33"/>
      <c r="H37" s="72"/>
      <c r="I37" s="33"/>
      <c r="J37" s="35"/>
      <c r="K37" s="44"/>
      <c r="L37" s="44" t="s">
        <v>19</v>
      </c>
      <c r="M37" s="44"/>
      <c r="N37" s="30" t="s">
        <v>19</v>
      </c>
      <c r="O37" s="30"/>
      <c r="P37" s="30"/>
      <c r="Q37" s="30"/>
      <c r="R37" s="30"/>
      <c r="S37" s="30"/>
      <c r="T37" s="30"/>
      <c r="U37" s="30"/>
      <c r="V37" s="44"/>
      <c r="W37" s="4"/>
      <c r="X37" s="44"/>
      <c r="Y37" s="44"/>
      <c r="Z37" s="44"/>
      <c r="AA37" s="44"/>
      <c r="AB37" s="44"/>
      <c r="AC37" s="44"/>
      <c r="AD37" s="4"/>
      <c r="AE37" s="4"/>
    </row>
    <row r="38" spans="1:31" ht="12.75">
      <c r="A38" s="43"/>
      <c r="B38" s="4"/>
      <c r="C38" s="4"/>
      <c r="D38" s="35"/>
      <c r="E38" s="35"/>
      <c r="F38" s="35"/>
      <c r="G38" s="35"/>
      <c r="H38" s="35"/>
      <c r="I38" s="35"/>
      <c r="J38" s="35"/>
      <c r="K38" s="44"/>
      <c r="L38" s="30" t="s">
        <v>4</v>
      </c>
      <c r="M38" s="30"/>
      <c r="N38" s="44" t="s">
        <v>2</v>
      </c>
      <c r="O38" s="44"/>
      <c r="P38" s="44"/>
      <c r="Q38" s="44"/>
      <c r="R38" s="44"/>
      <c r="S38" s="44"/>
      <c r="T38" s="44"/>
      <c r="U38" s="44"/>
      <c r="V38" s="44"/>
      <c r="W38" s="4"/>
      <c r="X38" s="44"/>
      <c r="Y38" s="44"/>
      <c r="Z38" s="44"/>
      <c r="AA38" s="44"/>
      <c r="AB38" s="35"/>
      <c r="AC38" s="44"/>
      <c r="AD38" s="44" t="s">
        <v>51</v>
      </c>
      <c r="AE38" s="4"/>
    </row>
    <row r="39" spans="1:31" ht="12.75">
      <c r="A39" s="43"/>
      <c r="B39" s="4"/>
      <c r="C39" s="4"/>
      <c r="D39" s="35"/>
      <c r="E39" s="35"/>
      <c r="F39" s="35"/>
      <c r="G39" s="35"/>
      <c r="H39" s="35"/>
      <c r="I39" s="35"/>
      <c r="J39" s="35"/>
      <c r="K39" s="44"/>
      <c r="L39" s="44" t="s">
        <v>2</v>
      </c>
      <c r="M39" s="44"/>
      <c r="N39" s="44" t="s">
        <v>7</v>
      </c>
      <c r="O39" s="44"/>
      <c r="P39" s="44"/>
      <c r="Q39" s="44"/>
      <c r="R39" s="44"/>
      <c r="S39" s="44"/>
      <c r="T39" s="44"/>
      <c r="U39" s="44"/>
      <c r="V39" s="44" t="s">
        <v>40</v>
      </c>
      <c r="W39" s="44"/>
      <c r="X39" s="44" t="s">
        <v>41</v>
      </c>
      <c r="Y39" s="44"/>
      <c r="Z39" s="44" t="s">
        <v>42</v>
      </c>
      <c r="AA39" s="33"/>
      <c r="AB39" s="44" t="s">
        <v>43</v>
      </c>
      <c r="AC39" s="4"/>
      <c r="AD39" s="35" t="s">
        <v>52</v>
      </c>
      <c r="AE39" s="4"/>
    </row>
    <row r="40" spans="1:31" ht="12.75">
      <c r="A40" s="43"/>
      <c r="B40" s="4"/>
      <c r="C40" s="4"/>
      <c r="D40" s="35"/>
      <c r="E40" s="35"/>
      <c r="F40" s="35"/>
      <c r="G40" s="35"/>
      <c r="H40" s="35"/>
      <c r="I40" s="35"/>
      <c r="J40" s="35"/>
      <c r="K40" s="44"/>
      <c r="L40" s="39" t="s">
        <v>6</v>
      </c>
      <c r="M40" s="39"/>
      <c r="N40" s="39" t="s">
        <v>46</v>
      </c>
      <c r="O40" s="39"/>
      <c r="P40" s="39"/>
      <c r="Q40" s="39"/>
      <c r="R40" s="39"/>
      <c r="S40" s="39"/>
      <c r="T40" s="39"/>
      <c r="U40" s="39"/>
      <c r="V40" s="39" t="s">
        <v>47</v>
      </c>
      <c r="W40" s="44"/>
      <c r="X40" s="39" t="s">
        <v>48</v>
      </c>
      <c r="Y40" s="44"/>
      <c r="Z40" s="51" t="s">
        <v>5</v>
      </c>
      <c r="AA40" s="33"/>
      <c r="AB40" s="39" t="s">
        <v>49</v>
      </c>
      <c r="AC40" s="4"/>
      <c r="AD40" s="39" t="s">
        <v>49</v>
      </c>
      <c r="AE40" s="4"/>
    </row>
    <row r="41" spans="1:31" ht="12.75">
      <c r="A41" s="43"/>
      <c r="B41" s="4"/>
      <c r="C41" s="4"/>
      <c r="D41" s="35"/>
      <c r="E41" s="35"/>
      <c r="F41" s="33"/>
      <c r="G41" s="33"/>
      <c r="H41" s="33"/>
      <c r="I41" s="33"/>
      <c r="J41" s="3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3"/>
      <c r="AB41" s="4"/>
      <c r="AC41" s="4"/>
      <c r="AD41" s="33"/>
      <c r="AE41" s="4"/>
    </row>
    <row r="42" spans="1:31" ht="12.75">
      <c r="A42" s="43"/>
      <c r="B42" s="4" t="s">
        <v>24</v>
      </c>
      <c r="C42" s="4"/>
      <c r="D42" s="41"/>
      <c r="E42" s="41"/>
      <c r="F42" s="41"/>
      <c r="G42" s="41"/>
      <c r="H42" s="74"/>
      <c r="I42" s="74"/>
      <c r="J42" s="45"/>
      <c r="K42" s="46"/>
      <c r="L42" s="73">
        <f>L28</f>
        <v>0</v>
      </c>
      <c r="M42" s="73"/>
      <c r="N42" s="46">
        <f>L42/L46</f>
        <v>0</v>
      </c>
      <c r="O42" s="46">
        <f>L42/L46</f>
        <v>0</v>
      </c>
      <c r="P42" s="46"/>
      <c r="Q42" s="46"/>
      <c r="R42" s="46"/>
      <c r="S42" s="46"/>
      <c r="T42" s="46"/>
      <c r="U42" s="46"/>
      <c r="V42" s="46">
        <f>V28</f>
        <v>0.0041</v>
      </c>
      <c r="W42" s="46"/>
      <c r="X42" s="46">
        <f>N42*V42</f>
        <v>0</v>
      </c>
      <c r="Y42" s="56"/>
      <c r="Z42" s="46">
        <f>X42*'Revenue Gross-Up Factor'!$C$37</f>
        <v>0</v>
      </c>
      <c r="AA42" s="57"/>
      <c r="AB42" s="40">
        <f>L46*Z42</f>
        <v>0</v>
      </c>
      <c r="AC42" s="75"/>
      <c r="AD42" s="41">
        <f>AB42-AB28</f>
        <v>0</v>
      </c>
      <c r="AE42" s="4"/>
    </row>
    <row r="43" spans="1:32" ht="12.75">
      <c r="A43" s="43"/>
      <c r="B43" s="4" t="s">
        <v>22</v>
      </c>
      <c r="C43" s="4"/>
      <c r="D43" s="41"/>
      <c r="E43" s="41"/>
      <c r="F43" s="41"/>
      <c r="G43" s="41"/>
      <c r="H43" s="74"/>
      <c r="I43" s="74"/>
      <c r="J43" s="45"/>
      <c r="K43" s="46"/>
      <c r="L43" s="74">
        <f>L29</f>
        <v>1504791627.266441</v>
      </c>
      <c r="M43" s="73"/>
      <c r="N43" s="47">
        <f>L43/L46</f>
        <v>0.46296144088082114</v>
      </c>
      <c r="O43" s="47">
        <f>L43/L46</f>
        <v>0.46296144088082114</v>
      </c>
      <c r="P43" s="47"/>
      <c r="Q43" s="47"/>
      <c r="R43" s="47"/>
      <c r="S43" s="47"/>
      <c r="T43" s="47"/>
      <c r="U43" s="47"/>
      <c r="V43" s="46">
        <f>V29</f>
        <v>0.0369</v>
      </c>
      <c r="W43" s="46"/>
      <c r="X43" s="46">
        <f>N43*V43</f>
        <v>0.0170832771685023</v>
      </c>
      <c r="Y43" s="56"/>
      <c r="Z43" s="46">
        <f>X43*'Revenue Gross-Up Factor'!$C$37</f>
        <v>0.017181711191920815</v>
      </c>
      <c r="AA43" s="57"/>
      <c r="AB43" s="40">
        <f>L46*Z43</f>
        <v>55846757.11765875</v>
      </c>
      <c r="AC43" s="75"/>
      <c r="AD43" s="41">
        <f>AB43-AB29</f>
        <v>0</v>
      </c>
      <c r="AE43" s="4"/>
      <c r="AF43" s="160" t="s">
        <v>138</v>
      </c>
    </row>
    <row r="44" spans="1:33" ht="12.75">
      <c r="A44" s="43"/>
      <c r="B44" s="4" t="s">
        <v>23</v>
      </c>
      <c r="C44" s="4"/>
      <c r="D44" s="41"/>
      <c r="E44" s="41"/>
      <c r="F44" s="41"/>
      <c r="G44" s="41"/>
      <c r="H44" s="74"/>
      <c r="I44" s="74"/>
      <c r="J44" s="45"/>
      <c r="K44" s="46"/>
      <c r="L44" s="76">
        <f>L30</f>
        <v>1745568973.8312547</v>
      </c>
      <c r="M44" s="76"/>
      <c r="N44" s="77">
        <f>L44/L46</f>
        <v>0.5370385591191789</v>
      </c>
      <c r="O44" s="77">
        <f>L44/L46</f>
        <v>0.5370385591191789</v>
      </c>
      <c r="P44" s="47"/>
      <c r="Q44" s="47"/>
      <c r="R44" s="47"/>
      <c r="S44" s="47"/>
      <c r="T44" s="47"/>
      <c r="U44" s="47"/>
      <c r="V44" s="47">
        <v>0.092</v>
      </c>
      <c r="W44" s="46"/>
      <c r="X44" s="77">
        <f>N44*V44</f>
        <v>0.04940754743896445</v>
      </c>
      <c r="Y44" s="56"/>
      <c r="Z44" s="77">
        <f>X44*'Revenue Gross-Up Factor'!$C$34</f>
        <v>0.0785459803983322</v>
      </c>
      <c r="AA44" s="63"/>
      <c r="AB44" s="64">
        <f>L46*Z44</f>
        <v>255302760.06133088</v>
      </c>
      <c r="AC44" s="63"/>
      <c r="AD44" s="64">
        <f>AB44-AB30</f>
        <v>-49950540.01199952</v>
      </c>
      <c r="AE44" s="4"/>
      <c r="AF44" s="48">
        <f>AD44/((V16-V44)*100)</f>
        <v>-27750300.006666396</v>
      </c>
      <c r="AG44" s="77">
        <f>V44*'Revenue Gross-Up Factor'!$C$34</f>
        <v>0.14625761793931336</v>
      </c>
    </row>
    <row r="45" spans="1:31" ht="12.75">
      <c r="A45" s="43"/>
      <c r="B45" s="4"/>
      <c r="C45" s="4"/>
      <c r="D45" s="41"/>
      <c r="E45" s="41"/>
      <c r="F45" s="41"/>
      <c r="G45" s="41"/>
      <c r="H45" s="79"/>
      <c r="I45" s="79"/>
      <c r="J45" s="33"/>
      <c r="K45" s="4"/>
      <c r="L45" s="78"/>
      <c r="M45" s="78"/>
      <c r="N45" s="4"/>
      <c r="O45" s="4"/>
      <c r="P45" s="4"/>
      <c r="Q45" s="4"/>
      <c r="R45" s="4"/>
      <c r="S45" s="4"/>
      <c r="T45" s="4"/>
      <c r="U45" s="4"/>
      <c r="V45" s="46"/>
      <c r="W45" s="4"/>
      <c r="X45" s="46"/>
      <c r="Y45" s="46"/>
      <c r="Z45" s="56"/>
      <c r="AA45" s="66"/>
      <c r="AB45" s="40"/>
      <c r="AC45" s="56"/>
      <c r="AD45" s="66"/>
      <c r="AE45" s="4"/>
    </row>
    <row r="46" spans="1:31" ht="13.5" thickBot="1">
      <c r="A46" s="37"/>
      <c r="B46" s="4" t="s">
        <v>50</v>
      </c>
      <c r="C46" s="4"/>
      <c r="D46" s="41"/>
      <c r="E46" s="41"/>
      <c r="F46" s="41"/>
      <c r="G46" s="41"/>
      <c r="H46" s="41"/>
      <c r="I46" s="41"/>
      <c r="J46" s="41"/>
      <c r="K46" s="40"/>
      <c r="L46" s="80">
        <f>SUM(L42:L45)</f>
        <v>3250360601.097696</v>
      </c>
      <c r="M46" s="80"/>
      <c r="N46" s="81">
        <f>SUM(N42:N45)</f>
        <v>1</v>
      </c>
      <c r="O46" s="81">
        <f>SUM(O42:O45)</f>
        <v>1</v>
      </c>
      <c r="P46" s="45"/>
      <c r="Q46" s="45"/>
      <c r="R46" s="45"/>
      <c r="S46" s="45"/>
      <c r="T46" s="45"/>
      <c r="U46" s="45"/>
      <c r="V46" s="41"/>
      <c r="W46" s="40"/>
      <c r="X46" s="81">
        <f>SUM(X42:X45)</f>
        <v>0.06649082460746675</v>
      </c>
      <c r="Y46" s="40"/>
      <c r="Z46" s="81">
        <f>SUM(Z42:Z45)</f>
        <v>0.09572769159025302</v>
      </c>
      <c r="AA46" s="41"/>
      <c r="AB46" s="82">
        <f>SUM(AB42:AB45)</f>
        <v>311149517.17898965</v>
      </c>
      <c r="AC46" s="41"/>
      <c r="AD46" s="82">
        <f>SUM(AD42:AD45)</f>
        <v>-49950540.01199952</v>
      </c>
      <c r="AE46" s="73"/>
    </row>
    <row r="47" spans="1:30" ht="13.5" thickTop="1">
      <c r="A47" s="37"/>
      <c r="B47" s="37"/>
      <c r="C47" s="37"/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</sheetData>
  <sheetProtection/>
  <mergeCells count="3">
    <mergeCell ref="A1:AD1"/>
    <mergeCell ref="A3:AD3"/>
    <mergeCell ref="A2:AD2"/>
  </mergeCells>
  <printOptions/>
  <pageMargins left="0.2" right="0.2" top="0.67" bottom="0.24" header="0.45" footer="0.2"/>
  <pageSetup fitToHeight="1" fitToWidth="1" horizontalDpi="600" verticalDpi="600" orientation="landscape" scale="69" r:id="rId1"/>
  <headerFooter alignWithMargins="0">
    <oddHeader>&amp;R&amp;14Exhibit___(LK-26)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5">
      <selection activeCell="E17" sqref="E17"/>
    </sheetView>
  </sheetViews>
  <sheetFormatPr defaultColWidth="9.140625" defaultRowHeight="12.75"/>
  <cols>
    <col min="1" max="1" width="61.140625" style="0" customWidth="1"/>
    <col min="2" max="2" width="0.85546875" style="0" customWidth="1"/>
    <col min="3" max="3" width="14.00390625" style="0" customWidth="1"/>
    <col min="4" max="4" width="1.421875" style="0" customWidth="1"/>
    <col min="5" max="5" width="12.57421875" style="0" customWidth="1"/>
    <col min="7" max="7" width="12.421875" style="0" customWidth="1"/>
  </cols>
  <sheetData>
    <row r="1" spans="1:5" ht="12.75">
      <c r="A1" s="168" t="s">
        <v>0</v>
      </c>
      <c r="B1" s="168"/>
      <c r="C1" s="168"/>
      <c r="D1" s="168"/>
      <c r="E1" s="168"/>
    </row>
    <row r="2" spans="1:5" ht="12.75">
      <c r="A2" s="172" t="s">
        <v>16</v>
      </c>
      <c r="B2" s="172"/>
      <c r="C2" s="172"/>
      <c r="D2" s="172"/>
      <c r="E2" s="172"/>
    </row>
    <row r="3" spans="1:5" ht="12.75">
      <c r="A3" s="172" t="s">
        <v>33</v>
      </c>
      <c r="B3" s="172"/>
      <c r="C3" s="172"/>
      <c r="D3" s="172"/>
      <c r="E3" s="172"/>
    </row>
    <row r="4" spans="1:5" ht="12.75">
      <c r="A4" s="168" t="s">
        <v>62</v>
      </c>
      <c r="B4" s="168"/>
      <c r="C4" s="168"/>
      <c r="D4" s="168"/>
      <c r="E4" s="168"/>
    </row>
    <row r="7" spans="1:7" ht="12.75">
      <c r="A7" s="13"/>
      <c r="B7" s="13"/>
      <c r="C7" s="14" t="s">
        <v>17</v>
      </c>
      <c r="E7" s="29" t="s">
        <v>30</v>
      </c>
      <c r="G7" s="29" t="s">
        <v>31</v>
      </c>
    </row>
    <row r="8" spans="1:7" ht="12.75">
      <c r="A8" s="1"/>
      <c r="B8" s="1"/>
      <c r="C8" s="14" t="s">
        <v>18</v>
      </c>
      <c r="E8" s="29" t="s">
        <v>31</v>
      </c>
      <c r="G8" s="29" t="s">
        <v>32</v>
      </c>
    </row>
    <row r="9" spans="1:7" ht="12.75">
      <c r="A9" s="1"/>
      <c r="B9" s="1"/>
      <c r="C9" s="14" t="s">
        <v>21</v>
      </c>
      <c r="E9" s="29" t="s">
        <v>32</v>
      </c>
      <c r="G9" s="14" t="s">
        <v>61</v>
      </c>
    </row>
    <row r="10" spans="1:7" ht="12.75">
      <c r="A10" s="5"/>
      <c r="B10" s="5"/>
      <c r="C10" s="27" t="s">
        <v>63</v>
      </c>
      <c r="E10" s="27" t="s">
        <v>63</v>
      </c>
      <c r="G10" s="27" t="s">
        <v>63</v>
      </c>
    </row>
    <row r="11" spans="1:7" ht="12.75">
      <c r="A11" s="5" t="s">
        <v>8</v>
      </c>
      <c r="B11" s="5"/>
      <c r="C11" s="15">
        <v>100</v>
      </c>
      <c r="E11" s="15">
        <v>100</v>
      </c>
      <c r="G11" s="15">
        <v>100</v>
      </c>
    </row>
    <row r="12" spans="1:7" ht="12.75">
      <c r="A12" s="16"/>
      <c r="B12" s="5"/>
      <c r="C12" s="17"/>
      <c r="E12" s="17"/>
      <c r="G12" s="17"/>
    </row>
    <row r="13" spans="1:7" ht="12.75">
      <c r="A13" s="18" t="s">
        <v>64</v>
      </c>
      <c r="B13" s="5"/>
      <c r="C13" s="19">
        <f>ROUND(+C11*0.0042,6)</f>
        <v>0.42</v>
      </c>
      <c r="E13" s="19"/>
      <c r="G13" s="19">
        <f>ROUND(+G11*0.0042,6)</f>
        <v>0.42</v>
      </c>
    </row>
    <row r="14" spans="1:7" ht="12.75">
      <c r="A14" s="16"/>
      <c r="B14" s="5"/>
      <c r="C14" s="19"/>
      <c r="E14" s="19"/>
      <c r="G14" s="19"/>
    </row>
    <row r="15" spans="1:7" ht="12.75">
      <c r="A15" s="18" t="s">
        <v>65</v>
      </c>
      <c r="B15" s="5"/>
      <c r="C15" s="20">
        <f>ROUND(+C11*0.001529,6)</f>
        <v>0.1529</v>
      </c>
      <c r="E15" s="20"/>
      <c r="G15" s="20">
        <f>ROUND(+G11*0.001529,6)</f>
        <v>0.1529</v>
      </c>
    </row>
    <row r="16" spans="1:7" ht="12.75">
      <c r="A16" s="16"/>
      <c r="B16" s="5"/>
      <c r="C16" s="19"/>
      <c r="E16" s="19"/>
      <c r="G16" s="19"/>
    </row>
    <row r="17" spans="1:7" ht="12.75">
      <c r="A17" s="18" t="s">
        <v>75</v>
      </c>
      <c r="B17" s="5"/>
      <c r="C17" s="42">
        <v>5.70163</v>
      </c>
      <c r="D17" s="37"/>
      <c r="E17" s="42">
        <v>5.70163</v>
      </c>
      <c r="F17" s="37"/>
      <c r="G17" s="42"/>
    </row>
    <row r="18" spans="1:7" ht="12.75">
      <c r="A18" s="16"/>
      <c r="B18" s="5"/>
      <c r="C18" s="19"/>
      <c r="E18" s="19"/>
      <c r="G18" s="19"/>
    </row>
    <row r="19" spans="1:7" ht="12.75">
      <c r="A19" s="18" t="s">
        <v>9</v>
      </c>
      <c r="B19" s="5"/>
      <c r="C19" s="19">
        <f>+C11-C15-C13-C17</f>
        <v>93.72547</v>
      </c>
      <c r="E19" s="19">
        <f>+E11-E15-E13-E17</f>
        <v>94.29837</v>
      </c>
      <c r="G19" s="19">
        <f>+G11-G15-G13-G17</f>
        <v>99.4271</v>
      </c>
    </row>
    <row r="20" spans="1:7" ht="12.75">
      <c r="A20" s="16"/>
      <c r="B20" s="5"/>
      <c r="C20" s="19"/>
      <c r="E20" s="19"/>
      <c r="G20" s="19"/>
    </row>
    <row r="21" spans="1:7" ht="12.75">
      <c r="A21" s="18" t="s">
        <v>10</v>
      </c>
      <c r="B21" s="5"/>
      <c r="C21" s="21">
        <f>C51</f>
        <v>5.723814</v>
      </c>
      <c r="E21" s="21">
        <f>E51</f>
        <v>5.758188</v>
      </c>
      <c r="G21" s="21">
        <f>G51</f>
        <v>5.965626</v>
      </c>
    </row>
    <row r="22" spans="1:7" ht="12.75">
      <c r="A22" s="16"/>
      <c r="B22" s="5"/>
      <c r="C22" s="19"/>
      <c r="E22" s="19"/>
      <c r="G22" s="19"/>
    </row>
    <row r="23" spans="1:7" ht="12.75">
      <c r="A23" s="18" t="s">
        <v>76</v>
      </c>
      <c r="B23" s="5"/>
      <c r="C23" s="19">
        <f>C19-C21</f>
        <v>88.001656</v>
      </c>
      <c r="E23" s="19">
        <f>E19-E21</f>
        <v>88.540182</v>
      </c>
      <c r="G23" s="19">
        <f>G19-G21</f>
        <v>93.461474</v>
      </c>
    </row>
    <row r="24" spans="1:7" ht="12.75">
      <c r="A24" s="18"/>
      <c r="B24" s="5"/>
      <c r="C24" s="19"/>
      <c r="E24" s="19"/>
      <c r="G24" s="19"/>
    </row>
    <row r="25" spans="1:7" ht="12.75">
      <c r="A25" s="18" t="s">
        <v>11</v>
      </c>
      <c r="B25" s="5"/>
      <c r="C25" s="21">
        <f>C23*0.35</f>
        <v>30.800579599999995</v>
      </c>
      <c r="E25" s="21">
        <f>E23*0.35</f>
        <v>30.9890637</v>
      </c>
      <c r="G25" s="21">
        <f>G23*0.35</f>
        <v>32.711515899999995</v>
      </c>
    </row>
    <row r="26" spans="1:7" ht="12.75">
      <c r="A26" s="18"/>
      <c r="B26" s="5"/>
      <c r="C26" s="19"/>
      <c r="E26" s="19"/>
      <c r="G26" s="19"/>
    </row>
    <row r="27" spans="1:7" ht="12.75">
      <c r="A27" s="18" t="s">
        <v>12</v>
      </c>
      <c r="B27" s="5"/>
      <c r="C27" s="19"/>
      <c r="E27" s="19"/>
      <c r="G27" s="19"/>
    </row>
    <row r="28" spans="1:7" ht="12.75">
      <c r="A28" s="18" t="s">
        <v>13</v>
      </c>
      <c r="B28" s="5"/>
      <c r="C28" s="22">
        <f>+C21+C25+C15+C13</f>
        <v>37.0972936</v>
      </c>
      <c r="E28" s="22">
        <f>+E21+E25+E15+E13</f>
        <v>36.7472517</v>
      </c>
      <c r="G28" s="22">
        <f>+G21+G25+G15+G13</f>
        <v>39.2500419</v>
      </c>
    </row>
    <row r="29" spans="1:7" ht="12.75">
      <c r="A29" s="16"/>
      <c r="B29" s="5"/>
      <c r="C29" s="23"/>
      <c r="E29" s="23"/>
      <c r="G29" s="23"/>
    </row>
    <row r="30" spans="1:7" ht="12.75">
      <c r="A30" s="16" t="s">
        <v>14</v>
      </c>
      <c r="B30" s="5"/>
      <c r="C30" s="24">
        <f>+C11</f>
        <v>100</v>
      </c>
      <c r="E30" s="24">
        <f>+E11</f>
        <v>100</v>
      </c>
      <c r="G30" s="24">
        <f>+G11</f>
        <v>100</v>
      </c>
    </row>
    <row r="31" spans="1:7" ht="12.75">
      <c r="A31" s="16"/>
      <c r="B31" s="5"/>
      <c r="C31" s="23"/>
      <c r="E31" s="23"/>
      <c r="G31" s="23"/>
    </row>
    <row r="32" spans="1:7" ht="13.5" thickBot="1">
      <c r="A32" s="18" t="s">
        <v>15</v>
      </c>
      <c r="B32" s="5"/>
      <c r="C32" s="25">
        <f>+C30-C28</f>
        <v>62.9027064</v>
      </c>
      <c r="E32" s="25">
        <f>+E30-E28</f>
        <v>63.2527483</v>
      </c>
      <c r="G32" s="25">
        <f>+G30-G28</f>
        <v>60.7499581</v>
      </c>
    </row>
    <row r="33" spans="1:7" ht="13.5" thickTop="1">
      <c r="A33" s="5"/>
      <c r="B33" s="5"/>
      <c r="C33" s="26"/>
      <c r="E33" s="26"/>
      <c r="G33" s="26"/>
    </row>
    <row r="34" spans="1:7" ht="13.5" thickBot="1">
      <c r="A34" s="4" t="s">
        <v>60</v>
      </c>
      <c r="B34" s="4"/>
      <c r="C34" s="94">
        <f>1/C32*100</f>
        <v>1.5897567167316669</v>
      </c>
      <c r="D34" s="37"/>
      <c r="E34" s="94">
        <f>1/E32*100</f>
        <v>1.5809589731297098</v>
      </c>
      <c r="G34" s="94">
        <f>1/G32*100</f>
        <v>1.6460916703084936</v>
      </c>
    </row>
    <row r="35" spans="1:7" ht="13.5" thickTop="1">
      <c r="A35" s="4"/>
      <c r="B35" s="4"/>
      <c r="C35" s="95"/>
      <c r="D35" s="37"/>
      <c r="E35" s="95"/>
      <c r="G35" s="95"/>
    </row>
    <row r="36" spans="1:7" ht="12.75">
      <c r="A36" s="4"/>
      <c r="B36" s="4"/>
      <c r="C36" s="95"/>
      <c r="D36" s="37"/>
      <c r="E36" s="95"/>
      <c r="G36" s="95"/>
    </row>
    <row r="37" spans="1:7" ht="13.5" thickBot="1">
      <c r="A37" s="4" t="s">
        <v>59</v>
      </c>
      <c r="B37" s="4"/>
      <c r="C37" s="93">
        <f>1/(C11-C13-C15)*100</f>
        <v>1.0057620105584897</v>
      </c>
      <c r="E37" s="93">
        <f>1/(E11-E13-E15)*100</f>
        <v>1</v>
      </c>
      <c r="G37" s="93">
        <f>1/(G11-G13-G15)*100</f>
        <v>1.0057620105584897</v>
      </c>
    </row>
    <row r="38" spans="1:7" ht="13.5" thickTop="1">
      <c r="A38" s="5"/>
      <c r="B38" s="5"/>
      <c r="C38" s="32"/>
      <c r="E38" s="32"/>
      <c r="G38" s="32"/>
    </row>
    <row r="39" spans="1:7" ht="12.75">
      <c r="A39" s="5"/>
      <c r="B39" s="5"/>
      <c r="C39" s="92"/>
      <c r="E39" s="92"/>
      <c r="G39" s="92"/>
    </row>
    <row r="40" spans="1:7" ht="12.75">
      <c r="A40" s="1" t="s">
        <v>67</v>
      </c>
      <c r="B40" s="1"/>
      <c r="C40" s="1"/>
      <c r="E40" s="1"/>
      <c r="G40" s="1"/>
    </row>
    <row r="41" spans="1:7" ht="12.75">
      <c r="A41" s="5" t="s">
        <v>8</v>
      </c>
      <c r="B41" s="5"/>
      <c r="C41" s="15">
        <v>100</v>
      </c>
      <c r="E41" s="15">
        <v>100</v>
      </c>
      <c r="G41" s="15">
        <v>100</v>
      </c>
    </row>
    <row r="42" spans="1:7" ht="12.75">
      <c r="A42" s="16"/>
      <c r="B42" s="5"/>
      <c r="C42" s="17"/>
      <c r="E42" s="17"/>
      <c r="G42" s="17"/>
    </row>
    <row r="43" spans="1:7" ht="12.75">
      <c r="A43" s="18" t="s">
        <v>64</v>
      </c>
      <c r="B43" s="5"/>
      <c r="C43" s="19">
        <f>ROUND(+C41*0.0042,6)</f>
        <v>0.42</v>
      </c>
      <c r="E43" s="19"/>
      <c r="G43" s="19">
        <f>ROUND(+G41*0.0042,6)</f>
        <v>0.42</v>
      </c>
    </row>
    <row r="44" spans="1:7" ht="12.75">
      <c r="A44" s="16"/>
      <c r="B44" s="5"/>
      <c r="C44" s="19"/>
      <c r="E44" s="19"/>
      <c r="G44" s="19"/>
    </row>
    <row r="45" spans="1:7" ht="12.75">
      <c r="A45" s="18" t="s">
        <v>65</v>
      </c>
      <c r="B45" s="5"/>
      <c r="C45" s="20">
        <f>ROUND(+C41*0.001529,6)</f>
        <v>0.1529</v>
      </c>
      <c r="E45" s="20"/>
      <c r="G45" s="20">
        <f>ROUND(+G41*0.001529,6)</f>
        <v>0.1529</v>
      </c>
    </row>
    <row r="46" spans="1:7" ht="12.75">
      <c r="A46" s="16"/>
      <c r="B46" s="5"/>
      <c r="C46" s="19"/>
      <c r="E46" s="19"/>
      <c r="G46" s="19"/>
    </row>
    <row r="47" spans="1:7" ht="12.75">
      <c r="A47" s="18" t="s">
        <v>66</v>
      </c>
      <c r="B47" s="5"/>
      <c r="C47" s="42">
        <v>4.0302</v>
      </c>
      <c r="D47" s="37"/>
      <c r="E47" s="42">
        <v>4.0302</v>
      </c>
      <c r="F47" s="37"/>
      <c r="G47" s="42"/>
    </row>
    <row r="48" spans="1:7" ht="12.75">
      <c r="A48" s="16"/>
      <c r="B48" s="5"/>
      <c r="C48" s="19"/>
      <c r="E48" s="19"/>
      <c r="G48" s="19"/>
    </row>
    <row r="49" spans="1:7" ht="12.75">
      <c r="A49" s="18" t="s">
        <v>9</v>
      </c>
      <c r="B49" s="5"/>
      <c r="C49" s="19">
        <f>+C41-C45-C43-C47</f>
        <v>95.3969</v>
      </c>
      <c r="E49" s="19">
        <f>+E41-E45-E43-E47</f>
        <v>95.9698</v>
      </c>
      <c r="G49" s="19">
        <f>+G41-G45-G43-G47</f>
        <v>99.4271</v>
      </c>
    </row>
    <row r="50" spans="1:7" ht="12.75">
      <c r="A50" s="16"/>
      <c r="B50" s="5"/>
      <c r="C50" s="19"/>
      <c r="E50" s="19"/>
      <c r="G50" s="19"/>
    </row>
    <row r="51" spans="1:7" ht="13.5" thickBot="1">
      <c r="A51" s="18" t="s">
        <v>10</v>
      </c>
      <c r="B51" s="5"/>
      <c r="C51" s="100">
        <f>ROUND(+C49*0.06,6)</f>
        <v>5.723814</v>
      </c>
      <c r="E51" s="100">
        <f>ROUND(+E49*0.06,6)</f>
        <v>5.758188</v>
      </c>
      <c r="G51" s="100">
        <f>ROUND(+G49*0.06,6)</f>
        <v>5.965626</v>
      </c>
    </row>
    <row r="52" spans="1:3" ht="13.5" thickTop="1">
      <c r="A52" s="1"/>
      <c r="B52" s="1"/>
      <c r="C52" s="1"/>
    </row>
    <row r="53" spans="1:3" ht="12.75">
      <c r="A53" s="31"/>
      <c r="B53" s="31"/>
      <c r="C53" s="120"/>
    </row>
    <row r="54" ht="12.75">
      <c r="C54" s="120"/>
    </row>
  </sheetData>
  <sheetProtection/>
  <mergeCells count="4">
    <mergeCell ref="A3:E3"/>
    <mergeCell ref="A1:E1"/>
    <mergeCell ref="A2:E2"/>
    <mergeCell ref="A4:E4"/>
  </mergeCells>
  <printOptions/>
  <pageMargins left="0.32" right="0.23" top="1" bottom="1" header="0.5" footer="0.5"/>
  <pageSetup horizontalDpi="600" verticalDpi="600" orientation="portrait" r:id="rId1"/>
  <headerFooter alignWithMargins="0">
    <oddHeader xml:space="preserve">&amp;RExhibit___(LK-16)
Page 2 of 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3" width="10.421875" style="0" customWidth="1"/>
    <col min="4" max="4" width="12.140625" style="0" customWidth="1"/>
    <col min="5" max="5" width="10.421875" style="0" customWidth="1"/>
    <col min="6" max="6" width="12.7109375" style="0" customWidth="1"/>
    <col min="7" max="7" width="11.8515625" style="0" bestFit="1" customWidth="1"/>
  </cols>
  <sheetData>
    <row r="1" spans="1:7" ht="12.75">
      <c r="A1" s="168" t="s">
        <v>0</v>
      </c>
      <c r="B1" s="168"/>
      <c r="C1" s="168"/>
      <c r="D1" s="168"/>
      <c r="E1" s="168"/>
      <c r="F1" s="168"/>
      <c r="G1" s="168"/>
    </row>
    <row r="2" spans="1:7" ht="12.75">
      <c r="A2" s="173" t="s">
        <v>100</v>
      </c>
      <c r="B2" s="173"/>
      <c r="C2" s="173"/>
      <c r="D2" s="173"/>
      <c r="E2" s="173"/>
      <c r="F2" s="173"/>
      <c r="G2" s="173"/>
    </row>
    <row r="3" spans="1:7" ht="12.75">
      <c r="A3" s="168" t="s">
        <v>77</v>
      </c>
      <c r="B3" s="168"/>
      <c r="C3" s="168"/>
      <c r="D3" s="168"/>
      <c r="E3" s="168"/>
      <c r="F3" s="168"/>
      <c r="G3" s="168"/>
    </row>
    <row r="4" spans="1:7" ht="12.75">
      <c r="A4" s="168" t="s">
        <v>62</v>
      </c>
      <c r="B4" s="168"/>
      <c r="C4" s="168"/>
      <c r="D4" s="168"/>
      <c r="E4" s="168"/>
      <c r="F4" s="168"/>
      <c r="G4" s="168"/>
    </row>
    <row r="5" spans="1:7" ht="12.75">
      <c r="A5" s="169" t="s">
        <v>55</v>
      </c>
      <c r="B5" s="169"/>
      <c r="C5" s="169"/>
      <c r="D5" s="169"/>
      <c r="E5" s="169"/>
      <c r="F5" s="169"/>
      <c r="G5" s="169"/>
    </row>
    <row r="6" spans="1:3" ht="12.75">
      <c r="A6" s="104"/>
      <c r="B6" s="103"/>
      <c r="C6" s="103"/>
    </row>
    <row r="7" spans="1:11" ht="12.75">
      <c r="A7" s="122"/>
      <c r="B7" s="123"/>
      <c r="C7" s="123"/>
      <c r="D7" s="123"/>
      <c r="E7" s="123"/>
      <c r="F7" s="123"/>
      <c r="G7" s="123"/>
      <c r="H7" s="4"/>
      <c r="I7" s="37"/>
      <c r="J7" s="37"/>
      <c r="K7" s="37"/>
    </row>
    <row r="8" spans="1:8" ht="12.75">
      <c r="A8" s="122" t="s">
        <v>101</v>
      </c>
      <c r="B8" s="123"/>
      <c r="C8" s="123"/>
      <c r="D8" s="123"/>
      <c r="E8" s="123"/>
      <c r="F8" s="123"/>
      <c r="G8" s="146">
        <f>+F33</f>
        <v>16.77726805</v>
      </c>
      <c r="H8" s="1"/>
    </row>
    <row r="9" spans="1:8" ht="12.75">
      <c r="A9" s="123"/>
      <c r="B9" s="123"/>
      <c r="C9" s="123"/>
      <c r="D9" s="123"/>
      <c r="E9" s="123"/>
      <c r="F9" s="123"/>
      <c r="G9" s="147"/>
      <c r="H9" s="1"/>
    </row>
    <row r="10" spans="1:8" ht="12.75">
      <c r="A10" s="122" t="s">
        <v>102</v>
      </c>
      <c r="B10" s="123"/>
      <c r="C10" s="123"/>
      <c r="D10" s="123"/>
      <c r="E10" s="123"/>
      <c r="F10" s="123"/>
      <c r="G10" s="148">
        <f>F26</f>
        <v>20.647</v>
      </c>
      <c r="H10" s="1"/>
    </row>
    <row r="11" spans="1:8" ht="12.75">
      <c r="A11" s="123"/>
      <c r="B11" s="123"/>
      <c r="C11" s="123"/>
      <c r="D11" s="123"/>
      <c r="E11" s="123"/>
      <c r="F11" s="123"/>
      <c r="G11" s="140"/>
      <c r="H11" s="1"/>
    </row>
    <row r="12" spans="1:8" ht="12.75">
      <c r="A12" s="124" t="s">
        <v>103</v>
      </c>
      <c r="B12" s="123"/>
      <c r="C12" s="123"/>
      <c r="D12" s="123"/>
      <c r="E12" s="123"/>
      <c r="F12" s="123"/>
      <c r="G12" s="143">
        <f>+G8-G10</f>
        <v>-3.8697319499999985</v>
      </c>
      <c r="H12" s="1"/>
    </row>
    <row r="13" spans="1:8" ht="12.75">
      <c r="A13" s="123"/>
      <c r="B13" s="123"/>
      <c r="C13" s="123"/>
      <c r="D13" s="123"/>
      <c r="E13" s="123"/>
      <c r="F13" s="123"/>
      <c r="G13" s="127"/>
      <c r="H13" s="1"/>
    </row>
    <row r="14" spans="1:8" ht="12.75">
      <c r="A14" s="122" t="s">
        <v>97</v>
      </c>
      <c r="B14" s="123"/>
      <c r="C14" s="123"/>
      <c r="D14" s="123"/>
      <c r="E14" s="123"/>
      <c r="F14" s="123"/>
      <c r="G14" s="128">
        <v>0.8725654589361889</v>
      </c>
      <c r="H14" s="1"/>
    </row>
    <row r="15" spans="1:8" ht="12.75">
      <c r="A15" s="122"/>
      <c r="B15" s="123"/>
      <c r="C15" s="123"/>
      <c r="D15" s="123"/>
      <c r="E15" s="123"/>
      <c r="F15" s="123"/>
      <c r="G15" s="125"/>
      <c r="H15" s="1"/>
    </row>
    <row r="16" spans="1:8" ht="13.5" thickBot="1">
      <c r="A16" s="122" t="s">
        <v>104</v>
      </c>
      <c r="B16" s="129"/>
      <c r="C16" s="129"/>
      <c r="D16" s="129"/>
      <c r="E16" s="129"/>
      <c r="F16" s="129"/>
      <c r="G16" s="149">
        <f>G12*G14</f>
        <v>-3.3765944349117816</v>
      </c>
      <c r="H16" s="1"/>
    </row>
    <row r="17" spans="1:8" ht="13.5" thickTop="1">
      <c r="A17" s="122"/>
      <c r="B17" s="129"/>
      <c r="C17" s="129"/>
      <c r="D17" s="129"/>
      <c r="E17" s="129"/>
      <c r="F17" s="129"/>
      <c r="G17" s="112"/>
      <c r="H17" s="1"/>
    </row>
    <row r="18" spans="1:8" ht="12.75">
      <c r="A18" s="150" t="s">
        <v>106</v>
      </c>
      <c r="B18" s="123"/>
      <c r="C18" s="123"/>
      <c r="D18" s="123"/>
      <c r="E18" s="123"/>
      <c r="F18" s="123"/>
      <c r="G18" s="21">
        <f>'Revenue Gross-Up Factor'!C37</f>
        <v>1.0057620105584897</v>
      </c>
      <c r="H18" s="1"/>
    </row>
    <row r="19" spans="1:8" ht="12.75">
      <c r="A19" s="150"/>
      <c r="B19" s="123"/>
      <c r="C19" s="123"/>
      <c r="D19" s="123"/>
      <c r="E19" s="123"/>
      <c r="F19" s="123"/>
      <c r="G19" s="127"/>
      <c r="H19" s="1"/>
    </row>
    <row r="20" spans="1:8" ht="13.5" thickBot="1">
      <c r="A20" s="150" t="s">
        <v>107</v>
      </c>
      <c r="B20" s="123"/>
      <c r="C20" s="123"/>
      <c r="D20" s="123"/>
      <c r="E20" s="123"/>
      <c r="F20" s="123"/>
      <c r="G20" s="151">
        <f>G16*G18</f>
        <v>-3.396050407697481</v>
      </c>
      <c r="H20" s="1"/>
    </row>
    <row r="21" spans="1:8" ht="13.5" thickTop="1">
      <c r="A21" s="122"/>
      <c r="B21" s="129"/>
      <c r="C21" s="129"/>
      <c r="D21" s="129"/>
      <c r="E21" s="129"/>
      <c r="F21" s="129"/>
      <c r="G21" s="8"/>
      <c r="H21" s="1"/>
    </row>
    <row r="22" spans="1:8" ht="12.75">
      <c r="A22" s="122"/>
      <c r="B22" s="129"/>
      <c r="C22" s="129"/>
      <c r="D22" s="129"/>
      <c r="E22" s="129"/>
      <c r="F22" s="129"/>
      <c r="G22" s="8"/>
      <c r="H22" s="1"/>
    </row>
    <row r="23" spans="1:8" ht="12.75">
      <c r="A23" s="129"/>
      <c r="B23" s="129"/>
      <c r="C23" s="129"/>
      <c r="D23" s="129"/>
      <c r="E23" s="129"/>
      <c r="F23" s="129"/>
      <c r="G23" s="129"/>
      <c r="H23" s="1"/>
    </row>
    <row r="24" spans="1:8" ht="12.75">
      <c r="A24" s="129"/>
      <c r="B24" s="129"/>
      <c r="C24" s="129"/>
      <c r="D24" s="130" t="s">
        <v>92</v>
      </c>
      <c r="E24" s="130"/>
      <c r="F24" s="129"/>
      <c r="G24" s="129"/>
      <c r="H24" s="1"/>
    </row>
    <row r="25" spans="1:8" ht="12.75">
      <c r="A25" s="131" t="s">
        <v>93</v>
      </c>
      <c r="B25" s="132" t="s">
        <v>94</v>
      </c>
      <c r="C25" s="133"/>
      <c r="D25" s="131" t="s">
        <v>95</v>
      </c>
      <c r="E25" s="131"/>
      <c r="F25" s="131" t="s">
        <v>25</v>
      </c>
      <c r="G25" s="129"/>
      <c r="H25" s="1"/>
    </row>
    <row r="26" spans="1:8" ht="12.75">
      <c r="A26" s="134">
        <v>2012</v>
      </c>
      <c r="B26" s="140">
        <v>20.647</v>
      </c>
      <c r="C26" s="125"/>
      <c r="D26" s="136">
        <v>1</v>
      </c>
      <c r="E26" s="136"/>
      <c r="F26" s="140">
        <f aca="true" t="shared" si="0" ref="F26:F31">B26*D26</f>
        <v>20.647</v>
      </c>
      <c r="G26" s="129"/>
      <c r="H26" s="1"/>
    </row>
    <row r="27" spans="1:8" ht="12.75">
      <c r="A27" s="134">
        <v>2011</v>
      </c>
      <c r="B27" s="140">
        <v>20.166</v>
      </c>
      <c r="C27" s="125"/>
      <c r="D27" s="136">
        <v>1.0069</v>
      </c>
      <c r="E27" s="136"/>
      <c r="F27" s="144">
        <f t="shared" si="0"/>
        <v>20.305145399999997</v>
      </c>
      <c r="G27" s="129"/>
      <c r="H27" s="1"/>
    </row>
    <row r="28" spans="1:8" ht="12.75">
      <c r="A28" s="134">
        <v>2010</v>
      </c>
      <c r="B28" s="140">
        <v>9.785</v>
      </c>
      <c r="C28" s="125"/>
      <c r="D28" s="136">
        <v>1.0387</v>
      </c>
      <c r="E28" s="136"/>
      <c r="F28" s="144">
        <f t="shared" si="0"/>
        <v>10.163679499999999</v>
      </c>
      <c r="G28" s="129"/>
      <c r="H28" s="1"/>
    </row>
    <row r="29" spans="1:8" ht="12.75">
      <c r="A29" s="134">
        <v>2009</v>
      </c>
      <c r="B29" s="140">
        <v>17.851</v>
      </c>
      <c r="C29" s="135"/>
      <c r="D29" s="136">
        <v>1.0558</v>
      </c>
      <c r="E29" s="136"/>
      <c r="F29" s="144">
        <f t="shared" si="0"/>
        <v>18.8470858</v>
      </c>
      <c r="G29" s="129"/>
      <c r="H29" s="1"/>
    </row>
    <row r="30" spans="1:8" ht="12.75">
      <c r="A30" s="134">
        <v>2008</v>
      </c>
      <c r="B30" s="140">
        <v>19.958</v>
      </c>
      <c r="C30" s="135"/>
      <c r="D30" s="136">
        <v>1.052</v>
      </c>
      <c r="E30" s="136"/>
      <c r="F30" s="144">
        <f t="shared" si="0"/>
        <v>20.995815999999998</v>
      </c>
      <c r="G30" s="129"/>
      <c r="H30" s="1"/>
    </row>
    <row r="31" spans="1:8" ht="12.75">
      <c r="A31" s="134">
        <v>2007</v>
      </c>
      <c r="B31" s="140">
        <v>8.884</v>
      </c>
      <c r="C31" s="125"/>
      <c r="D31" s="136">
        <v>1.0924</v>
      </c>
      <c r="E31" s="136"/>
      <c r="F31" s="145">
        <f t="shared" si="0"/>
        <v>9.7048816</v>
      </c>
      <c r="G31" s="129"/>
      <c r="H31" s="1"/>
    </row>
    <row r="32" spans="1:8" ht="13.5" thickBot="1">
      <c r="A32" s="130" t="s">
        <v>96</v>
      </c>
      <c r="B32" s="140"/>
      <c r="C32" s="125"/>
      <c r="D32" s="136"/>
      <c r="E32" s="136"/>
      <c r="F32" s="141">
        <f>SUM(F26:F31)</f>
        <v>100.66360829999999</v>
      </c>
      <c r="G32" s="137"/>
      <c r="H32" s="1"/>
    </row>
    <row r="33" spans="1:8" ht="14.25" thickBot="1" thickTop="1">
      <c r="A33" s="124" t="s">
        <v>98</v>
      </c>
      <c r="B33" s="125"/>
      <c r="C33" s="125"/>
      <c r="D33" s="136"/>
      <c r="E33" s="136"/>
      <c r="F33" s="142">
        <f>AVERAGE(F26:F31)</f>
        <v>16.77726805</v>
      </c>
      <c r="G33" s="126"/>
      <c r="H33" s="1"/>
    </row>
    <row r="34" spans="1:8" ht="13.5" thickTop="1">
      <c r="A34" s="129"/>
      <c r="B34" s="138"/>
      <c r="C34" s="138"/>
      <c r="D34" s="136"/>
      <c r="E34" s="136"/>
      <c r="F34" s="143"/>
      <c r="G34" s="137"/>
      <c r="H34" s="1"/>
    </row>
    <row r="35" spans="1:8" ht="12.75">
      <c r="A35" s="129"/>
      <c r="B35" s="138"/>
      <c r="C35" s="138"/>
      <c r="D35" s="136"/>
      <c r="E35" s="136"/>
      <c r="F35" s="143"/>
      <c r="G35" s="137"/>
      <c r="H35" s="1"/>
    </row>
    <row r="36" spans="1:8" ht="12.75">
      <c r="A36" s="129"/>
      <c r="B36" s="138"/>
      <c r="C36" s="138"/>
      <c r="D36" s="136"/>
      <c r="E36" s="136"/>
      <c r="F36" s="143"/>
      <c r="G36" s="137"/>
      <c r="H36" s="1"/>
    </row>
    <row r="37" spans="1:8" ht="12.75">
      <c r="A37" s="124" t="s">
        <v>99</v>
      </c>
      <c r="B37" s="123"/>
      <c r="C37" s="123"/>
      <c r="D37" s="139"/>
      <c r="E37" s="139"/>
      <c r="F37" s="137"/>
      <c r="G37" s="137"/>
      <c r="H37" s="1"/>
    </row>
    <row r="38" spans="1:8" ht="12.75">
      <c r="A38" s="124"/>
      <c r="B38" s="123"/>
      <c r="C38" s="123"/>
      <c r="D38" s="129"/>
      <c r="E38" s="129"/>
      <c r="F38" s="129"/>
      <c r="G38" s="137"/>
      <c r="H38" s="1"/>
    </row>
    <row r="39" spans="1:8" ht="12.75">
      <c r="A39" s="33"/>
      <c r="B39" s="33"/>
      <c r="C39" s="33"/>
      <c r="D39" s="5"/>
      <c r="E39" s="5"/>
      <c r="F39" s="1"/>
      <c r="G39" s="1"/>
      <c r="H39" s="1"/>
    </row>
    <row r="40" spans="1:8" ht="12.75">
      <c r="A40" s="5"/>
      <c r="B40" s="5"/>
      <c r="C40" s="5"/>
      <c r="D40" s="5"/>
      <c r="E40" s="5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" right="0.5" top="1" bottom="1" header="0.5" footer="0.5"/>
  <pageSetup horizontalDpi="600" verticalDpi="600" orientation="portrait" r:id="rId1"/>
  <headerFooter alignWithMargins="0">
    <oddHeader>&amp;RExhibit___(LK-8)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81.28125" style="0" customWidth="1"/>
    <col min="2" max="2" width="1.7109375" style="0" customWidth="1"/>
    <col min="3" max="3" width="14.421875" style="0" customWidth="1"/>
  </cols>
  <sheetData>
    <row r="1" spans="1:3" ht="12.75">
      <c r="A1" s="168" t="s">
        <v>0</v>
      </c>
      <c r="B1" s="168"/>
      <c r="C1" s="168"/>
    </row>
    <row r="2" spans="1:3" ht="12.75">
      <c r="A2" s="168" t="s">
        <v>79</v>
      </c>
      <c r="B2" s="168"/>
      <c r="C2" s="168"/>
    </row>
    <row r="3" spans="1:3" ht="12.75">
      <c r="A3" s="168" t="s">
        <v>77</v>
      </c>
      <c r="B3" s="168"/>
      <c r="C3" s="168"/>
    </row>
    <row r="4" spans="1:3" ht="12.75">
      <c r="A4" s="168" t="s">
        <v>62</v>
      </c>
      <c r="B4" s="168"/>
      <c r="C4" s="168"/>
    </row>
    <row r="5" spans="1:3" ht="12.75">
      <c r="A5" s="169" t="s">
        <v>55</v>
      </c>
      <c r="B5" s="169"/>
      <c r="C5" s="169"/>
    </row>
    <row r="6" spans="1:3" ht="12.75">
      <c r="A6" s="104"/>
      <c r="B6" s="103"/>
      <c r="C6" s="161" t="s">
        <v>140</v>
      </c>
    </row>
    <row r="7" spans="1:3" ht="12.75">
      <c r="A7" s="104"/>
      <c r="B7" s="104"/>
      <c r="C7" s="105" t="s">
        <v>141</v>
      </c>
    </row>
    <row r="8" spans="1:10" ht="12.75">
      <c r="A8" s="106"/>
      <c r="B8" s="107"/>
      <c r="C8" s="108"/>
      <c r="D8" s="37"/>
      <c r="E8" s="37"/>
      <c r="F8" s="37"/>
      <c r="G8" s="37"/>
      <c r="H8" s="37"/>
      <c r="I8" s="37"/>
      <c r="J8" s="37"/>
    </row>
    <row r="9" spans="1:10" ht="12.75">
      <c r="A9" s="106" t="s">
        <v>81</v>
      </c>
      <c r="B9" s="107"/>
      <c r="C9" s="108">
        <v>-0.696071</v>
      </c>
      <c r="D9" s="37"/>
      <c r="E9" s="37"/>
      <c r="F9" s="37"/>
      <c r="G9" s="37"/>
      <c r="H9" s="37"/>
      <c r="I9" s="37"/>
      <c r="J9" s="37"/>
    </row>
    <row r="10" spans="1:3" ht="12.75">
      <c r="A10" s="106" t="s">
        <v>80</v>
      </c>
      <c r="B10" s="107"/>
      <c r="C10" s="108"/>
    </row>
    <row r="11" spans="1:4" ht="12.75">
      <c r="A11" s="106"/>
      <c r="B11" s="107"/>
      <c r="C11" s="109"/>
      <c r="D11" s="31"/>
    </row>
    <row r="12" spans="1:4" ht="12.75">
      <c r="A12" s="106" t="s">
        <v>108</v>
      </c>
      <c r="B12" s="107"/>
      <c r="C12" s="110">
        <v>-0.492476</v>
      </c>
      <c r="D12" s="31"/>
    </row>
    <row r="13" spans="1:4" ht="12.75">
      <c r="A13" s="106"/>
      <c r="B13" s="107"/>
      <c r="C13" s="109"/>
      <c r="D13" s="31"/>
    </row>
    <row r="14" spans="1:4" ht="13.5" thickBot="1">
      <c r="A14" s="106" t="s">
        <v>83</v>
      </c>
      <c r="B14" s="107"/>
      <c r="C14" s="111">
        <f>C9-C12</f>
        <v>-0.20359499999999997</v>
      </c>
      <c r="D14" s="31"/>
    </row>
    <row r="15" spans="1:4" ht="13.5" thickTop="1">
      <c r="A15" s="106" t="s">
        <v>82</v>
      </c>
      <c r="B15" s="107"/>
      <c r="C15" s="109"/>
      <c r="D15" s="31"/>
    </row>
    <row r="16" spans="1:4" ht="12.75">
      <c r="A16" s="106"/>
      <c r="B16" s="107"/>
      <c r="C16" s="109"/>
      <c r="D16" s="31"/>
    </row>
    <row r="17" spans="1:4" ht="12.75">
      <c r="A17" s="106"/>
      <c r="B17" s="107"/>
      <c r="C17" s="109"/>
      <c r="D17" s="31"/>
    </row>
    <row r="18" spans="1:7" ht="12.75">
      <c r="A18" s="150" t="s">
        <v>106</v>
      </c>
      <c r="B18" s="123"/>
      <c r="C18" s="159">
        <f>'Revenue Gross-Up Factor'!C37</f>
        <v>1.0057620105584897</v>
      </c>
      <c r="D18" s="123"/>
      <c r="E18" s="123"/>
      <c r="F18" s="123"/>
      <c r="G18" s="20"/>
    </row>
    <row r="19" spans="1:7" ht="12.75">
      <c r="A19" s="150"/>
      <c r="B19" s="123"/>
      <c r="C19" s="123"/>
      <c r="D19" s="123"/>
      <c r="E19" s="123"/>
      <c r="F19" s="123"/>
      <c r="G19" s="127"/>
    </row>
    <row r="20" spans="1:7" ht="13.5" thickBot="1">
      <c r="A20" s="150" t="s">
        <v>109</v>
      </c>
      <c r="B20" s="123"/>
      <c r="C20" s="149">
        <f>C14*C18</f>
        <v>-0.20476811653965568</v>
      </c>
      <c r="D20" s="123"/>
      <c r="E20" s="123"/>
      <c r="F20" s="123"/>
      <c r="G20" s="143"/>
    </row>
    <row r="21" spans="1:7" ht="13.5" thickTop="1">
      <c r="A21" s="106" t="s">
        <v>110</v>
      </c>
      <c r="B21" s="107"/>
      <c r="C21" s="108"/>
      <c r="D21" s="31"/>
      <c r="G21" s="31"/>
    </row>
    <row r="22" spans="1:7" ht="12.75">
      <c r="A22" s="106"/>
      <c r="B22" s="107"/>
      <c r="C22" s="108"/>
      <c r="D22" s="31"/>
      <c r="G22" s="31"/>
    </row>
    <row r="23" spans="1:4" ht="12.75">
      <c r="A23" s="106"/>
      <c r="B23" s="107"/>
      <c r="C23" s="108"/>
      <c r="D23" s="31"/>
    </row>
    <row r="24" spans="1:4" ht="12.75">
      <c r="A24" s="106"/>
      <c r="B24" s="107"/>
      <c r="C24" s="108"/>
      <c r="D24" s="31"/>
    </row>
    <row r="25" spans="1:4" ht="12.75">
      <c r="A25" s="106"/>
      <c r="B25" s="107"/>
      <c r="C25" s="108"/>
      <c r="D25" s="31"/>
    </row>
    <row r="26" spans="1:4" ht="12.75">
      <c r="A26" s="106"/>
      <c r="B26" s="107"/>
      <c r="C26" s="109"/>
      <c r="D26" s="31"/>
    </row>
    <row r="27" spans="1:4" ht="12.75">
      <c r="A27" s="106"/>
      <c r="B27" s="107"/>
      <c r="C27" s="108"/>
      <c r="D27" s="31"/>
    </row>
    <row r="28" spans="1:4" ht="12.75">
      <c r="A28" s="106"/>
      <c r="B28" s="107"/>
      <c r="C28" s="108"/>
      <c r="D28" s="31"/>
    </row>
    <row r="29" spans="1:4" ht="12.75">
      <c r="A29" s="106"/>
      <c r="B29" s="107"/>
      <c r="C29" s="108"/>
      <c r="D29" s="31"/>
    </row>
    <row r="30" spans="1:4" ht="12.75">
      <c r="A30" s="106"/>
      <c r="B30" s="107"/>
      <c r="C30" s="109"/>
      <c r="D30" s="31"/>
    </row>
    <row r="31" spans="1:4" ht="12.75">
      <c r="A31" s="106"/>
      <c r="B31" s="107"/>
      <c r="C31" s="108"/>
      <c r="D31" s="31"/>
    </row>
    <row r="32" spans="1:4" ht="12.75">
      <c r="A32" s="106"/>
      <c r="B32" s="107"/>
      <c r="C32" s="108"/>
      <c r="D32" s="31"/>
    </row>
    <row r="33" spans="1:4" ht="12.75">
      <c r="A33" s="106"/>
      <c r="B33" s="107"/>
      <c r="C33" s="108"/>
      <c r="D33" s="31"/>
    </row>
    <row r="34" spans="1:4" ht="12.75">
      <c r="A34" s="106"/>
      <c r="B34" s="107"/>
      <c r="C34" s="108"/>
      <c r="D34" s="31"/>
    </row>
    <row r="35" spans="1:4" ht="12.75">
      <c r="A35" s="106"/>
      <c r="B35" s="107"/>
      <c r="C35" s="108"/>
      <c r="D35" s="31"/>
    </row>
    <row r="36" spans="1:4" ht="12.75">
      <c r="A36" s="106"/>
      <c r="B36" s="107"/>
      <c r="C36" s="107"/>
      <c r="D36" s="31"/>
    </row>
    <row r="37" spans="1:4" ht="12.75">
      <c r="A37" s="36"/>
      <c r="B37" s="36"/>
      <c r="C37" s="36"/>
      <c r="D37" s="31"/>
    </row>
    <row r="38" spans="1:4" ht="12.75">
      <c r="A38" s="36"/>
      <c r="B38" s="36"/>
      <c r="C38" s="36"/>
      <c r="D38" s="31"/>
    </row>
    <row r="39" spans="1:4" ht="12.75">
      <c r="A39" s="31"/>
      <c r="B39" s="31"/>
      <c r="C39" s="31"/>
      <c r="D39" s="31"/>
    </row>
  </sheetData>
  <sheetProtection/>
  <mergeCells count="5">
    <mergeCell ref="A1:C1"/>
    <mergeCell ref="A2:C2"/>
    <mergeCell ref="A3:C3"/>
    <mergeCell ref="A4:C4"/>
    <mergeCell ref="A5:C5"/>
  </mergeCells>
  <printOptions/>
  <pageMargins left="0.5" right="0.5" top="1" bottom="1" header="0.5" footer="0.5"/>
  <pageSetup horizontalDpi="600" verticalDpi="600" orientation="portrait" r:id="rId1"/>
  <headerFooter alignWithMargins="0">
    <oddHeader>&amp;RExhibit___(LK-10)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82.00390625" style="0" customWidth="1"/>
    <col min="2" max="2" width="2.28125" style="0" customWidth="1"/>
    <col min="3" max="3" width="12.140625" style="0" customWidth="1"/>
  </cols>
  <sheetData>
    <row r="1" spans="1:3" ht="12.75">
      <c r="A1" s="168" t="s">
        <v>0</v>
      </c>
      <c r="B1" s="168"/>
      <c r="C1" s="168"/>
    </row>
    <row r="2" spans="1:3" ht="12.75">
      <c r="A2" s="168" t="s">
        <v>85</v>
      </c>
      <c r="B2" s="168"/>
      <c r="C2" s="168"/>
    </row>
    <row r="3" spans="1:3" ht="12.75">
      <c r="A3" s="168" t="s">
        <v>77</v>
      </c>
      <c r="B3" s="168"/>
      <c r="C3" s="168"/>
    </row>
    <row r="4" spans="1:3" ht="12.75">
      <c r="A4" s="168" t="s">
        <v>62</v>
      </c>
      <c r="B4" s="168"/>
      <c r="C4" s="168"/>
    </row>
    <row r="5" spans="1:3" ht="12.75">
      <c r="A5" s="169" t="s">
        <v>55</v>
      </c>
      <c r="B5" s="169"/>
      <c r="C5" s="169"/>
    </row>
    <row r="6" spans="1:3" ht="12.75">
      <c r="A6" s="104"/>
      <c r="B6" s="103"/>
      <c r="C6" s="161" t="s">
        <v>140</v>
      </c>
    </row>
    <row r="7" spans="1:3" ht="12.75">
      <c r="A7" s="104"/>
      <c r="B7" s="104"/>
      <c r="C7" s="105" t="s">
        <v>141</v>
      </c>
    </row>
    <row r="8" spans="1:10" ht="12.75">
      <c r="A8" s="106"/>
      <c r="B8" s="107"/>
      <c r="C8" s="108"/>
      <c r="D8" s="37"/>
      <c r="E8" s="37"/>
      <c r="F8" s="37"/>
      <c r="G8" s="37"/>
      <c r="H8" s="37"/>
      <c r="I8" s="37"/>
      <c r="J8" s="37"/>
    </row>
    <row r="9" spans="1:10" ht="12.75">
      <c r="A9" s="106" t="s">
        <v>142</v>
      </c>
      <c r="B9" s="107"/>
      <c r="C9" s="108">
        <v>-1.2099</v>
      </c>
      <c r="D9" s="37"/>
      <c r="E9" s="37"/>
      <c r="F9" s="37"/>
      <c r="G9" s="37"/>
      <c r="H9" s="37"/>
      <c r="I9" s="37"/>
      <c r="J9" s="37"/>
    </row>
    <row r="10" spans="1:10" ht="12.75">
      <c r="A10" s="106" t="s">
        <v>143</v>
      </c>
      <c r="B10" s="107"/>
      <c r="C10" s="108"/>
      <c r="D10" s="37"/>
      <c r="E10" s="37"/>
      <c r="F10" s="37"/>
      <c r="G10" s="37"/>
      <c r="H10" s="37"/>
      <c r="I10" s="37"/>
      <c r="J10" s="37"/>
    </row>
    <row r="11" spans="1:3" ht="12.75">
      <c r="A11" s="106" t="s">
        <v>144</v>
      </c>
      <c r="B11" s="107"/>
      <c r="C11" s="108"/>
    </row>
    <row r="12" spans="1:4" ht="12.75">
      <c r="A12" s="106"/>
      <c r="B12" s="107"/>
      <c r="C12" s="109"/>
      <c r="D12" s="31"/>
    </row>
    <row r="13" spans="1:4" ht="12.75">
      <c r="A13" s="106" t="s">
        <v>111</v>
      </c>
      <c r="B13" s="107"/>
      <c r="C13" s="110">
        <v>-1.233028</v>
      </c>
      <c r="D13" s="31"/>
    </row>
    <row r="14" spans="1:4" ht="12.75">
      <c r="A14" s="106"/>
      <c r="B14" s="107"/>
      <c r="C14" s="109"/>
      <c r="D14" s="31"/>
    </row>
    <row r="15" spans="1:4" ht="13.5" thickBot="1">
      <c r="A15" s="106" t="s">
        <v>112</v>
      </c>
      <c r="B15" s="107"/>
      <c r="C15" s="111">
        <f>C9-C13</f>
        <v>0.023128000000000037</v>
      </c>
      <c r="D15" s="31"/>
    </row>
    <row r="16" spans="1:4" ht="13.5" thickTop="1">
      <c r="A16" s="106" t="s">
        <v>82</v>
      </c>
      <c r="B16" s="107"/>
      <c r="C16" s="109"/>
      <c r="D16" s="31"/>
    </row>
    <row r="17" spans="1:4" ht="12.75">
      <c r="A17" s="106"/>
      <c r="B17" s="107"/>
      <c r="C17" s="109"/>
      <c r="D17" s="31"/>
    </row>
    <row r="18" spans="1:4" ht="12.75">
      <c r="A18" s="106"/>
      <c r="B18" s="107"/>
      <c r="C18" s="109"/>
      <c r="D18" s="31"/>
    </row>
    <row r="19" spans="1:4" ht="12.75">
      <c r="A19" s="150" t="s">
        <v>106</v>
      </c>
      <c r="B19" s="123"/>
      <c r="C19" s="159">
        <f>'Revenue Gross-Up Factor'!C37</f>
        <v>1.0057620105584897</v>
      </c>
      <c r="D19" s="31"/>
    </row>
    <row r="20" spans="1:4" ht="12.75">
      <c r="A20" s="150"/>
      <c r="B20" s="123"/>
      <c r="C20" s="123"/>
      <c r="D20" s="31"/>
    </row>
    <row r="21" spans="1:4" ht="13.5" thickBot="1">
      <c r="A21" s="150" t="s">
        <v>113</v>
      </c>
      <c r="B21" s="123"/>
      <c r="C21" s="149">
        <f>C15*C19</f>
        <v>0.023261263780196786</v>
      </c>
      <c r="D21" s="31"/>
    </row>
    <row r="22" spans="1:4" ht="13.5" thickTop="1">
      <c r="A22" s="106" t="s">
        <v>110</v>
      </c>
      <c r="B22" s="107"/>
      <c r="C22" s="108"/>
      <c r="D22" s="31"/>
    </row>
    <row r="23" spans="1:4" ht="12.75">
      <c r="A23" s="106"/>
      <c r="B23" s="107"/>
      <c r="C23" s="108"/>
      <c r="D23" s="31"/>
    </row>
    <row r="24" spans="1:4" ht="12.75">
      <c r="A24" s="106"/>
      <c r="B24" s="107"/>
      <c r="C24" s="108"/>
      <c r="D24" s="31"/>
    </row>
    <row r="25" spans="1:4" ht="12.75">
      <c r="A25" s="106"/>
      <c r="B25" s="107"/>
      <c r="C25" s="108"/>
      <c r="D25" s="31"/>
    </row>
    <row r="26" spans="1:4" ht="12.75">
      <c r="A26" s="106"/>
      <c r="B26" s="107"/>
      <c r="C26" s="108"/>
      <c r="D26" s="31"/>
    </row>
    <row r="27" spans="1:4" ht="12.75">
      <c r="A27" s="106"/>
      <c r="B27" s="107"/>
      <c r="C27" s="109"/>
      <c r="D27" s="31"/>
    </row>
    <row r="28" spans="1:4" ht="12.75">
      <c r="A28" s="106"/>
      <c r="B28" s="107"/>
      <c r="C28" s="108"/>
      <c r="D28" s="31"/>
    </row>
    <row r="29" spans="1:4" ht="12.75">
      <c r="A29" s="106"/>
      <c r="B29" s="107"/>
      <c r="C29" s="108"/>
      <c r="D29" s="31"/>
    </row>
    <row r="30" spans="1:4" ht="12.75">
      <c r="A30" s="106"/>
      <c r="B30" s="107"/>
      <c r="C30" s="108"/>
      <c r="D30" s="31"/>
    </row>
    <row r="31" spans="1:4" ht="12.75">
      <c r="A31" s="106"/>
      <c r="B31" s="107"/>
      <c r="C31" s="109"/>
      <c r="D31" s="31"/>
    </row>
    <row r="32" spans="1:4" ht="12.75">
      <c r="A32" s="106"/>
      <c r="B32" s="107"/>
      <c r="C32" s="108"/>
      <c r="D32" s="31"/>
    </row>
    <row r="33" spans="1:4" ht="12.75">
      <c r="A33" s="106"/>
      <c r="B33" s="107"/>
      <c r="C33" s="108"/>
      <c r="D33" s="31"/>
    </row>
    <row r="34" spans="1:4" ht="12.75">
      <c r="A34" s="106"/>
      <c r="B34" s="107"/>
      <c r="C34" s="108"/>
      <c r="D34" s="31"/>
    </row>
    <row r="35" spans="1:4" ht="12.75">
      <c r="A35" s="106"/>
      <c r="B35" s="107"/>
      <c r="C35" s="108"/>
      <c r="D35" s="31"/>
    </row>
    <row r="36" spans="1:4" ht="12.75">
      <c r="A36" s="106"/>
      <c r="B36" s="107"/>
      <c r="C36" s="108"/>
      <c r="D36" s="31"/>
    </row>
    <row r="37" spans="1:4" ht="12.75">
      <c r="A37" s="106"/>
      <c r="B37" s="107"/>
      <c r="C37" s="107"/>
      <c r="D37" s="31"/>
    </row>
    <row r="38" spans="1:4" ht="12.75">
      <c r="A38" s="36"/>
      <c r="B38" s="36"/>
      <c r="C38" s="36"/>
      <c r="D38" s="31"/>
    </row>
    <row r="39" spans="1:4" ht="12.75">
      <c r="A39" s="36"/>
      <c r="B39" s="36"/>
      <c r="C39" s="36"/>
      <c r="D39" s="31"/>
    </row>
    <row r="40" spans="1:4" ht="12.75">
      <c r="A40" s="31"/>
      <c r="B40" s="31"/>
      <c r="C40" s="31"/>
      <c r="D40" s="31"/>
    </row>
  </sheetData>
  <sheetProtection/>
  <mergeCells count="5">
    <mergeCell ref="A1:C1"/>
    <mergeCell ref="A2:C2"/>
    <mergeCell ref="A3:C3"/>
    <mergeCell ref="A4:C4"/>
    <mergeCell ref="A5:C5"/>
  </mergeCells>
  <printOptions/>
  <pageMargins left="0.5" right="0.5" top="1" bottom="1" header="0.5" footer="0.5"/>
  <pageSetup horizontalDpi="600" verticalDpi="600" orientation="portrait" r:id="rId1"/>
  <headerFooter alignWithMargins="0">
    <oddHeader>&amp;RExhibit___(LK-14)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9.57421875" style="0" customWidth="1"/>
    <col min="2" max="2" width="12.28125" style="0" customWidth="1"/>
    <col min="3" max="3" width="14.57421875" style="0" customWidth="1"/>
    <col min="4" max="5" width="14.421875" style="0" customWidth="1"/>
    <col min="6" max="6" width="10.140625" style="0" customWidth="1"/>
    <col min="7" max="7" width="11.7109375" style="0" customWidth="1"/>
  </cols>
  <sheetData>
    <row r="1" spans="1:7" ht="12.75">
      <c r="A1" s="168" t="s">
        <v>0</v>
      </c>
      <c r="B1" s="168"/>
      <c r="C1" s="168"/>
      <c r="D1" s="168"/>
      <c r="E1" s="168"/>
      <c r="F1" s="168"/>
      <c r="G1" s="168"/>
    </row>
    <row r="2" spans="1:7" ht="12.75">
      <c r="A2" s="168" t="s">
        <v>131</v>
      </c>
      <c r="B2" s="168"/>
      <c r="C2" s="168"/>
      <c r="D2" s="168"/>
      <c r="E2" s="168"/>
      <c r="F2" s="168"/>
      <c r="G2" s="168"/>
    </row>
    <row r="3" spans="1:7" ht="12.75">
      <c r="A3" s="168" t="s">
        <v>77</v>
      </c>
      <c r="B3" s="168"/>
      <c r="C3" s="168"/>
      <c r="D3" s="168"/>
      <c r="E3" s="168"/>
      <c r="F3" s="168"/>
      <c r="G3" s="168"/>
    </row>
    <row r="4" spans="1:7" ht="12.75">
      <c r="A4" s="168" t="s">
        <v>62</v>
      </c>
      <c r="B4" s="168"/>
      <c r="C4" s="168"/>
      <c r="D4" s="168"/>
      <c r="E4" s="168"/>
      <c r="F4" s="168"/>
      <c r="G4" s="168"/>
    </row>
    <row r="5" spans="1:7" ht="12.75">
      <c r="A5" s="169" t="s">
        <v>55</v>
      </c>
      <c r="B5" s="169"/>
      <c r="C5" s="169"/>
      <c r="D5" s="169"/>
      <c r="E5" s="169"/>
      <c r="F5" s="169"/>
      <c r="G5" s="169"/>
    </row>
    <row r="6" spans="1:7" ht="12.75">
      <c r="A6" s="104"/>
      <c r="B6" s="103"/>
      <c r="C6" s="103"/>
      <c r="D6" s="103"/>
      <c r="E6" s="103"/>
      <c r="F6" s="103"/>
      <c r="G6" s="103"/>
    </row>
    <row r="7" spans="1:7" ht="12.75">
      <c r="A7" s="104"/>
      <c r="B7" s="104"/>
      <c r="C7" s="104"/>
      <c r="D7" s="104"/>
      <c r="E7" s="104"/>
      <c r="F7" s="104"/>
      <c r="G7" s="105" t="s">
        <v>25</v>
      </c>
    </row>
    <row r="8" spans="1:14" ht="12.75">
      <c r="A8" s="106"/>
      <c r="B8" s="107"/>
      <c r="C8" s="107"/>
      <c r="D8" s="107"/>
      <c r="E8" s="107"/>
      <c r="F8" s="107"/>
      <c r="G8" s="114"/>
      <c r="H8" s="37"/>
      <c r="I8" s="37"/>
      <c r="J8" s="37"/>
      <c r="K8" s="37"/>
      <c r="L8" s="37"/>
      <c r="M8" s="37"/>
      <c r="N8" s="37"/>
    </row>
    <row r="9" spans="1:14" ht="12.75">
      <c r="A9" s="106" t="s">
        <v>146</v>
      </c>
      <c r="B9" s="107"/>
      <c r="C9" s="107"/>
      <c r="D9" s="107"/>
      <c r="E9" s="107"/>
      <c r="F9" s="107"/>
      <c r="G9" s="114">
        <f>-C21</f>
        <v>-0.38379889999999994</v>
      </c>
      <c r="H9" s="37"/>
      <c r="I9" s="37"/>
      <c r="J9" s="37"/>
      <c r="K9" s="37"/>
      <c r="L9" s="37"/>
      <c r="M9" s="37"/>
      <c r="N9" s="37"/>
    </row>
    <row r="10" spans="1:14" ht="12.75">
      <c r="A10" s="106" t="s">
        <v>134</v>
      </c>
      <c r="B10" s="107"/>
      <c r="C10" s="107"/>
      <c r="D10" s="107"/>
      <c r="E10" s="107"/>
      <c r="F10" s="107"/>
      <c r="G10" s="114"/>
      <c r="H10" s="37"/>
      <c r="I10" s="37"/>
      <c r="J10" s="37"/>
      <c r="K10" s="37"/>
      <c r="L10" s="37"/>
      <c r="M10" s="37"/>
      <c r="N10" s="37"/>
    </row>
    <row r="11" spans="1:7" ht="12.75">
      <c r="A11" s="106" t="s">
        <v>114</v>
      </c>
      <c r="B11" s="107"/>
      <c r="C11" s="112">
        <v>0.03837989</v>
      </c>
      <c r="D11" s="107"/>
      <c r="E11" s="107"/>
      <c r="F11" s="107"/>
      <c r="G11" s="114"/>
    </row>
    <row r="12" spans="1:7" ht="12.75">
      <c r="A12" s="106" t="s">
        <v>115</v>
      </c>
      <c r="B12" s="107"/>
      <c r="C12" s="112">
        <v>0.03837989</v>
      </c>
      <c r="D12" s="107"/>
      <c r="E12" s="107"/>
      <c r="F12" s="107"/>
      <c r="G12" s="114"/>
    </row>
    <row r="13" spans="1:7" ht="12.75">
      <c r="A13" s="106" t="s">
        <v>116</v>
      </c>
      <c r="B13" s="107"/>
      <c r="C13" s="112">
        <v>0.03837989</v>
      </c>
      <c r="D13" s="107"/>
      <c r="E13" s="107"/>
      <c r="F13" s="107"/>
      <c r="G13" s="114"/>
    </row>
    <row r="14" spans="1:7" ht="12.75">
      <c r="A14" s="106" t="s">
        <v>117</v>
      </c>
      <c r="B14" s="107"/>
      <c r="C14" s="112">
        <v>0.03837989</v>
      </c>
      <c r="D14" s="107"/>
      <c r="E14" s="107"/>
      <c r="F14" s="107"/>
      <c r="G14" s="114"/>
    </row>
    <row r="15" spans="1:7" ht="12.75">
      <c r="A15" s="106" t="s">
        <v>118</v>
      </c>
      <c r="B15" s="107"/>
      <c r="C15" s="112">
        <v>0.03837989</v>
      </c>
      <c r="D15" s="107"/>
      <c r="E15" s="107"/>
      <c r="F15" s="107"/>
      <c r="G15" s="114"/>
    </row>
    <row r="16" spans="1:7" ht="12.75">
      <c r="A16" s="106" t="s">
        <v>119</v>
      </c>
      <c r="B16" s="107"/>
      <c r="C16" s="112">
        <v>0.03837989</v>
      </c>
      <c r="D16" s="107"/>
      <c r="E16" s="107"/>
      <c r="F16" s="107"/>
      <c r="G16" s="114"/>
    </row>
    <row r="17" spans="1:7" ht="12.75">
      <c r="A17" s="106" t="s">
        <v>120</v>
      </c>
      <c r="B17" s="107"/>
      <c r="C17" s="112">
        <v>0.03837989</v>
      </c>
      <c r="D17" s="107"/>
      <c r="E17" s="107"/>
      <c r="F17" s="107"/>
      <c r="G17" s="114"/>
    </row>
    <row r="18" spans="1:7" ht="12.75">
      <c r="A18" s="106" t="s">
        <v>121</v>
      </c>
      <c r="B18" s="107"/>
      <c r="C18" s="112">
        <v>0.03837989</v>
      </c>
      <c r="D18" s="107"/>
      <c r="E18" s="107"/>
      <c r="F18" s="107"/>
      <c r="G18" s="114"/>
    </row>
    <row r="19" spans="1:7" ht="12.75">
      <c r="A19" s="106" t="s">
        <v>122</v>
      </c>
      <c r="B19" s="107"/>
      <c r="C19" s="112">
        <v>0.03837989</v>
      </c>
      <c r="D19" s="107"/>
      <c r="E19" s="107"/>
      <c r="F19" s="107"/>
      <c r="G19" s="114"/>
    </row>
    <row r="20" spans="1:7" ht="12.75">
      <c r="A20" s="106" t="s">
        <v>123</v>
      </c>
      <c r="B20" s="107"/>
      <c r="C20" s="113">
        <v>0.03837989</v>
      </c>
      <c r="D20" s="107"/>
      <c r="E20" s="107"/>
      <c r="F20" s="107"/>
      <c r="G20" s="114"/>
    </row>
    <row r="21" spans="1:7" ht="12.75">
      <c r="A21" s="106" t="s">
        <v>124</v>
      </c>
      <c r="B21" s="107"/>
      <c r="C21" s="112">
        <f>SUM(C11:C20)</f>
        <v>0.38379889999999994</v>
      </c>
      <c r="D21" s="107"/>
      <c r="E21" s="107"/>
      <c r="F21" s="107"/>
      <c r="G21" s="114"/>
    </row>
    <row r="22" spans="1:7" ht="12.75">
      <c r="A22" s="106"/>
      <c r="B22" s="107"/>
      <c r="C22" s="107"/>
      <c r="D22" s="107"/>
      <c r="E22" s="107"/>
      <c r="F22" s="107"/>
      <c r="G22" s="114"/>
    </row>
    <row r="23" spans="1:7" ht="12.75">
      <c r="A23" s="106"/>
      <c r="B23" s="107"/>
      <c r="C23" s="107"/>
      <c r="D23" s="107"/>
      <c r="E23" s="107"/>
      <c r="F23" s="107"/>
      <c r="G23" s="114"/>
    </row>
    <row r="24" spans="1:8" ht="12.75">
      <c r="A24" s="106" t="s">
        <v>135</v>
      </c>
      <c r="B24" s="107"/>
      <c r="C24" s="107"/>
      <c r="D24" s="107"/>
      <c r="E24" s="107"/>
      <c r="F24" s="107"/>
      <c r="G24" s="110">
        <f>0.39172156</f>
        <v>0.39172156</v>
      </c>
      <c r="H24" s="31"/>
    </row>
    <row r="25" spans="1:8" ht="12.75">
      <c r="A25" s="106"/>
      <c r="B25" s="107"/>
      <c r="C25" s="107"/>
      <c r="D25" s="107"/>
      <c r="E25" s="107"/>
      <c r="F25" s="107"/>
      <c r="G25" s="115"/>
      <c r="H25" s="31"/>
    </row>
    <row r="26" spans="1:8" ht="12.75">
      <c r="A26" s="106" t="s">
        <v>125</v>
      </c>
      <c r="B26" s="107"/>
      <c r="C26" s="107"/>
      <c r="D26" s="107"/>
      <c r="E26" s="107"/>
      <c r="F26" s="107"/>
      <c r="G26" s="115"/>
      <c r="H26" s="31"/>
    </row>
    <row r="27" spans="1:8" ht="13.5" thickBot="1">
      <c r="A27" s="106" t="s">
        <v>145</v>
      </c>
      <c r="B27" s="107"/>
      <c r="C27" s="107"/>
      <c r="D27" s="107"/>
      <c r="E27" s="107"/>
      <c r="F27" s="107"/>
      <c r="G27" s="111">
        <f>G9+G24</f>
        <v>0.007922660000000081</v>
      </c>
      <c r="H27" s="31"/>
    </row>
    <row r="28" spans="1:8" ht="13.5" thickTop="1">
      <c r="A28" s="106" t="s">
        <v>147</v>
      </c>
      <c r="B28" s="107"/>
      <c r="C28" s="107"/>
      <c r="D28" s="107"/>
      <c r="E28" s="107"/>
      <c r="F28" s="107"/>
      <c r="G28" s="114"/>
      <c r="H28" s="31"/>
    </row>
    <row r="29" spans="1:8" ht="12.75">
      <c r="A29" s="106"/>
      <c r="B29" s="107"/>
      <c r="C29" s="107"/>
      <c r="D29" s="107"/>
      <c r="E29" s="107"/>
      <c r="F29" s="107"/>
      <c r="G29" s="114"/>
      <c r="H29" s="31"/>
    </row>
    <row r="30" spans="1:8" ht="12.75">
      <c r="A30" s="106"/>
      <c r="B30" s="107"/>
      <c r="C30" s="107"/>
      <c r="D30" s="107"/>
      <c r="E30" s="107"/>
      <c r="F30" s="107"/>
      <c r="G30" s="114"/>
      <c r="H30" s="31"/>
    </row>
    <row r="31" spans="1:8" ht="13.5" thickBot="1">
      <c r="A31" s="106" t="s">
        <v>126</v>
      </c>
      <c r="B31" s="107"/>
      <c r="C31" s="107"/>
      <c r="D31" s="107"/>
      <c r="E31" s="107"/>
      <c r="F31" s="107"/>
      <c r="G31" s="162">
        <v>1.58550359</v>
      </c>
      <c r="H31" s="31"/>
    </row>
    <row r="32" spans="1:8" ht="13.5" thickTop="1">
      <c r="A32" s="106"/>
      <c r="B32" s="107"/>
      <c r="C32" s="107"/>
      <c r="D32" s="107"/>
      <c r="E32" s="107"/>
      <c r="F32" s="107"/>
      <c r="G32" s="114"/>
      <c r="H32" s="31"/>
    </row>
    <row r="33" spans="1:8" ht="12.75">
      <c r="A33" s="106"/>
      <c r="B33" s="107"/>
      <c r="C33" s="107"/>
      <c r="D33" s="107"/>
      <c r="E33" s="107"/>
      <c r="F33" s="107"/>
      <c r="G33" s="114"/>
      <c r="H33" s="31"/>
    </row>
    <row r="34" spans="1:8" ht="12.75">
      <c r="A34" s="106" t="s">
        <v>127</v>
      </c>
      <c r="B34" s="107"/>
      <c r="C34" s="107"/>
      <c r="D34" s="107"/>
      <c r="E34" s="107"/>
      <c r="F34" s="107"/>
      <c r="G34" s="114">
        <f>G31</f>
        <v>1.58550359</v>
      </c>
      <c r="H34" s="31"/>
    </row>
    <row r="35" spans="1:8" ht="12.75">
      <c r="A35" s="106"/>
      <c r="B35" s="107"/>
      <c r="C35" s="107"/>
      <c r="D35" s="107"/>
      <c r="E35" s="107"/>
      <c r="F35" s="107"/>
      <c r="G35" s="114"/>
      <c r="H35" s="31"/>
    </row>
    <row r="36" spans="1:8" ht="12.75">
      <c r="A36" s="106" t="s">
        <v>128</v>
      </c>
      <c r="B36" s="107"/>
      <c r="C36" s="155"/>
      <c r="D36" s="107"/>
      <c r="E36" s="107"/>
      <c r="F36" s="107"/>
      <c r="G36" s="152">
        <v>3</v>
      </c>
      <c r="H36" s="31"/>
    </row>
    <row r="37" spans="1:8" ht="12.75">
      <c r="A37" s="106"/>
      <c r="B37" s="107"/>
      <c r="C37" s="114"/>
      <c r="D37" s="107"/>
      <c r="E37" s="107"/>
      <c r="F37" s="107"/>
      <c r="G37" s="114"/>
      <c r="H37" s="31"/>
    </row>
    <row r="38" spans="1:8" ht="12.75">
      <c r="A38" s="106" t="s">
        <v>129</v>
      </c>
      <c r="B38" s="107"/>
      <c r="C38" s="114"/>
      <c r="D38" s="107"/>
      <c r="E38" s="107"/>
      <c r="F38" s="107"/>
      <c r="G38" s="114">
        <f>G34/G36</f>
        <v>0.5285011966666667</v>
      </c>
      <c r="H38" s="31"/>
    </row>
    <row r="39" spans="1:8" ht="12.75">
      <c r="A39" s="106"/>
      <c r="B39" s="107"/>
      <c r="C39" s="114"/>
      <c r="D39" s="107"/>
      <c r="E39" s="107"/>
      <c r="F39" s="107"/>
      <c r="G39" s="114"/>
      <c r="H39" s="31"/>
    </row>
    <row r="40" spans="1:8" ht="12.75">
      <c r="A40" s="106" t="s">
        <v>130</v>
      </c>
      <c r="B40" s="107"/>
      <c r="C40" s="114"/>
      <c r="D40" s="107"/>
      <c r="E40" s="107"/>
      <c r="F40" s="107"/>
      <c r="G40" s="116">
        <f>0.528501+0.391722</f>
        <v>0.920223</v>
      </c>
      <c r="H40" s="31"/>
    </row>
    <row r="41" spans="1:8" ht="12.75">
      <c r="A41" s="106"/>
      <c r="B41" s="107"/>
      <c r="C41" s="114"/>
      <c r="D41" s="107"/>
      <c r="E41" s="107"/>
      <c r="F41" s="107"/>
      <c r="G41" s="114"/>
      <c r="H41" s="31"/>
    </row>
    <row r="42" spans="1:8" ht="13.5" thickBot="1">
      <c r="A42" s="106" t="s">
        <v>131</v>
      </c>
      <c r="B42" s="107"/>
      <c r="C42" s="114"/>
      <c r="D42" s="107"/>
      <c r="E42" s="107"/>
      <c r="F42" s="107"/>
      <c r="G42" s="117">
        <f>G38-G40</f>
        <v>-0.3917218033333333</v>
      </c>
      <c r="H42" s="31"/>
    </row>
    <row r="43" spans="1:8" ht="13.5" thickTop="1">
      <c r="A43" s="106"/>
      <c r="B43" s="107"/>
      <c r="C43" s="114"/>
      <c r="D43" s="107"/>
      <c r="E43" s="107"/>
      <c r="F43" s="107"/>
      <c r="G43" s="114"/>
      <c r="H43" s="31"/>
    </row>
    <row r="44" spans="1:8" ht="12.75">
      <c r="A44" s="106"/>
      <c r="B44" s="107"/>
      <c r="C44" s="114"/>
      <c r="D44" s="107"/>
      <c r="E44" s="107"/>
      <c r="F44" s="107"/>
      <c r="G44" s="114"/>
      <c r="H44" s="31"/>
    </row>
    <row r="45" spans="1:8" ht="12.75">
      <c r="A45" s="150" t="s">
        <v>106</v>
      </c>
      <c r="B45" s="107"/>
      <c r="C45" s="156"/>
      <c r="D45" s="107"/>
      <c r="E45" s="107"/>
      <c r="F45" s="107"/>
      <c r="G45" s="153">
        <f>'Revenue Gross-Up Factor'!C37</f>
        <v>1.0057620105584897</v>
      </c>
      <c r="H45" s="31"/>
    </row>
    <row r="46" spans="1:8" ht="12.75">
      <c r="A46" s="150"/>
      <c r="B46" s="107"/>
      <c r="C46" s="129"/>
      <c r="D46" s="107"/>
      <c r="E46" s="107"/>
      <c r="F46" s="107"/>
      <c r="G46" s="123"/>
      <c r="H46" s="31"/>
    </row>
    <row r="47" spans="1:8" ht="13.5" thickBot="1">
      <c r="A47" s="150" t="s">
        <v>132</v>
      </c>
      <c r="B47" s="107"/>
      <c r="C47" s="157"/>
      <c r="D47" s="107"/>
      <c r="E47" s="107"/>
      <c r="F47" s="107"/>
      <c r="G47" s="154">
        <f>G42*G45</f>
        <v>-0.39397890850013056</v>
      </c>
      <c r="H47" s="31"/>
    </row>
    <row r="48" spans="1:8" ht="13.5" thickTop="1">
      <c r="A48" s="106"/>
      <c r="B48" s="107"/>
      <c r="C48" s="114"/>
      <c r="D48" s="36"/>
      <c r="E48" s="36"/>
      <c r="F48" s="36"/>
      <c r="G48" s="114"/>
      <c r="H48" s="31"/>
    </row>
    <row r="49" spans="1:8" ht="12.75">
      <c r="A49" s="106"/>
      <c r="B49" s="107"/>
      <c r="C49" s="114"/>
      <c r="D49" s="36"/>
      <c r="E49" s="36"/>
      <c r="F49" s="36"/>
      <c r="G49" s="114"/>
      <c r="H49" s="31"/>
    </row>
    <row r="50" spans="1:8" ht="12.75">
      <c r="A50" s="31"/>
      <c r="B50" s="31"/>
      <c r="C50" s="31"/>
      <c r="D50" s="31"/>
      <c r="E50" s="31"/>
      <c r="F50" s="31"/>
      <c r="G50" s="31"/>
      <c r="H50" s="3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" right="0.5" top="1" bottom="1" header="0.5" footer="0.5"/>
  <pageSetup horizontalDpi="600" verticalDpi="600" orientation="portrait" r:id="rId1"/>
  <headerFooter alignWithMargins="0">
    <oddHeader>&amp;RExhibit___(LK-19)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Randy1</cp:lastModifiedBy>
  <cp:lastPrinted>2012-10-02T19:28:55Z</cp:lastPrinted>
  <dcterms:created xsi:type="dcterms:W3CDTF">2008-09-26T13:10:25Z</dcterms:created>
  <dcterms:modified xsi:type="dcterms:W3CDTF">2012-10-02T19:48:46Z</dcterms:modified>
  <cp:category/>
  <cp:version/>
  <cp:contentType/>
  <cp:contentStatus/>
</cp:coreProperties>
</file>