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17115" windowHeight="9465" tabRatio="937"/>
  </bookViews>
  <sheets>
    <sheet name="Comparison" sheetId="10" r:id="rId1"/>
    <sheet name="Owenton Project" sheetId="2" r:id="rId2"/>
    <sheet name="Northern Connection Project" sheetId="3" r:id="rId3"/>
    <sheet name="Cap Strux Per Cause 2010-00036" sheetId="13" r:id="rId4"/>
    <sheet name="Est Prop Tax Rate" sheetId="11" r:id="rId5"/>
    <sheet name="Pasted Pivot- Avg Dep Rate" sheetId="4" r:id="rId6"/>
    <sheet name="Pivot- Avg Depreciation Rates" sheetId="8" r:id="rId7"/>
    <sheet name="Data-Depreciation Rates" sheetId="7" r:id="rId8"/>
    <sheet name="Note from J. Hurt re Phase 3" sheetId="9" r:id="rId9"/>
  </sheets>
  <definedNames>
    <definedName name="_xlnm.Print_Area" localSheetId="0">Comparison!$A$1:$P$60</definedName>
    <definedName name="_xlnm.Print_Area" localSheetId="2">'Northern Connection Project'!$A$1:$I$38</definedName>
    <definedName name="_xlnm.Print_Area" localSheetId="1">'Owenton Project'!$A$1:$I$34</definedName>
  </definedNames>
  <calcPr calcId="125725"/>
  <pivotCaches>
    <pivotCache cacheId="18" r:id="rId10"/>
  </pivotCaches>
</workbook>
</file>

<file path=xl/calcChain.xml><?xml version="1.0" encoding="utf-8"?>
<calcChain xmlns="http://schemas.openxmlformats.org/spreadsheetml/2006/main">
  <c r="I32" i="3"/>
  <c r="J27" i="10"/>
  <c r="J28"/>
  <c r="J29"/>
  <c r="J26"/>
  <c r="D11" i="13"/>
  <c r="D7"/>
  <c r="D8"/>
  <c r="D9"/>
  <c r="D6"/>
  <c r="B23" i="11"/>
  <c r="B22"/>
  <c r="G27" i="2" l="1"/>
  <c r="F27"/>
  <c r="E27"/>
  <c r="O20"/>
  <c r="O20" i="3"/>
  <c r="B14" i="11"/>
  <c r="C11"/>
  <c r="D11"/>
  <c r="B11"/>
  <c r="P49" i="10"/>
  <c r="O49"/>
  <c r="M32"/>
  <c r="N32"/>
  <c r="O32"/>
  <c r="P32"/>
  <c r="L32"/>
  <c r="O26"/>
  <c r="P26"/>
  <c r="O27"/>
  <c r="P27"/>
  <c r="O28"/>
  <c r="P28"/>
  <c r="O29"/>
  <c r="P29"/>
  <c r="O12"/>
  <c r="P12"/>
  <c r="O13"/>
  <c r="P13"/>
  <c r="O14"/>
  <c r="P14"/>
  <c r="O15"/>
  <c r="P15"/>
  <c r="H35"/>
  <c r="G35"/>
  <c r="I11" i="3"/>
  <c r="H11"/>
  <c r="G11"/>
  <c r="F11"/>
  <c r="F10" i="2"/>
  <c r="G10"/>
  <c r="H10"/>
  <c r="I10"/>
  <c r="L27" i="10"/>
  <c r="M27"/>
  <c r="N27"/>
  <c r="L28"/>
  <c r="M28"/>
  <c r="N28"/>
  <c r="L29"/>
  <c r="M29"/>
  <c r="N29"/>
  <c r="M26"/>
  <c r="N26"/>
  <c r="L26"/>
  <c r="M44"/>
  <c r="N44"/>
  <c r="L44"/>
  <c r="F30"/>
  <c r="P44" s="1"/>
  <c r="E30"/>
  <c r="O44" s="1"/>
  <c r="B12"/>
  <c r="B13"/>
  <c r="B14"/>
  <c r="B15"/>
  <c r="N15"/>
  <c r="M15"/>
  <c r="L15"/>
  <c r="J15"/>
  <c r="N14"/>
  <c r="M14"/>
  <c r="L14"/>
  <c r="J14"/>
  <c r="N13"/>
  <c r="M13"/>
  <c r="L13"/>
  <c r="J13"/>
  <c r="N12"/>
  <c r="M12"/>
  <c r="L12"/>
  <c r="J12"/>
  <c r="G26" i="3"/>
  <c r="F26"/>
  <c r="E26"/>
  <c r="C26"/>
  <c r="G25"/>
  <c r="F25"/>
  <c r="E25"/>
  <c r="C25"/>
  <c r="G23"/>
  <c r="G24" s="1"/>
  <c r="F23"/>
  <c r="F24" s="1"/>
  <c r="E23"/>
  <c r="E24" s="1"/>
  <c r="I24" s="1"/>
  <c r="G22"/>
  <c r="F22"/>
  <c r="E22"/>
  <c r="G21"/>
  <c r="F21"/>
  <c r="E21"/>
  <c r="I21" s="1"/>
  <c r="I29"/>
  <c r="I28"/>
  <c r="I22"/>
  <c r="I27" i="2"/>
  <c r="G26"/>
  <c r="F26"/>
  <c r="G25"/>
  <c r="F25"/>
  <c r="E26"/>
  <c r="I26" s="1"/>
  <c r="E25"/>
  <c r="I25" s="1"/>
  <c r="G24"/>
  <c r="F24"/>
  <c r="E24"/>
  <c r="I24" s="1"/>
  <c r="G20"/>
  <c r="G21" s="1"/>
  <c r="G22" s="1"/>
  <c r="G23" s="1"/>
  <c r="F20"/>
  <c r="F21" s="1"/>
  <c r="F22" s="1"/>
  <c r="F23" s="1"/>
  <c r="E23"/>
  <c r="I23" s="1"/>
  <c r="E22"/>
  <c r="I22" s="1"/>
  <c r="E21"/>
  <c r="I21" s="1"/>
  <c r="E20"/>
  <c r="I20" s="1"/>
  <c r="C11" i="3"/>
  <c r="D11"/>
  <c r="E11"/>
  <c r="D10" i="2"/>
  <c r="E10"/>
  <c r="C10"/>
  <c r="C32" i="3"/>
  <c r="C36" s="1"/>
  <c r="C37" s="1"/>
  <c r="C28" i="2"/>
  <c r="C32" s="1"/>
  <c r="C33" s="1"/>
  <c r="D17" i="3" l="1"/>
  <c r="F17"/>
  <c r="H17"/>
  <c r="C17"/>
  <c r="E17"/>
  <c r="G17"/>
  <c r="I17"/>
  <c r="D16" i="2"/>
  <c r="F16"/>
  <c r="H16"/>
  <c r="C16"/>
  <c r="E16"/>
  <c r="G16"/>
  <c r="I16"/>
  <c r="I26" i="3"/>
  <c r="D26" i="10"/>
  <c r="E26" s="1"/>
  <c r="G26" s="1"/>
  <c r="E20"/>
  <c r="G20"/>
  <c r="D20"/>
  <c r="F20"/>
  <c r="H20"/>
  <c r="M20"/>
  <c r="O20"/>
  <c r="L20"/>
  <c r="N20"/>
  <c r="P20"/>
  <c r="E15" i="3"/>
  <c r="N18" i="10" s="1"/>
  <c r="H15" i="3"/>
  <c r="F15"/>
  <c r="O18" i="10" s="1"/>
  <c r="L40"/>
  <c r="M40" s="1"/>
  <c r="C15" i="3"/>
  <c r="L18" i="10" s="1"/>
  <c r="D15" i="3"/>
  <c r="M18" i="10" s="1"/>
  <c r="I15" i="3"/>
  <c r="G15"/>
  <c r="P18" i="10" s="1"/>
  <c r="N33"/>
  <c r="E27" i="3"/>
  <c r="M33" i="10"/>
  <c r="M34" s="1"/>
  <c r="O33"/>
  <c r="O34" s="1"/>
  <c r="L33"/>
  <c r="L34" s="1"/>
  <c r="P33"/>
  <c r="P34" s="1"/>
  <c r="I28" i="2"/>
  <c r="G12" s="1"/>
  <c r="I23" i="3"/>
  <c r="G30" i="10"/>
  <c r="H30"/>
  <c r="I25" i="3"/>
  <c r="H17" i="10"/>
  <c r="E12" i="2"/>
  <c r="H12"/>
  <c r="F12"/>
  <c r="I12"/>
  <c r="N34" i="10"/>
  <c r="N40"/>
  <c r="O40" s="1"/>
  <c r="F26"/>
  <c r="H26" s="1"/>
  <c r="D12" i="2"/>
  <c r="C12"/>
  <c r="I15" l="1"/>
  <c r="I17"/>
  <c r="D15"/>
  <c r="E19" i="10" s="1"/>
  <c r="D17" i="2"/>
  <c r="F15"/>
  <c r="G19" i="10" s="1"/>
  <c r="F17" i="2"/>
  <c r="E15"/>
  <c r="F19" i="10" s="1"/>
  <c r="E17" i="2"/>
  <c r="G15"/>
  <c r="H19" i="10" s="1"/>
  <c r="G17" i="2"/>
  <c r="H21" i="10"/>
  <c r="L42"/>
  <c r="L45" s="1"/>
  <c r="C15" i="2"/>
  <c r="D19" i="10" s="1"/>
  <c r="H15" i="2"/>
  <c r="H17" s="1"/>
  <c r="D28" i="10"/>
  <c r="D31" s="1"/>
  <c r="P40"/>
  <c r="D17"/>
  <c r="E17"/>
  <c r="E21" s="1"/>
  <c r="G17"/>
  <c r="G21" s="1"/>
  <c r="F17"/>
  <c r="F21" s="1"/>
  <c r="D21" l="1"/>
  <c r="C17" i="2"/>
  <c r="E27" i="10"/>
  <c r="F27" s="1"/>
  <c r="G27" s="1"/>
  <c r="H27" s="1"/>
  <c r="D33" l="1"/>
  <c r="D37" s="1"/>
  <c r="E28"/>
  <c r="E31" s="1"/>
  <c r="E33" l="1"/>
  <c r="E37" s="1"/>
  <c r="F28" l="1"/>
  <c r="F31" s="1"/>
  <c r="F33" l="1"/>
  <c r="F37" s="1"/>
  <c r="H28"/>
  <c r="H31" s="1"/>
  <c r="G28"/>
  <c r="G31" s="1"/>
  <c r="G33" l="1"/>
  <c r="G37" s="1"/>
  <c r="H33"/>
  <c r="H37" s="1"/>
  <c r="E31" i="3" l="1"/>
  <c r="I31" s="1"/>
  <c r="E30"/>
  <c r="I30" s="1"/>
  <c r="I27"/>
  <c r="I13" l="1"/>
  <c r="F13"/>
  <c r="H13"/>
  <c r="E13"/>
  <c r="C13"/>
  <c r="G13"/>
  <c r="D13"/>
  <c r="D16" l="1"/>
  <c r="M19" i="10" s="1"/>
  <c r="D18" i="3"/>
  <c r="G16"/>
  <c r="P19" i="10" s="1"/>
  <c r="G18" i="3"/>
  <c r="E16"/>
  <c r="N19" i="10" s="1"/>
  <c r="E18" i="3"/>
  <c r="F16"/>
  <c r="O19" i="10" s="1"/>
  <c r="F18" i="3"/>
  <c r="C16"/>
  <c r="L19" i="10" s="1"/>
  <c r="H16" i="3"/>
  <c r="H18" s="1"/>
  <c r="I16"/>
  <c r="I18" s="1"/>
  <c r="M17" i="10"/>
  <c r="L17"/>
  <c r="P17"/>
  <c r="N17"/>
  <c r="O17"/>
  <c r="C18" i="3" l="1"/>
  <c r="P21" i="10"/>
  <c r="P36" s="1"/>
  <c r="O21"/>
  <c r="O36" s="1"/>
  <c r="N21"/>
  <c r="N36" s="1"/>
  <c r="M21"/>
  <c r="M36" s="1"/>
  <c r="L21"/>
  <c r="G30" i="3"/>
  <c r="G31"/>
  <c r="M41" i="10"/>
  <c r="L36"/>
  <c r="L47" l="1"/>
  <c r="L51" s="1"/>
  <c r="L54" s="1"/>
  <c r="M42"/>
  <c r="M45" s="1"/>
  <c r="N41"/>
  <c r="M47" l="1"/>
  <c r="M51" s="1"/>
  <c r="M54" s="1"/>
  <c r="N42"/>
  <c r="N45" s="1"/>
  <c r="O41"/>
  <c r="N47" l="1"/>
  <c r="N51" s="1"/>
  <c r="N54" s="1"/>
  <c r="P41"/>
  <c r="P42" s="1"/>
  <c r="P45" s="1"/>
  <c r="O42"/>
  <c r="O45" s="1"/>
  <c r="O47" l="1"/>
  <c r="O51" s="1"/>
  <c r="O54" s="1"/>
  <c r="P47"/>
  <c r="P51" s="1"/>
  <c r="P54" s="1"/>
</calcChain>
</file>

<file path=xl/sharedStrings.xml><?xml version="1.0" encoding="utf-8"?>
<sst xmlns="http://schemas.openxmlformats.org/spreadsheetml/2006/main" count="1442" uniqueCount="625">
  <si>
    <t>Labor</t>
  </si>
  <si>
    <t>Fuel &amp; Power</t>
  </si>
  <si>
    <t>O&amp;M:</t>
  </si>
  <si>
    <t>General Tax</t>
  </si>
  <si>
    <t>Total</t>
  </si>
  <si>
    <t>Capital Investments to Improve Owenton WTP</t>
  </si>
  <si>
    <t>Additional UPIS</t>
  </si>
  <si>
    <t>Owenton WTP Option</t>
  </si>
  <si>
    <t>Chemical Bulk Storage Improvements</t>
  </si>
  <si>
    <t>Pretreatment Reliability Improvements</t>
  </si>
  <si>
    <t>Residuals Handling Improvements</t>
  </si>
  <si>
    <t>Filter Reliability Improvements</t>
  </si>
  <si>
    <t>Emergency Power Reliability Improvements</t>
  </si>
  <si>
    <t>SCADA Improvements</t>
  </si>
  <si>
    <t>Raw Water Intake Improvements</t>
  </si>
  <si>
    <t>New Storage Tank</t>
  </si>
  <si>
    <t>Continued O&amp;M</t>
  </si>
  <si>
    <t>Phase 1 - US 127 Material Cost</t>
  </si>
  <si>
    <t>Phase 1 - US 127 Construction Contractor Costs</t>
  </si>
  <si>
    <t>Phase 2 Materials Costs</t>
  </si>
  <si>
    <t>Phase 2 Construction Contractor Costs</t>
  </si>
  <si>
    <t>BPS and Tank Site Purchase</t>
  </si>
  <si>
    <t>Easement Purchase</t>
  </si>
  <si>
    <r>
      <t>Incremental  Capital</t>
    </r>
    <r>
      <rPr>
        <b/>
        <vertAlign val="superscript"/>
        <sz val="11"/>
        <color theme="1"/>
        <rFont val="Calibri"/>
        <family val="2"/>
      </rPr>
      <t>1</t>
    </r>
  </si>
  <si>
    <r>
      <t xml:space="preserve">1 </t>
    </r>
    <r>
      <rPr>
        <b/>
        <sz val="11"/>
        <color theme="1"/>
        <rFont val="Calibri"/>
        <family val="2"/>
      </rPr>
      <t>- See Appendix C of Application</t>
    </r>
  </si>
  <si>
    <t>Construction Administration &amp; Inspection</t>
  </si>
  <si>
    <t>9.2% Misc.</t>
  </si>
  <si>
    <t>Chemical</t>
  </si>
  <si>
    <t>Sludge Disposal</t>
  </si>
  <si>
    <t>Incremental Depreciation</t>
  </si>
  <si>
    <t>Incremental Amortization</t>
  </si>
  <si>
    <t>Fuel &amp; Power New Booster Station</t>
  </si>
  <si>
    <t>Average of Sum Rate</t>
  </si>
  <si>
    <t>First 3</t>
  </si>
  <si>
    <t>Parse subsidiary</t>
  </si>
  <si>
    <t>Description</t>
  </si>
  <si>
    <t>304</t>
  </si>
  <si>
    <t>304100</t>
  </si>
  <si>
    <t>Struct &amp; Imp SS</t>
  </si>
  <si>
    <t>304200</t>
  </si>
  <si>
    <t>Struct &amp; Imp P</t>
  </si>
  <si>
    <t>304300</t>
  </si>
  <si>
    <t>Struct &amp; Imp WT</t>
  </si>
  <si>
    <t>304400</t>
  </si>
  <si>
    <t>Struct &amp; Imp TD</t>
  </si>
  <si>
    <t>304500</t>
  </si>
  <si>
    <t>Struct &amp; Imp AG</t>
  </si>
  <si>
    <t>304600</t>
  </si>
  <si>
    <t>Struct &amp; Imp Offices</t>
  </si>
  <si>
    <t>304610</t>
  </si>
  <si>
    <t>Gen Structures - HVAC</t>
  </si>
  <si>
    <t>304700</t>
  </si>
  <si>
    <t>Struct &amp; Imp Store,Shop,G</t>
  </si>
  <si>
    <t>304800</t>
  </si>
  <si>
    <t>Struct &amp; Imp Misc</t>
  </si>
  <si>
    <t>304 Total</t>
  </si>
  <si>
    <t>305</t>
  </si>
  <si>
    <t>305000</t>
  </si>
  <si>
    <t>Collect &amp; Impounding</t>
  </si>
  <si>
    <t>305 Total</t>
  </si>
  <si>
    <t>306</t>
  </si>
  <si>
    <t>306000</t>
  </si>
  <si>
    <t>Lake, River &amp; Other Intak</t>
  </si>
  <si>
    <t>306 Total</t>
  </si>
  <si>
    <t>307</t>
  </si>
  <si>
    <t>307000</t>
  </si>
  <si>
    <t>Wells &amp; Springs</t>
  </si>
  <si>
    <t>307 Total</t>
  </si>
  <si>
    <t>309</t>
  </si>
  <si>
    <t>309000</t>
  </si>
  <si>
    <t>Supply Mains</t>
  </si>
  <si>
    <t>309 Total</t>
  </si>
  <si>
    <t>310</t>
  </si>
  <si>
    <t>310000</t>
  </si>
  <si>
    <t>Power Generation Equip</t>
  </si>
  <si>
    <t>310 Total</t>
  </si>
  <si>
    <t>311</t>
  </si>
  <si>
    <t>311200</t>
  </si>
  <si>
    <t>Pump Equip Electric</t>
  </si>
  <si>
    <t>311300</t>
  </si>
  <si>
    <t>Pump Equip Diesel</t>
  </si>
  <si>
    <t>311400</t>
  </si>
  <si>
    <t>Pump Equip Hydraulic</t>
  </si>
  <si>
    <t>311500</t>
  </si>
  <si>
    <t>Pump Equip Other</t>
  </si>
  <si>
    <t>311520</t>
  </si>
  <si>
    <t>Pumping Equipment SS</t>
  </si>
  <si>
    <t>311530</t>
  </si>
  <si>
    <t>Pumping Equipment WT</t>
  </si>
  <si>
    <t>311540</t>
  </si>
  <si>
    <t>Pumping Equipment TD</t>
  </si>
  <si>
    <t>311 Total</t>
  </si>
  <si>
    <t>320</t>
  </si>
  <si>
    <t>320100</t>
  </si>
  <si>
    <t>WT Equip Non-Media</t>
  </si>
  <si>
    <t>320200</t>
  </si>
  <si>
    <t>WT Equip Filter Media</t>
  </si>
  <si>
    <t>320 Total</t>
  </si>
  <si>
    <t>330</t>
  </si>
  <si>
    <t>330000</t>
  </si>
  <si>
    <t>Dist Reservoirs &amp; Standpi</t>
  </si>
  <si>
    <t>330100</t>
  </si>
  <si>
    <t>Elevated Tanks &amp; Standpip</t>
  </si>
  <si>
    <t>330200</t>
  </si>
  <si>
    <t>Ground Level Facilities</t>
  </si>
  <si>
    <t>330400</t>
  </si>
  <si>
    <t>Clearwell</t>
  </si>
  <si>
    <t>330 Total</t>
  </si>
  <si>
    <t>331</t>
  </si>
  <si>
    <t>331001</t>
  </si>
  <si>
    <t>TD Mains Not Classified b</t>
  </si>
  <si>
    <t>331100</t>
  </si>
  <si>
    <t>TD Mains 4in &amp; Less</t>
  </si>
  <si>
    <t>331200</t>
  </si>
  <si>
    <t>TD Mains 6in to 8in</t>
  </si>
  <si>
    <t>331300</t>
  </si>
  <si>
    <t>TD Mains 10in to 16in</t>
  </si>
  <si>
    <t>331400</t>
  </si>
  <si>
    <t>TD Mains 18in &amp; Grtr</t>
  </si>
  <si>
    <t>331 Total</t>
  </si>
  <si>
    <t>333</t>
  </si>
  <si>
    <t>333000</t>
  </si>
  <si>
    <t>Services</t>
  </si>
  <si>
    <t>333 Total</t>
  </si>
  <si>
    <t>334</t>
  </si>
  <si>
    <t>334100</t>
  </si>
  <si>
    <t>Meters</t>
  </si>
  <si>
    <t>334110</t>
  </si>
  <si>
    <t>Meters Bronze Case</t>
  </si>
  <si>
    <t>334120</t>
  </si>
  <si>
    <t>Meters Plastic Case</t>
  </si>
  <si>
    <t>334130</t>
  </si>
  <si>
    <t>Meters Other</t>
  </si>
  <si>
    <t>334131</t>
  </si>
  <si>
    <t>Meters Other-Rem Rdr Unts</t>
  </si>
  <si>
    <t>334200</t>
  </si>
  <si>
    <t>Meter Installations</t>
  </si>
  <si>
    <t>334300</t>
  </si>
  <si>
    <t>Meter Vaults</t>
  </si>
  <si>
    <t>334 Total</t>
  </si>
  <si>
    <t>335</t>
  </si>
  <si>
    <t>335000</t>
  </si>
  <si>
    <t>Hydrants</t>
  </si>
  <si>
    <t>335 Total</t>
  </si>
  <si>
    <t>339</t>
  </si>
  <si>
    <t>339100</t>
  </si>
  <si>
    <t>Other P/E Intangible</t>
  </si>
  <si>
    <t>339600</t>
  </si>
  <si>
    <t>Other P/E CPS</t>
  </si>
  <si>
    <t>339 Total</t>
  </si>
  <si>
    <t>340</t>
  </si>
  <si>
    <t>340100</t>
  </si>
  <si>
    <t>Office Furniture &amp; Equip</t>
  </si>
  <si>
    <t>340210</t>
  </si>
  <si>
    <t>Comp &amp; Periph Mainframe</t>
  </si>
  <si>
    <t>340220</t>
  </si>
  <si>
    <t>Comp &amp; Periph Personal</t>
  </si>
  <si>
    <t>340230</t>
  </si>
  <si>
    <t>Comp &amp; Periph Other</t>
  </si>
  <si>
    <t>340240</t>
  </si>
  <si>
    <t>Comp &amp; Periph Capital Lea</t>
  </si>
  <si>
    <t>340300</t>
  </si>
  <si>
    <t>Computer Software</t>
  </si>
  <si>
    <t>340320</t>
  </si>
  <si>
    <t>Comp Software Personal</t>
  </si>
  <si>
    <t>340325</t>
  </si>
  <si>
    <t>Comp Software Customized</t>
  </si>
  <si>
    <t>340330</t>
  </si>
  <si>
    <t>Comp Software Other</t>
  </si>
  <si>
    <t>340500</t>
  </si>
  <si>
    <t>Other Office Equipment</t>
  </si>
  <si>
    <t>340 Total</t>
  </si>
  <si>
    <t>341</t>
  </si>
  <si>
    <t>341100</t>
  </si>
  <si>
    <t>Trans Equip Lt Duty Trks</t>
  </si>
  <si>
    <t>341200</t>
  </si>
  <si>
    <t>Trans Equip Hvy Duty Trks</t>
  </si>
  <si>
    <t>341300</t>
  </si>
  <si>
    <t>Trans Equip Autos</t>
  </si>
  <si>
    <t>341400</t>
  </si>
  <si>
    <t>Trans Equip Other</t>
  </si>
  <si>
    <t>341 Total</t>
  </si>
  <si>
    <t>342</t>
  </si>
  <si>
    <t>342000</t>
  </si>
  <si>
    <t>Stores Equipment</t>
  </si>
  <si>
    <t>342 Total</t>
  </si>
  <si>
    <t>343</t>
  </si>
  <si>
    <t>343000</t>
  </si>
  <si>
    <t>Tools,Shop,Garage Equip</t>
  </si>
  <si>
    <t>343 Total</t>
  </si>
  <si>
    <t>344</t>
  </si>
  <si>
    <t>344000</t>
  </si>
  <si>
    <t>Laboratory Equipment</t>
  </si>
  <si>
    <t>344 Total</t>
  </si>
  <si>
    <t>345</t>
  </si>
  <si>
    <t>345000</t>
  </si>
  <si>
    <t>Power Operated Equipment</t>
  </si>
  <si>
    <t>345 Total</t>
  </si>
  <si>
    <t>346</t>
  </si>
  <si>
    <t>346100</t>
  </si>
  <si>
    <t>Comm Equip Non-Telephone</t>
  </si>
  <si>
    <t>346190</t>
  </si>
  <si>
    <t>Remote Control &amp; Instrume</t>
  </si>
  <si>
    <t>346200</t>
  </si>
  <si>
    <t>Comm Equip Telephone</t>
  </si>
  <si>
    <t>346 Total</t>
  </si>
  <si>
    <t>347</t>
  </si>
  <si>
    <t>347000</t>
  </si>
  <si>
    <t>Misc Equipment</t>
  </si>
  <si>
    <t>347 Total</t>
  </si>
  <si>
    <t>348</t>
  </si>
  <si>
    <t>348000</t>
  </si>
  <si>
    <t>Other Tangible Property</t>
  </si>
  <si>
    <t>348 Total</t>
  </si>
  <si>
    <t>354</t>
  </si>
  <si>
    <t>354200</t>
  </si>
  <si>
    <t>WW Struct &amp; Imp Coll</t>
  </si>
  <si>
    <t>354300</t>
  </si>
  <si>
    <t>WW Struct &amp; Imp SPP</t>
  </si>
  <si>
    <t>354400</t>
  </si>
  <si>
    <t>WW Struct &amp; Imp TDP</t>
  </si>
  <si>
    <t>354500</t>
  </si>
  <si>
    <t>WW Struct &amp; Imp Gen</t>
  </si>
  <si>
    <t>354 Total</t>
  </si>
  <si>
    <t>360</t>
  </si>
  <si>
    <t>360000</t>
  </si>
  <si>
    <t>WW Collection Sewers Forc</t>
  </si>
  <si>
    <t>360 Total</t>
  </si>
  <si>
    <t>361</t>
  </si>
  <si>
    <t>361100</t>
  </si>
  <si>
    <t>WW Collecting Mains</t>
  </si>
  <si>
    <t>361 Total</t>
  </si>
  <si>
    <t>363</t>
  </si>
  <si>
    <t>363000</t>
  </si>
  <si>
    <t>WW Services Sewer</t>
  </si>
  <si>
    <t>363 Total</t>
  </si>
  <si>
    <t>364</t>
  </si>
  <si>
    <t>364000</t>
  </si>
  <si>
    <t>WW Flow Measuring Devices</t>
  </si>
  <si>
    <t>364 Total</t>
  </si>
  <si>
    <t>371</t>
  </si>
  <si>
    <t>371100</t>
  </si>
  <si>
    <t>WW Pump Equip Elect</t>
  </si>
  <si>
    <t>371200</t>
  </si>
  <si>
    <t>WW Pump Equip Oth Pwr</t>
  </si>
  <si>
    <t>371 Total</t>
  </si>
  <si>
    <t>380</t>
  </si>
  <si>
    <t>380000</t>
  </si>
  <si>
    <t>WW TD Equipment</t>
  </si>
  <si>
    <t>380 Total</t>
  </si>
  <si>
    <t>390</t>
  </si>
  <si>
    <t>390000</t>
  </si>
  <si>
    <t>WW Office Furniture &amp; Equ</t>
  </si>
  <si>
    <t>390200</t>
  </si>
  <si>
    <t>WW Computers &amp; Peripheral</t>
  </si>
  <si>
    <t>390300</t>
  </si>
  <si>
    <t>WW Computer Software</t>
  </si>
  <si>
    <t>390 Total</t>
  </si>
  <si>
    <t>391</t>
  </si>
  <si>
    <t>391100</t>
  </si>
  <si>
    <t>WW Trans Equip Lt Dty Trk</t>
  </si>
  <si>
    <t>391 Total</t>
  </si>
  <si>
    <t>392</t>
  </si>
  <si>
    <t>392000</t>
  </si>
  <si>
    <t>WW Stores Equipment</t>
  </si>
  <si>
    <t>392 Total</t>
  </si>
  <si>
    <t>393</t>
  </si>
  <si>
    <t>393000</t>
  </si>
  <si>
    <t>WW Tool Shop &amp; Garage Equ</t>
  </si>
  <si>
    <t>393 Total</t>
  </si>
  <si>
    <t>394</t>
  </si>
  <si>
    <t>394000</t>
  </si>
  <si>
    <t>WW Laboratory Equipment</t>
  </si>
  <si>
    <t>394 Total</t>
  </si>
  <si>
    <t>395</t>
  </si>
  <si>
    <t>395000</t>
  </si>
  <si>
    <t>WW Power Operated Equip</t>
  </si>
  <si>
    <t>395 Total</t>
  </si>
  <si>
    <t>396</t>
  </si>
  <si>
    <t>396000</t>
  </si>
  <si>
    <t>WW Communication Equip</t>
  </si>
  <si>
    <t>396 Total</t>
  </si>
  <si>
    <t>397</t>
  </si>
  <si>
    <t>397000</t>
  </si>
  <si>
    <t>WW Misc Equipment</t>
  </si>
  <si>
    <t>397 Total</t>
  </si>
  <si>
    <t>(blank)</t>
  </si>
  <si>
    <t>271110</t>
  </si>
  <si>
    <t>#N/A</t>
  </si>
  <si>
    <t>271120</t>
  </si>
  <si>
    <t>271130</t>
  </si>
  <si>
    <t>271140</t>
  </si>
  <si>
    <t>271150</t>
  </si>
  <si>
    <t>271160</t>
  </si>
  <si>
    <t>271180</t>
  </si>
  <si>
    <t>271210</t>
  </si>
  <si>
    <t>271220</t>
  </si>
  <si>
    <t>271230</t>
  </si>
  <si>
    <t>271240</t>
  </si>
  <si>
    <t>271250</t>
  </si>
  <si>
    <t>271260</t>
  </si>
  <si>
    <t>(blank) Total</t>
  </si>
  <si>
    <t>Grand Total</t>
  </si>
  <si>
    <t>Parse Descrip</t>
  </si>
  <si>
    <t>description</t>
  </si>
  <si>
    <t>effective_date</t>
  </si>
  <si>
    <t>set_of_books_id</t>
  </si>
  <si>
    <t>rate</t>
  </si>
  <si>
    <t>net_gross</t>
  </si>
  <si>
    <t>over_depr_check</t>
  </si>
  <si>
    <t>net_salvage_pct</t>
  </si>
  <si>
    <t>depr_method_id</t>
  </si>
  <si>
    <t>end_of_life</t>
  </si>
  <si>
    <t>mortality_curve_id</t>
  </si>
  <si>
    <t>expected_average_life</t>
  </si>
  <si>
    <t>reserve_ratio_id</t>
  </si>
  <si>
    <t>rate_used_code</t>
  </si>
  <si>
    <t>cost_of_removal_rate</t>
  </si>
  <si>
    <t>Sum Rate</t>
  </si>
  <si>
    <t>00000:Individual Asset Amortization-Kentucky-AM</t>
  </si>
  <si>
    <t>00000:Non Depreciable-Kentucky-AM</t>
  </si>
  <si>
    <t>00000:Non Depreciable-Kentucky-AM0</t>
  </si>
  <si>
    <t>00012:252 271110:RA 12-00</t>
  </si>
  <si>
    <t>00012:252 271110:RA 12-01</t>
  </si>
  <si>
    <t>00012:252 271120:RA 12-00</t>
  </si>
  <si>
    <t>00012:252 271120:RA 12-01</t>
  </si>
  <si>
    <t>00012:252 271120:RA 12-01 WW</t>
  </si>
  <si>
    <t>00012:252 271130:RA 12-00</t>
  </si>
  <si>
    <t>00012:252 271130:RA 12-01</t>
  </si>
  <si>
    <t>00012:252 271140:RA 12-00</t>
  </si>
  <si>
    <t>00012:252 271140:RA 12-00 WW</t>
  </si>
  <si>
    <t>00012:252 271140:RA 12-01</t>
  </si>
  <si>
    <t>00012:252 271140:RA 12-01 WW</t>
  </si>
  <si>
    <t>00012:252 271150:RA 12-00</t>
  </si>
  <si>
    <t>00012:252 271150:RA 12-01</t>
  </si>
  <si>
    <t>00012:252 271160:RA 12-00</t>
  </si>
  <si>
    <t>00012:252 271160:RA 12-01</t>
  </si>
  <si>
    <t>00012:252 271160:RA 12-01 WW</t>
  </si>
  <si>
    <t>00012:252 271180:RA 12-00</t>
  </si>
  <si>
    <t>00012:252 271210:RA 12-00</t>
  </si>
  <si>
    <t>00012:252 271220:RA 12-00</t>
  </si>
  <si>
    <t>00012:252 271230:RA 12-00</t>
  </si>
  <si>
    <t>00012:252 271230:RA 12-01</t>
  </si>
  <si>
    <t>00012:252 271240:RA 12-00</t>
  </si>
  <si>
    <t>00012:252 271250:RA 12-00</t>
  </si>
  <si>
    <t>00012:252 271260:RA 12-00</t>
  </si>
  <si>
    <t>00012:271110:RA 12-00</t>
  </si>
  <si>
    <t>00012:271110:RA 12-01</t>
  </si>
  <si>
    <t>00012:271120:RA 12-00</t>
  </si>
  <si>
    <t>00012:271120:RA 12-01</t>
  </si>
  <si>
    <t>00012:271120:RA 12-01 WW</t>
  </si>
  <si>
    <t>00012:271130:RA 12-00</t>
  </si>
  <si>
    <t>00012:271130:RA 12-01</t>
  </si>
  <si>
    <t>00012:271140:RA 12-00</t>
  </si>
  <si>
    <t>00012:271140:RA 12-00 WW</t>
  </si>
  <si>
    <t>00012:271140:RA 12-01</t>
  </si>
  <si>
    <t>00012:271140:RA 12-01 WW</t>
  </si>
  <si>
    <t>00012:271150:RA 12-00</t>
  </si>
  <si>
    <t>00012:271150:RA 12-01</t>
  </si>
  <si>
    <t>00012:271160:RA 12-00</t>
  </si>
  <si>
    <t>00012:271160:RA 12-01</t>
  </si>
  <si>
    <t>00012:271160:RA 12-01 WW</t>
  </si>
  <si>
    <t>00012:271180:RA 12-00</t>
  </si>
  <si>
    <t>00012:271210:RA 12-00</t>
  </si>
  <si>
    <t>00012:271220:RA 12-00</t>
  </si>
  <si>
    <t>00012:271230:RA 12-00</t>
  </si>
  <si>
    <t>00012:271230:RA 12-01</t>
  </si>
  <si>
    <t>00012:271240:RA 12-00</t>
  </si>
  <si>
    <t>00012:271250:RA 12-00</t>
  </si>
  <si>
    <t>00012:271260:RA 12-00</t>
  </si>
  <si>
    <t>Struct &amp; Im</t>
  </si>
  <si>
    <t>00012:304100:RA 12-00</t>
  </si>
  <si>
    <t>00012:304200:RA 12-00</t>
  </si>
  <si>
    <t>00012:304300:RA 12-00</t>
  </si>
  <si>
    <t>00012:304300:RA 12-01</t>
  </si>
  <si>
    <t>00012:304400:RA 12-00</t>
  </si>
  <si>
    <t>00012:304400:RA 12-01</t>
  </si>
  <si>
    <t>00012:304500:RA 12-00</t>
  </si>
  <si>
    <t>00012:304500:RA 12-01</t>
  </si>
  <si>
    <t>00012:304600:RA 12-00</t>
  </si>
  <si>
    <t>Gen Structu</t>
  </si>
  <si>
    <t>00012:304610:RA 12-00</t>
  </si>
  <si>
    <t>00012:304700:RA 12-00</t>
  </si>
  <si>
    <t>00012:304700:RA 12-01</t>
  </si>
  <si>
    <t>00012:304800:RA 12-00</t>
  </si>
  <si>
    <t>00012:304800:RA 12-01</t>
  </si>
  <si>
    <t>Collect &amp; I</t>
  </si>
  <si>
    <t>00012:305000:RA 12-00</t>
  </si>
  <si>
    <t>Lake, River</t>
  </si>
  <si>
    <t>00012:306000:RA 12-00</t>
  </si>
  <si>
    <t>Wells &amp; Spr</t>
  </si>
  <si>
    <t>00012:307000:RA 12-00</t>
  </si>
  <si>
    <t>Supply Main</t>
  </si>
  <si>
    <t>00012:309000:RA 12-00</t>
  </si>
  <si>
    <t>Power Gener</t>
  </si>
  <si>
    <t>00012:310000:RA 12-00</t>
  </si>
  <si>
    <t xml:space="preserve">Pump Equip </t>
  </si>
  <si>
    <t>00012:311200:RA 12-00</t>
  </si>
  <si>
    <t>00012:311300:RA 12-00</t>
  </si>
  <si>
    <t>00012:311400:RA 12-00</t>
  </si>
  <si>
    <t>00012:311500:RA 12-01</t>
  </si>
  <si>
    <t>Pumping Equ</t>
  </si>
  <si>
    <t>00012:311520:RA 12-00</t>
  </si>
  <si>
    <t>00012:311520:RA 12-01</t>
  </si>
  <si>
    <t>00012:311530:RA 12-00</t>
  </si>
  <si>
    <t>00012:311540:RA 12-00</t>
  </si>
  <si>
    <t>00012:311540:RA 12-01</t>
  </si>
  <si>
    <t>WT Equip No</t>
  </si>
  <si>
    <t>00012:320100:RA 12-00</t>
  </si>
  <si>
    <t>00012:320100:RA 12-01</t>
  </si>
  <si>
    <t>WT Equip Fi</t>
  </si>
  <si>
    <t>00012:320200:RA 12-00</t>
  </si>
  <si>
    <t>Dist Reserv</t>
  </si>
  <si>
    <t>00012:330000:RA 12-00</t>
  </si>
  <si>
    <t>Elevated Ta</t>
  </si>
  <si>
    <t>00012:330100:RA 12-00</t>
  </si>
  <si>
    <t>00012:330100:RA 12-01</t>
  </si>
  <si>
    <t>Ground Leve</t>
  </si>
  <si>
    <t>00012:330200:RA 12-00</t>
  </si>
  <si>
    <t>00012:330400:RA 12-00</t>
  </si>
  <si>
    <t>TD Mains No</t>
  </si>
  <si>
    <t>00012:331001:RA 12-00</t>
  </si>
  <si>
    <t>00012:331001:RA 12-01</t>
  </si>
  <si>
    <t>TD Mains 4i</t>
  </si>
  <si>
    <t>00012:331100:RA 12-00</t>
  </si>
  <si>
    <t>00012:331100:RA 12-01</t>
  </si>
  <si>
    <t>TD Mains 6i</t>
  </si>
  <si>
    <t>00012:331200:RA 12-00</t>
  </si>
  <si>
    <t>00012:331200:RA 12-01</t>
  </si>
  <si>
    <t>TD Mains 10</t>
  </si>
  <si>
    <t>00012:331300:RA 12-00</t>
  </si>
  <si>
    <t>00012:331300:RA 12-01</t>
  </si>
  <si>
    <t>TD Mains 18</t>
  </si>
  <si>
    <t>00012:331400:RA 12-00</t>
  </si>
  <si>
    <t>00012:333000:RA 12-00</t>
  </si>
  <si>
    <t>00012:333000:RA 12-01</t>
  </si>
  <si>
    <t>00012:334100:RA 12-00</t>
  </si>
  <si>
    <t>00012:334100:RA 12-01</t>
  </si>
  <si>
    <t>Meters Bron</t>
  </si>
  <si>
    <t>00012:334110:RA 12-00</t>
  </si>
  <si>
    <t>Meters Plas</t>
  </si>
  <si>
    <t>00012:334120:RA 12-00</t>
  </si>
  <si>
    <t>Meters Othe</t>
  </si>
  <si>
    <t>00012:334130:RA 12-00</t>
  </si>
  <si>
    <t>00012:334130:RA 12-01</t>
  </si>
  <si>
    <t>00012:334131:RA 12-00</t>
  </si>
  <si>
    <t>Meter Insta</t>
  </si>
  <si>
    <t>00012:334200:RA 12-00</t>
  </si>
  <si>
    <t>00012:334200:RA 12-01</t>
  </si>
  <si>
    <t>Meter Vault</t>
  </si>
  <si>
    <t>00012:334300:RA 12-00</t>
  </si>
  <si>
    <t>00012:334300:RA 12-01</t>
  </si>
  <si>
    <t>00012:335000:RA 12-00</t>
  </si>
  <si>
    <t>00012:335000:RA 12-01</t>
  </si>
  <si>
    <t>Other P/E I</t>
  </si>
  <si>
    <t>00012:339100:RA 12-00</t>
  </si>
  <si>
    <t>Other P/E C</t>
  </si>
  <si>
    <t>00012:339600:RA 12-00</t>
  </si>
  <si>
    <t>Office Furn</t>
  </si>
  <si>
    <t>00012:340100:RA 12-00</t>
  </si>
  <si>
    <t>00012:340100:RA 12-01</t>
  </si>
  <si>
    <t>Comp &amp; Peri</t>
  </si>
  <si>
    <t>00012:340210:RA 12-00</t>
  </si>
  <si>
    <t>00012:340220:RA 12-00</t>
  </si>
  <si>
    <t>00012:340220:RA 12-01</t>
  </si>
  <si>
    <t>00012:340230:RA 12-00</t>
  </si>
  <si>
    <t>00012:340230:RA 12-01</t>
  </si>
  <si>
    <t>00012:340240:RA 12-01</t>
  </si>
  <si>
    <t>Computer So</t>
  </si>
  <si>
    <t>00012:340300:RA 12-00</t>
  </si>
  <si>
    <t>00012:340300:RA 12-01</t>
  </si>
  <si>
    <t>Comp Softwa</t>
  </si>
  <si>
    <t>00012:340320:RA 12-00</t>
  </si>
  <si>
    <t>00012:340325:RA 12-00</t>
  </si>
  <si>
    <t>00012:340330:RA 12-00</t>
  </si>
  <si>
    <t>Other Offic</t>
  </si>
  <si>
    <t>00012:340500:RA 12-00</t>
  </si>
  <si>
    <t>00012:340500:RA 12-01</t>
  </si>
  <si>
    <t>Trans Equip</t>
  </si>
  <si>
    <t>00012:341100:RA 12-00</t>
  </si>
  <si>
    <t>00012:341100:RA 12-01</t>
  </si>
  <si>
    <t>00012:341200:RA 12-00</t>
  </si>
  <si>
    <t>00012:341200:RA 12-01</t>
  </si>
  <si>
    <t>00012:341300:RA 12-00</t>
  </si>
  <si>
    <t>00012:341400:RA 12-00</t>
  </si>
  <si>
    <t>Stores Equi</t>
  </si>
  <si>
    <t>00012:342000:RA 12-00</t>
  </si>
  <si>
    <t>Tools,Shop,</t>
  </si>
  <si>
    <t>00012:343000:RA 12-00</t>
  </si>
  <si>
    <t>00012:343000:RA 12-01</t>
  </si>
  <si>
    <t xml:space="preserve">Laboratory </t>
  </si>
  <si>
    <t>00012:344000:RA 12-00</t>
  </si>
  <si>
    <t>00012:344000:RA 12-01</t>
  </si>
  <si>
    <t>Power Opera</t>
  </si>
  <si>
    <t>00012:345000:RA 12-00</t>
  </si>
  <si>
    <t>00012:345000:RA 12-01</t>
  </si>
  <si>
    <t xml:space="preserve">Comm Equip </t>
  </si>
  <si>
    <t>00012:346100:RA 12-00</t>
  </si>
  <si>
    <t>Remote Cont</t>
  </si>
  <si>
    <t>00012:346190:RA 12-00</t>
  </si>
  <si>
    <t>00012:346190:RA 12-01</t>
  </si>
  <si>
    <t>00012:346200:RA 12-00</t>
  </si>
  <si>
    <t>Misc Equipm</t>
  </si>
  <si>
    <t>00012:347000:RA 12-00</t>
  </si>
  <si>
    <t>00012:347000:RA 12-01</t>
  </si>
  <si>
    <t>Other Tangi</t>
  </si>
  <si>
    <t>00012:348000:RA 12-00</t>
  </si>
  <si>
    <t>WW Struct &amp;</t>
  </si>
  <si>
    <t>00012:354200:RA 12-00</t>
  </si>
  <si>
    <t>00012:354300:RA 12-01</t>
  </si>
  <si>
    <t>00012:354400:RA 12-01</t>
  </si>
  <si>
    <t>00012:354500:RA 12-01</t>
  </si>
  <si>
    <t>WW Collecti</t>
  </si>
  <si>
    <t>00012:360000:RA 12-01</t>
  </si>
  <si>
    <t>00012:361100:RA 12-01</t>
  </si>
  <si>
    <t>WW Services</t>
  </si>
  <si>
    <t>00012:363000:RA 12-01</t>
  </si>
  <si>
    <t>WW Flow Mea</t>
  </si>
  <si>
    <t>00012:364000:RA 12-01</t>
  </si>
  <si>
    <t>WW Pump Equ</t>
  </si>
  <si>
    <t>00012:371100:RA 12-00</t>
  </si>
  <si>
    <t>00012:371100:RA 12-01</t>
  </si>
  <si>
    <t>00012:371200:RA 12-01</t>
  </si>
  <si>
    <t>WW TD Equip</t>
  </si>
  <si>
    <t>00012:380000:RA 12-00</t>
  </si>
  <si>
    <t>00012:380000:RA 12-01</t>
  </si>
  <si>
    <t>WW Office F</t>
  </si>
  <si>
    <t>00012:390000:RA 12-01</t>
  </si>
  <si>
    <t>WW Computer</t>
  </si>
  <si>
    <t>00012:390200:RA 12-01</t>
  </si>
  <si>
    <t>00012:390300:RA 12-01</t>
  </si>
  <si>
    <t>WW Trans Eq</t>
  </si>
  <si>
    <t>00012:391100:RA 12-01</t>
  </si>
  <si>
    <t>WW Stores E</t>
  </si>
  <si>
    <t>00012:392000:RA 12-01</t>
  </si>
  <si>
    <t>WW Tool Sho</t>
  </si>
  <si>
    <t>00012:393000:RA 12-01</t>
  </si>
  <si>
    <t>WW Laborato</t>
  </si>
  <si>
    <t>00012:394000:RA 12-01</t>
  </si>
  <si>
    <t>WW Power Op</t>
  </si>
  <si>
    <t>00012:395000:RA 12-01</t>
  </si>
  <si>
    <t>WW Communic</t>
  </si>
  <si>
    <t>00012:396000:RA 12-01</t>
  </si>
  <si>
    <t>WW Misc Equ</t>
  </si>
  <si>
    <t>00012:397000:RA 12-01</t>
  </si>
  <si>
    <t>cost_of_removal_pct</t>
  </si>
  <si>
    <t>company_id</t>
  </si>
  <si>
    <t>Average Total Depreciaiton Rate (Depreciation + Cost of Removal Rate) By Subsidiary Type</t>
  </si>
  <si>
    <t>Subsidiary</t>
  </si>
  <si>
    <t>Capital Investment</t>
  </si>
  <si>
    <t>Annual Depreciaiton &amp; COR Expense</t>
  </si>
  <si>
    <t>Total Non-Rate Base Cost</t>
  </si>
  <si>
    <t>Design, Easement Development &amp; Acquisition</t>
  </si>
  <si>
    <t>Land &amp; Ld Rights TD</t>
  </si>
  <si>
    <t>Line #</t>
  </si>
  <si>
    <t>Phase 3 Constructions Costs (Includes Materials) - 83% for Tanks</t>
  </si>
  <si>
    <t>Phase 3 Constructions Costs (Includes Materials) - 17% for Pumping Equipment and Controls</t>
  </si>
  <si>
    <t>Fuel &amp; Power KRS II</t>
  </si>
  <si>
    <t>Amount</t>
  </si>
  <si>
    <t>Accumulated Depreciation</t>
  </si>
  <si>
    <t>Net Rate Base</t>
  </si>
  <si>
    <t>Kentucky American</t>
  </si>
  <si>
    <t>High Level Estimate of Property Tax Rate</t>
  </si>
  <si>
    <t>Property Taxes Accrued</t>
  </si>
  <si>
    <t>High Level Estimate -  Property Tax Accrued Compared to Final UPIS</t>
  </si>
  <si>
    <t>Three Year Average</t>
  </si>
  <si>
    <t>Ratemaking Impact</t>
  </si>
  <si>
    <t>O&amp;M*</t>
  </si>
  <si>
    <t xml:space="preserve">Incremental O&amp;M </t>
  </si>
  <si>
    <t>Rate of Return **</t>
  </si>
  <si>
    <t>Gross Up**</t>
  </si>
  <si>
    <t>O&amp;M Costs as Filed in Case No. 2012-00096</t>
  </si>
  <si>
    <r>
      <t xml:space="preserve">Incremental Capital </t>
    </r>
    <r>
      <rPr>
        <b/>
        <vertAlign val="superscript"/>
        <sz val="11"/>
        <color theme="1"/>
        <rFont val="Calibri"/>
        <family val="2"/>
      </rPr>
      <t>2</t>
    </r>
  </si>
  <si>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>- See Page 5 of Feasability Report in Case No. 2012-0096</t>
    </r>
  </si>
  <si>
    <t>KRS II Option</t>
  </si>
  <si>
    <t>Beginning Balance Utility Plant in Service</t>
  </si>
  <si>
    <t>Depreciation (for New Investments)</t>
  </si>
  <si>
    <t>Capital Investments to Build Pipeline and Booster</t>
  </si>
  <si>
    <t>Weighted Average, Depreciation Lines 14 - 19</t>
  </si>
  <si>
    <t>Tax Rate</t>
  </si>
  <si>
    <t>State Tax at 6%</t>
  </si>
  <si>
    <t>Federal Tax at 35% of Remainder</t>
  </si>
  <si>
    <t>Sum</t>
  </si>
  <si>
    <t>Total Impact Pre-Gross Up</t>
  </si>
  <si>
    <t>Ratemaking Impact: Owenton WTP Option</t>
  </si>
  <si>
    <t>Ratemaking Impact: Proposed KRS II Scenario</t>
  </si>
  <si>
    <t>O&amp;M &amp; Depreciation &amp; Tax - Incremental Due to Capital Investments</t>
  </si>
  <si>
    <t>Income Tax (Effect of Above Items)</t>
  </si>
  <si>
    <t>Investment in Owenton WTP</t>
  </si>
  <si>
    <t xml:space="preserve">* O&amp;M Costs and Capital Investments are Per the Company's original filing in this Case, No. 2012-00096. </t>
  </si>
  <si>
    <t>Investment in Pipeline to KRS II, Shift in Production Cost from Owenton WTP to KRS II</t>
  </si>
  <si>
    <t>Long Term Debt</t>
  </si>
  <si>
    <t>Short Term Debt</t>
  </si>
  <si>
    <t>Weight</t>
  </si>
  <si>
    <t>Cost</t>
  </si>
  <si>
    <t>O&amp;M &amp; Depreciation &amp; Tax - Incremental KRS II Costs for Additional Production &amp; for Capital Investments</t>
  </si>
  <si>
    <t>O&amp;M &amp; Depreciation &amp; Tax - Savings from Elimination of Owenton WTP Production Costs</t>
  </si>
  <si>
    <t>** Per Final Order for Cause 2010-0036, p. 72</t>
  </si>
  <si>
    <t>Depreciation Rate</t>
  </si>
  <si>
    <t>Item</t>
  </si>
  <si>
    <t>Total Impact Pre-Gross Up (Line 10 + Line 20)</t>
  </si>
  <si>
    <t>Net O&amp;M, Depreciation &amp; Tax (Line 10 + Line 23)</t>
  </si>
  <si>
    <t>Return on Rate Base (Line 17 x Line 19)</t>
  </si>
  <si>
    <t>Ratemaking Impact (Line 22 x Line 24)</t>
  </si>
  <si>
    <t>Return on Rate Base (Line 31 x Line 33)</t>
  </si>
  <si>
    <t>More Expensive or (Less Expensive) Than Owenton WTP</t>
  </si>
  <si>
    <t>Kentucky American Water</t>
  </si>
  <si>
    <t>Authorized Capital Structure Per Case 2010-00036</t>
  </si>
  <si>
    <t>Page 60 for Weight, Page 71-72 for Costs</t>
  </si>
  <si>
    <t>Preferred Stock</t>
  </si>
  <si>
    <t>Common Equity</t>
  </si>
  <si>
    <t>Weighted Cost</t>
  </si>
  <si>
    <t>Cost Short Term and Long Term Debt</t>
  </si>
  <si>
    <t>Interest (Total Investment x Weighted Cost of Debt, Case 2010-00036)</t>
  </si>
  <si>
    <t>Interest Tax Effect (Interest x .389)</t>
  </si>
  <si>
    <t>Income Tax (Interest Effect)</t>
  </si>
  <si>
    <t>Income Tax (Expense Effect)</t>
  </si>
  <si>
    <t>Income Tax (Depreciation Only)</t>
  </si>
  <si>
    <t>Income Tax (Interest Only)</t>
  </si>
  <si>
    <t>Ratemaking Impact of Owenton WTP Improvements vs. Proposed KRS II Scenario</t>
  </si>
  <si>
    <t>AG DR1 21A &amp; AG DR1 21B</t>
  </si>
  <si>
    <t>General Tax (for New Investments)</t>
  </si>
  <si>
    <t>Total O&amp;M, Depreciation, Tax (Sum Lines 1-9)</t>
  </si>
  <si>
    <t>Total O&amp;M, Depreciation, Tax (Sum Lines 15-22)</t>
  </si>
  <si>
    <t>Depreciation &amp; Income Tax as Calculated</t>
  </si>
</sst>
</file>

<file path=xl/styles.xml><?xml version="1.0" encoding="utf-8"?>
<styleSheet xmlns="http://schemas.openxmlformats.org/spreadsheetml/2006/main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%"/>
    <numFmt numFmtId="166" formatCode="0.0000%"/>
    <numFmt numFmtId="167" formatCode="&quot;$&quot;#,##0"/>
    <numFmt numFmtId="168" formatCode="_(* #,##0_);_(* \(#,##0\);_(* &quot;-&quot;??_);_(@_)"/>
    <numFmt numFmtId="169" formatCode="0.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3"/>
      <color theme="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0" xfId="0" applyAlignment="1"/>
    <xf numFmtId="0" fontId="0" fillId="0" borderId="1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0" fontId="2" fillId="0" borderId="0" xfId="0" applyFont="1" applyAlignment="1">
      <alignment horizontal="right"/>
    </xf>
    <xf numFmtId="44" fontId="2" fillId="0" borderId="0" xfId="1" applyFont="1"/>
    <xf numFmtId="0" fontId="0" fillId="0" borderId="0" xfId="0" applyBorder="1"/>
    <xf numFmtId="0" fontId="0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Alignment="1">
      <alignment horizontal="left" indent="2"/>
    </xf>
    <xf numFmtId="44" fontId="0" fillId="0" borderId="0" xfId="1" applyFont="1"/>
    <xf numFmtId="164" fontId="0" fillId="0" borderId="0" xfId="1" applyNumberFormat="1" applyFont="1"/>
    <xf numFmtId="164" fontId="0" fillId="0" borderId="1" xfId="1" applyNumberFormat="1" applyFont="1" applyBorder="1"/>
    <xf numFmtId="164" fontId="2" fillId="0" borderId="0" xfId="1" applyNumberFormat="1" applyFont="1"/>
    <xf numFmtId="0" fontId="7" fillId="0" borderId="0" xfId="0" applyFont="1"/>
    <xf numFmtId="164" fontId="0" fillId="0" borderId="0" xfId="1" applyNumberFormat="1" applyFont="1" applyBorder="1"/>
    <xf numFmtId="0" fontId="0" fillId="0" borderId="0" xfId="0" applyFill="1" applyBorder="1"/>
    <xf numFmtId="0" fontId="0" fillId="0" borderId="1" xfId="0" applyFill="1" applyBorder="1"/>
    <xf numFmtId="0" fontId="8" fillId="0" borderId="0" xfId="0" applyFont="1" applyAlignment="1">
      <alignment horizontal="right"/>
    </xf>
    <xf numFmtId="164" fontId="8" fillId="0" borderId="0" xfId="1" applyNumberFormat="1" applyFont="1"/>
    <xf numFmtId="0" fontId="9" fillId="0" borderId="0" xfId="3"/>
    <xf numFmtId="0" fontId="9" fillId="0" borderId="3" xfId="3" applyBorder="1"/>
    <xf numFmtId="0" fontId="9" fillId="0" borderId="4" xfId="3" applyBorder="1"/>
    <xf numFmtId="0" fontId="9" fillId="0" borderId="5" xfId="3" applyBorder="1"/>
    <xf numFmtId="0" fontId="9" fillId="0" borderId="3" xfId="3" pivotButton="1" applyBorder="1"/>
    <xf numFmtId="0" fontId="9" fillId="0" borderId="6" xfId="3" applyBorder="1"/>
    <xf numFmtId="0" fontId="9" fillId="0" borderId="7" xfId="3" applyBorder="1"/>
    <xf numFmtId="166" fontId="9" fillId="0" borderId="7" xfId="3" applyNumberFormat="1" applyBorder="1"/>
    <xf numFmtId="166" fontId="9" fillId="0" borderId="8" xfId="3" applyNumberFormat="1" applyBorder="1"/>
    <xf numFmtId="0" fontId="9" fillId="0" borderId="9" xfId="3" applyBorder="1"/>
    <xf numFmtId="0" fontId="9" fillId="3" borderId="3" xfId="3" applyFill="1" applyBorder="1"/>
    <xf numFmtId="0" fontId="9" fillId="3" borderId="4" xfId="3" applyFill="1" applyBorder="1"/>
    <xf numFmtId="166" fontId="9" fillId="3" borderId="7" xfId="3" applyNumberFormat="1" applyFill="1" applyBorder="1"/>
    <xf numFmtId="0" fontId="9" fillId="0" borderId="0" xfId="7"/>
    <xf numFmtId="22" fontId="9" fillId="0" borderId="0" xfId="7" applyNumberFormat="1" applyAlignment="1">
      <alignment horizontal="right"/>
    </xf>
    <xf numFmtId="0" fontId="10" fillId="0" borderId="0" xfId="7" applyFont="1"/>
    <xf numFmtId="166" fontId="9" fillId="0" borderId="0" xfId="7" applyNumberFormat="1"/>
    <xf numFmtId="166" fontId="10" fillId="2" borderId="0" xfId="9" applyNumberFormat="1" applyFont="1" applyFill="1"/>
    <xf numFmtId="166" fontId="9" fillId="2" borderId="0" xfId="9" applyNumberFormat="1" applyFont="1" applyFill="1"/>
    <xf numFmtId="0" fontId="0" fillId="0" borderId="0" xfId="0" pivotButton="1"/>
    <xf numFmtId="10" fontId="0" fillId="0" borderId="0" xfId="0" applyNumberFormat="1"/>
    <xf numFmtId="0" fontId="0" fillId="4" borderId="0" xfId="0" applyFill="1"/>
    <xf numFmtId="10" fontId="0" fillId="4" borderId="0" xfId="0" applyNumberFormat="1" applyFill="1"/>
    <xf numFmtId="10" fontId="0" fillId="0" borderId="0" xfId="2" applyNumberFormat="1" applyFont="1"/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64" fontId="0" fillId="0" borderId="0" xfId="0" applyNumberFormat="1"/>
    <xf numFmtId="164" fontId="0" fillId="0" borderId="1" xfId="0" applyNumberFormat="1" applyBorder="1"/>
    <xf numFmtId="164" fontId="2" fillId="0" borderId="10" xfId="1" applyNumberFormat="1" applyFont="1" applyBorder="1"/>
    <xf numFmtId="164" fontId="0" fillId="0" borderId="0" xfId="0" applyNumberFormat="1" applyBorder="1"/>
    <xf numFmtId="10" fontId="0" fillId="0" borderId="1" xfId="0" applyNumberFormat="1" applyBorder="1"/>
    <xf numFmtId="10" fontId="0" fillId="0" borderId="1" xfId="2" applyNumberFormat="1" applyFont="1" applyBorder="1"/>
    <xf numFmtId="0" fontId="2" fillId="0" borderId="0" xfId="0" applyFont="1" applyBorder="1" applyAlignment="1">
      <alignment horizontal="center"/>
    </xf>
    <xf numFmtId="10" fontId="0" fillId="0" borderId="0" xfId="2" applyNumberFormat="1" applyFont="1" applyBorder="1"/>
    <xf numFmtId="44" fontId="2" fillId="0" borderId="0" xfId="0" applyNumberFormat="1" applyFont="1" applyBorder="1"/>
    <xf numFmtId="0" fontId="0" fillId="0" borderId="0" xfId="0" applyAlignment="1">
      <alignment horizontal="left" wrapText="1" indent="1"/>
    </xf>
    <xf numFmtId="0" fontId="11" fillId="0" borderId="0" xfId="0" applyFont="1"/>
    <xf numFmtId="0" fontId="0" fillId="0" borderId="0" xfId="0"/>
    <xf numFmtId="0" fontId="9" fillId="0" borderId="0" xfId="7" applyFill="1" applyBorder="1"/>
    <xf numFmtId="164" fontId="9" fillId="0" borderId="0" xfId="7" applyNumberFormat="1" applyFill="1" applyBorder="1"/>
    <xf numFmtId="164" fontId="9" fillId="0" borderId="0" xfId="7" applyNumberFormat="1" applyFont="1" applyFill="1" applyBorder="1"/>
    <xf numFmtId="0" fontId="0" fillId="0" borderId="0" xfId="0" applyFill="1" applyBorder="1"/>
    <xf numFmtId="167" fontId="0" fillId="0" borderId="0" xfId="0" applyNumberFormat="1" applyFill="1" applyBorder="1"/>
    <xf numFmtId="0" fontId="2" fillId="0" borderId="0" xfId="0" applyFont="1"/>
    <xf numFmtId="0" fontId="2" fillId="0" borderId="0" xfId="0" applyFont="1" applyFill="1" applyBorder="1"/>
    <xf numFmtId="165" fontId="0" fillId="0" borderId="2" xfId="2" applyNumberFormat="1" applyFont="1" applyBorder="1"/>
    <xf numFmtId="164" fontId="0" fillId="0" borderId="11" xfId="0" applyNumberFormat="1" applyBorder="1"/>
    <xf numFmtId="165" fontId="2" fillId="0" borderId="2" xfId="0" applyNumberFormat="1" applyFont="1" applyBorder="1"/>
    <xf numFmtId="44" fontId="12" fillId="0" borderId="0" xfId="0" applyNumberFormat="1" applyFont="1"/>
    <xf numFmtId="44" fontId="2" fillId="0" borderId="0" xfId="1" applyFont="1" applyBorder="1"/>
    <xf numFmtId="0" fontId="2" fillId="0" borderId="1" xfId="0" applyFont="1" applyFill="1" applyBorder="1" applyAlignment="1">
      <alignment horizontal="center"/>
    </xf>
    <xf numFmtId="164" fontId="0" fillId="0" borderId="0" xfId="1" applyNumberFormat="1" applyFont="1" applyFill="1" applyBorder="1"/>
    <xf numFmtId="164" fontId="0" fillId="0" borderId="1" xfId="1" applyNumberFormat="1" applyFont="1" applyFill="1" applyBorder="1"/>
    <xf numFmtId="0" fontId="0" fillId="0" borderId="1" xfId="0" applyBorder="1" applyAlignment="1">
      <alignment horizontal="center" wrapText="1"/>
    </xf>
    <xf numFmtId="164" fontId="12" fillId="0" borderId="0" xfId="0" applyNumberFormat="1" applyFont="1"/>
    <xf numFmtId="164" fontId="2" fillId="0" borderId="2" xfId="1" applyNumberFormat="1" applyFont="1" applyBorder="1"/>
    <xf numFmtId="0" fontId="0" fillId="0" borderId="0" xfId="0" applyAlignment="1">
      <alignment horizontal="left" wrapText="1"/>
    </xf>
    <xf numFmtId="168" fontId="10" fillId="0" borderId="1" xfId="7" applyNumberFormat="1" applyFont="1" applyFill="1" applyBorder="1" applyAlignment="1">
      <alignment horizontal="center"/>
    </xf>
    <xf numFmtId="168" fontId="10" fillId="0" borderId="0" xfId="7" applyNumberFormat="1" applyFont="1" applyFill="1" applyBorder="1" applyAlignment="1">
      <alignment horizontal="center"/>
    </xf>
    <xf numFmtId="0" fontId="2" fillId="0" borderId="0" xfId="0" applyFont="1" applyAlignment="1">
      <alignment wrapText="1"/>
    </xf>
    <xf numFmtId="0" fontId="14" fillId="0" borderId="1" xfId="0" applyFont="1" applyBorder="1"/>
    <xf numFmtId="0" fontId="15" fillId="0" borderId="1" xfId="0" applyFont="1" applyBorder="1"/>
    <xf numFmtId="0" fontId="15" fillId="0" borderId="0" xfId="0" applyFont="1"/>
    <xf numFmtId="0" fontId="16" fillId="0" borderId="0" xfId="0" applyFont="1"/>
    <xf numFmtId="0" fontId="14" fillId="0" borderId="0" xfId="0" applyFont="1"/>
    <xf numFmtId="164" fontId="0" fillId="0" borderId="0" xfId="2" applyNumberFormat="1" applyFont="1"/>
    <xf numFmtId="169" fontId="0" fillId="0" borderId="0" xfId="2" applyNumberFormat="1" applyFont="1"/>
    <xf numFmtId="164" fontId="0" fillId="0" borderId="0" xfId="2" applyNumberFormat="1" applyFont="1" applyAlignment="1">
      <alignment wrapText="1"/>
    </xf>
    <xf numFmtId="0" fontId="0" fillId="0" borderId="1" xfId="0" applyBorder="1" applyAlignment="1">
      <alignment wrapText="1"/>
    </xf>
    <xf numFmtId="169" fontId="0" fillId="0" borderId="0" xfId="0" applyNumberFormat="1"/>
    <xf numFmtId="169" fontId="0" fillId="0" borderId="1" xfId="0" applyNumberFormat="1" applyBorder="1"/>
    <xf numFmtId="0" fontId="2" fillId="0" borderId="0" xfId="0" applyFont="1" applyFill="1" applyBorder="1" applyAlignment="1">
      <alignment horizontal="right"/>
    </xf>
    <xf numFmtId="169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Border="1"/>
    <xf numFmtId="164" fontId="2" fillId="0" borderId="0" xfId="0" applyNumberFormat="1" applyFont="1" applyBorder="1"/>
    <xf numFmtId="0" fontId="2" fillId="0" borderId="0" xfId="0" applyFont="1" applyAlignment="1">
      <alignment horizontal="left" wrapText="1" indent="1"/>
    </xf>
    <xf numFmtId="0" fontId="2" fillId="0" borderId="0" xfId="0" applyFont="1" applyAlignment="1">
      <alignment horizontal="right" wrapText="1" indent="1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Fill="1"/>
    <xf numFmtId="0" fontId="2" fillId="0" borderId="1" xfId="0" applyFont="1" applyBorder="1" applyAlignment="1">
      <alignment horizontal="left" indent="1"/>
    </xf>
    <xf numFmtId="0" fontId="0" fillId="0" borderId="1" xfId="0" applyBorder="1" applyAlignment="1">
      <alignment horizontal="left" indent="1"/>
    </xf>
    <xf numFmtId="164" fontId="2" fillId="0" borderId="2" xfId="0" applyNumberFormat="1" applyFont="1" applyFill="1" applyBorder="1"/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left" wrapText="1"/>
    </xf>
    <xf numFmtId="0" fontId="0" fillId="0" borderId="0" xfId="0" applyAlignment="1">
      <alignment horizontal="left"/>
    </xf>
    <xf numFmtId="165" fontId="0" fillId="0" borderId="0" xfId="2" applyNumberFormat="1" applyFont="1"/>
    <xf numFmtId="0" fontId="0" fillId="0" borderId="0" xfId="0" applyAlignment="1">
      <alignment horizontal="right"/>
    </xf>
    <xf numFmtId="0" fontId="0" fillId="0" borderId="0" xfId="0" applyBorder="1" applyAlignment="1">
      <alignment horizontal="left" indent="1"/>
    </xf>
    <xf numFmtId="0" fontId="0" fillId="0" borderId="0" xfId="0" applyBorder="1" applyAlignment="1"/>
    <xf numFmtId="44" fontId="2" fillId="0" borderId="0" xfId="0" applyNumberFormat="1" applyFont="1" applyBorder="1" applyAlignment="1">
      <alignment horizontal="center"/>
    </xf>
    <xf numFmtId="44" fontId="0" fillId="0" borderId="1" xfId="0" applyNumberFormat="1" applyBorder="1"/>
    <xf numFmtId="0" fontId="0" fillId="0" borderId="0" xfId="0" applyBorder="1" applyAlignment="1">
      <alignment wrapText="1"/>
    </xf>
    <xf numFmtId="0" fontId="9" fillId="0" borderId="0" xfId="7" applyFill="1" applyBorder="1" applyAlignment="1">
      <alignment horizontal="center"/>
    </xf>
  </cellXfs>
  <cellStyles count="10">
    <cellStyle name="Comma 2" xfId="5"/>
    <cellStyle name="Comma 3" xfId="4"/>
    <cellStyle name="Currency" xfId="1" builtinId="4"/>
    <cellStyle name="Currency 2" xfId="6"/>
    <cellStyle name="Normal" xfId="0" builtinId="0"/>
    <cellStyle name="Normal 2" xfId="7"/>
    <cellStyle name="Normal 3" xfId="3"/>
    <cellStyle name="Percent" xfId="2" builtinId="5"/>
    <cellStyle name="Percent 2" xfId="9"/>
    <cellStyle name="Percent 3" xfId="8"/>
  </cellStyles>
  <dxfs count="1">
    <dxf>
      <fill>
        <patternFill patternType="solid">
          <bgColor theme="0" tint="-4.9989318521683403E-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171450</xdr:rowOff>
    </xdr:from>
    <xdr:to>
      <xdr:col>12</xdr:col>
      <xdr:colOff>533399</xdr:colOff>
      <xdr:row>47</xdr:row>
      <xdr:rowOff>180975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6258"/>
        <a:stretch>
          <a:fillRect/>
        </a:stretch>
      </xdr:blipFill>
      <xdr:spPr bwMode="auto">
        <a:xfrm>
          <a:off x="200025" y="171450"/>
          <a:ext cx="7648574" cy="8963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HWARML" refreshedDate="41103.397483796296" createdVersion="3" refreshedVersion="3" minRefreshableVersion="3" recordCount="172">
  <cacheSource type="worksheet">
    <worksheetSource ref="A1:S1048576" sheet="Data-Depreciation Rates"/>
  </cacheSource>
  <cacheFields count="19">
    <cacheField name="First 3" numFmtId="0">
      <sharedItems containsBlank="1" count="39">
        <m/>
        <s v="304"/>
        <s v="305"/>
        <s v="306"/>
        <s v="307"/>
        <s v="309"/>
        <s v="310"/>
        <s v="311"/>
        <s v="320"/>
        <s v="330"/>
        <s v="331"/>
        <s v="333"/>
        <s v="334"/>
        <s v="335"/>
        <s v="339"/>
        <s v="340"/>
        <s v="341"/>
        <s v="342"/>
        <s v="343"/>
        <s v="344"/>
        <s v="345"/>
        <s v="346"/>
        <s v="347"/>
        <s v="348"/>
        <s v="354"/>
        <s v="360"/>
        <s v="361"/>
        <s v="363"/>
        <s v="364"/>
        <s v="371"/>
        <s v="380"/>
        <s v="390"/>
        <s v="391"/>
        <s v="392"/>
        <s v="393"/>
        <s v="394"/>
        <s v="395"/>
        <s v="396"/>
        <s v="397"/>
      </sharedItems>
    </cacheField>
    <cacheField name="Parse subsidiary" numFmtId="0">
      <sharedItems containsBlank="1" count="101">
        <m/>
        <s v="271110"/>
        <s v="271120"/>
        <s v="271130"/>
        <s v="271140"/>
        <s v="271150"/>
        <s v="271160"/>
        <s v="271180"/>
        <s v="271210"/>
        <s v="271220"/>
        <s v="271230"/>
        <s v="271240"/>
        <s v="271250"/>
        <s v="271260"/>
        <s v="304100"/>
        <s v="304200"/>
        <s v="304300"/>
        <s v="304400"/>
        <s v="304500"/>
        <s v="304600"/>
        <s v="304610"/>
        <s v="304700"/>
        <s v="304800"/>
        <s v="305000"/>
        <s v="306000"/>
        <s v="307000"/>
        <s v="309000"/>
        <s v="310000"/>
        <s v="311200"/>
        <s v="311300"/>
        <s v="311400"/>
        <s v="311500"/>
        <s v="311520"/>
        <s v="311530"/>
        <s v="311540"/>
        <s v="320100"/>
        <s v="320200"/>
        <s v="330000"/>
        <s v="330100"/>
        <s v="330200"/>
        <s v="330400"/>
        <s v="331001"/>
        <s v="331100"/>
        <s v="331200"/>
        <s v="331300"/>
        <s v="331400"/>
        <s v="333000"/>
        <s v="334100"/>
        <s v="334110"/>
        <s v="334120"/>
        <s v="334130"/>
        <s v="334131"/>
        <s v="334200"/>
        <s v="334300"/>
        <s v="335000"/>
        <s v="339100"/>
        <s v="339600"/>
        <s v="340100"/>
        <s v="340210"/>
        <s v="340220"/>
        <s v="340230"/>
        <s v="340240"/>
        <s v="340300"/>
        <s v="340320"/>
        <s v="340325"/>
        <s v="340330"/>
        <s v="340500"/>
        <s v="341100"/>
        <s v="341200"/>
        <s v="341300"/>
        <s v="341400"/>
        <s v="342000"/>
        <s v="343000"/>
        <s v="344000"/>
        <s v="345000"/>
        <s v="346100"/>
        <s v="346190"/>
        <s v="346200"/>
        <s v="347000"/>
        <s v="348000"/>
        <s v="354200"/>
        <s v="354300"/>
        <s v="354400"/>
        <s v="354500"/>
        <s v="360000"/>
        <s v="361100"/>
        <s v="363000"/>
        <s v="364000"/>
        <s v="371100"/>
        <s v="371200"/>
        <s v="380000"/>
        <s v="390000"/>
        <s v="390200"/>
        <s v="390300"/>
        <s v="391100"/>
        <s v="392000"/>
        <s v="393000"/>
        <s v="394000"/>
        <s v="395000"/>
        <s v="396000"/>
        <s v="397000"/>
      </sharedItems>
    </cacheField>
    <cacheField name="Parse Descrip" numFmtId="0">
      <sharedItems containsBlank="1"/>
    </cacheField>
    <cacheField name="Description" numFmtId="0">
      <sharedItems containsBlank="1" count="89">
        <m/>
        <e v="#N/A"/>
        <s v="Struct &amp; Imp SS"/>
        <s v="Struct &amp; Imp P"/>
        <s v="Struct &amp; Imp WT"/>
        <s v="Struct &amp; Imp TD"/>
        <s v="Struct &amp; Imp AG"/>
        <s v="Struct &amp; Imp Offices"/>
        <s v="Gen Structures - HVAC"/>
        <s v="Struct &amp; Imp Store,Shop,G"/>
        <s v="Struct &amp; Imp Misc"/>
        <s v="Collect &amp; Impounding"/>
        <s v="Lake, River &amp; Other Intak"/>
        <s v="Wells &amp; Springs"/>
        <s v="Supply Mains"/>
        <s v="Power Generation Equip"/>
        <s v="Pump Equip Electric"/>
        <s v="Pump Equip Diesel"/>
        <s v="Pump Equip Hydraulic"/>
        <s v="Pump Equip Other"/>
        <s v="Pumping Equipment SS"/>
        <s v="Pumping Equipment WT"/>
        <s v="Pumping Equipment TD"/>
        <s v="WT Equip Non-Media"/>
        <s v="WT Equip Filter Media"/>
        <s v="Dist Reservoirs &amp; Standpi"/>
        <s v="Elevated Tanks &amp; Standpip"/>
        <s v="Ground Level Facilities"/>
        <s v="Clearwell"/>
        <s v="TD Mains Not Classified b"/>
        <s v="TD Mains 4in &amp; Less"/>
        <s v="TD Mains 6in to 8in"/>
        <s v="TD Mains 10in to 16in"/>
        <s v="TD Mains 18in &amp; Grtr"/>
        <s v="Services"/>
        <s v="Meters"/>
        <s v="Meters Bronze Case"/>
        <s v="Meters Plastic Case"/>
        <s v="Meters Other"/>
        <s v="Meters Other-Rem Rdr Unts"/>
        <s v="Meter Installations"/>
        <s v="Meter Vaults"/>
        <s v="Hydrants"/>
        <s v="Other P/E Intangible"/>
        <s v="Other P/E CPS"/>
        <s v="Office Furniture &amp; Equip"/>
        <s v="Comp &amp; Periph Mainframe"/>
        <s v="Comp &amp; Periph Personal"/>
        <s v="Comp &amp; Periph Other"/>
        <s v="Comp &amp; Periph Capital Lea"/>
        <s v="Computer Software"/>
        <s v="Comp Software Personal"/>
        <s v="Comp Software Customized"/>
        <s v="Comp Software Other"/>
        <s v="Other Office Equipment"/>
        <s v="Trans Equip Lt Duty Trks"/>
        <s v="Trans Equip Hvy Duty Trks"/>
        <s v="Trans Equip Autos"/>
        <s v="Trans Equip Other"/>
        <s v="Stores Equipment"/>
        <s v="Tools,Shop,Garage Equip"/>
        <s v="Laboratory Equipment"/>
        <s v="Power Operated Equipment"/>
        <s v="Comm Equip Non-Telephone"/>
        <s v="Remote Control &amp; Instrume"/>
        <s v="Comm Equip Telephone"/>
        <s v="Misc Equipment"/>
        <s v="Other Tangible Property"/>
        <s v="WW Struct &amp; Imp Coll"/>
        <s v="WW Struct &amp; Imp SPP"/>
        <s v="WW Struct &amp; Imp TDP"/>
        <s v="WW Struct &amp; Imp Gen"/>
        <s v="WW Collection Sewers Forc"/>
        <s v="WW Collecting Mains"/>
        <s v="WW Services Sewer"/>
        <s v="WW Flow Measuring Devices"/>
        <s v="WW Pump Equip Elect"/>
        <s v="WW Pump Equip Oth Pwr"/>
        <s v="WW TD Equipment"/>
        <s v="WW Office Furniture &amp; Equ"/>
        <s v="WW Computers &amp; Peripheral"/>
        <s v="WW Computer Software"/>
        <s v="WW Trans Equip Lt Dty Trk"/>
        <s v="WW Stores Equipment"/>
        <s v="WW Tool Shop &amp; Garage Equ"/>
        <s v="WW Laboratory Equipment"/>
        <s v="WW Power Operated Equip"/>
        <s v="WW Communication Equip"/>
        <s v="WW Misc Equipment"/>
      </sharedItems>
    </cacheField>
    <cacheField name="description2" numFmtId="0">
      <sharedItems containsBlank="1"/>
    </cacheField>
    <cacheField name="effective_date" numFmtId="0">
      <sharedItems containsNonDate="0" containsDate="1" containsString="0" containsBlank="1" minDate="2006-01-01T00:00:00" maxDate="2012-02-02T00:00:00"/>
    </cacheField>
    <cacheField name="set_of_books_id" numFmtId="0">
      <sharedItems containsString="0" containsBlank="1" containsNumber="1" containsInteger="1" minValue="1" maxValue="1"/>
    </cacheField>
    <cacheField name="rate" numFmtId="0">
      <sharedItems containsString="0" containsBlank="1" containsNumber="1" minValue="0" maxValue="0.24279999999999999"/>
    </cacheField>
    <cacheField name="net_gross" numFmtId="0">
      <sharedItems containsString="0" containsBlank="1" containsNumber="1" containsInteger="1" minValue="2" maxValue="2"/>
    </cacheField>
    <cacheField name="over_depr_check" numFmtId="0">
      <sharedItems containsString="0" containsBlank="1" containsNumber="1" containsInteger="1" minValue="0" maxValue="1"/>
    </cacheField>
    <cacheField name="net_salvage_pct" numFmtId="0">
      <sharedItems containsString="0" containsBlank="1" containsNumber="1" minValue="0" maxValue="0.2"/>
    </cacheField>
    <cacheField name="depr_method_id" numFmtId="0">
      <sharedItems containsString="0" containsBlank="1" containsNumber="1" containsInteger="1" minValue="12003" maxValue="59595"/>
    </cacheField>
    <cacheField name="end_of_life" numFmtId="0">
      <sharedItems containsNonDate="0" containsString="0" containsBlank="1"/>
    </cacheField>
    <cacheField name="mortality_curve_id" numFmtId="0">
      <sharedItems containsNonDate="0" containsString="0" containsBlank="1"/>
    </cacheField>
    <cacheField name="expected_average_life" numFmtId="0">
      <sharedItems containsNonDate="0" containsString="0" containsBlank="1"/>
    </cacheField>
    <cacheField name="reserve_ratio_id" numFmtId="0">
      <sharedItems containsNonDate="0" containsString="0" containsBlank="1"/>
    </cacheField>
    <cacheField name="rate_used_code" numFmtId="0">
      <sharedItems containsString="0" containsBlank="1" containsNumber="1" containsInteger="1" minValue="1" maxValue="1"/>
    </cacheField>
    <cacheField name="cost_of_removal_rate" numFmtId="0">
      <sharedItems containsString="0" containsBlank="1" containsNumber="1" minValue="-1.4999999999999999E-2" maxValue="1.4999999999999999E-2"/>
    </cacheField>
    <cacheField name="Sum Rate" numFmtId="0">
      <sharedItems containsString="0" containsBlank="1" containsNumber="1" minValue="0" maxValue="0.24279999999999999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2">
  <r>
    <x v="0"/>
    <x v="0"/>
    <m/>
    <x v="0"/>
    <s v="00000:Individual Asset Amortization-Kentucky-AM"/>
    <d v="2007-12-01T00:00:00"/>
    <n v="1"/>
    <n v="0"/>
    <n v="2"/>
    <n v="1"/>
    <n v="0"/>
    <n v="57035"/>
    <m/>
    <m/>
    <m/>
    <m/>
    <n v="1"/>
    <n v="0"/>
    <n v="0"/>
  </r>
  <r>
    <x v="0"/>
    <x v="0"/>
    <m/>
    <x v="0"/>
    <s v="00000:Non Depreciable-Kentucky-AM"/>
    <d v="2008-01-01T00:00:00"/>
    <n v="1"/>
    <n v="0"/>
    <n v="2"/>
    <n v="0"/>
    <n v="0"/>
    <n v="57010"/>
    <m/>
    <m/>
    <m/>
    <m/>
    <n v="1"/>
    <n v="0"/>
    <n v="0"/>
  </r>
  <r>
    <x v="0"/>
    <x v="0"/>
    <m/>
    <x v="0"/>
    <s v="00000:Non Depreciable-Kentucky-AM0"/>
    <d v="2008-01-01T00:00:00"/>
    <n v="1"/>
    <n v="0"/>
    <n v="2"/>
    <n v="0"/>
    <n v="0"/>
    <n v="57151"/>
    <m/>
    <m/>
    <m/>
    <m/>
    <n v="1"/>
    <n v="0"/>
    <n v="0"/>
  </r>
  <r>
    <x v="0"/>
    <x v="1"/>
    <m/>
    <x v="1"/>
    <s v="00012:252 271110:RA 12-00"/>
    <d v="2007-12-01T00:00:00"/>
    <n v="1"/>
    <n v="0"/>
    <n v="2"/>
    <n v="1"/>
    <n v="0"/>
    <n v="12114"/>
    <m/>
    <m/>
    <m/>
    <m/>
    <n v="1"/>
    <n v="0"/>
    <n v="0"/>
  </r>
  <r>
    <x v="0"/>
    <x v="1"/>
    <m/>
    <x v="1"/>
    <s v="00012:252 271110:RA 12-01"/>
    <d v="2007-12-01T00:00:00"/>
    <n v="1"/>
    <n v="0"/>
    <n v="2"/>
    <n v="1"/>
    <n v="0"/>
    <n v="12128"/>
    <m/>
    <m/>
    <m/>
    <m/>
    <n v="1"/>
    <n v="0"/>
    <n v="0"/>
  </r>
  <r>
    <x v="0"/>
    <x v="2"/>
    <m/>
    <x v="1"/>
    <s v="00012:252 271120:RA 12-00"/>
    <d v="2007-12-01T00:00:00"/>
    <n v="1"/>
    <n v="0"/>
    <n v="2"/>
    <n v="1"/>
    <n v="0"/>
    <n v="12124"/>
    <m/>
    <m/>
    <m/>
    <m/>
    <n v="1"/>
    <n v="0"/>
    <n v="0"/>
  </r>
  <r>
    <x v="0"/>
    <x v="2"/>
    <m/>
    <x v="1"/>
    <s v="00012:252 271120:RA 12-01"/>
    <d v="2007-12-01T00:00:00"/>
    <n v="1"/>
    <n v="0"/>
    <n v="2"/>
    <n v="1"/>
    <n v="0"/>
    <n v="12121"/>
    <m/>
    <m/>
    <m/>
    <m/>
    <n v="1"/>
    <n v="0"/>
    <n v="0"/>
  </r>
  <r>
    <x v="0"/>
    <x v="2"/>
    <m/>
    <x v="1"/>
    <s v="00012:252 271120:RA 12-01 WW"/>
    <d v="2006-01-01T00:00:00"/>
    <n v="1"/>
    <n v="0"/>
    <n v="2"/>
    <n v="1"/>
    <n v="0"/>
    <n v="12113"/>
    <m/>
    <m/>
    <m/>
    <m/>
    <n v="1"/>
    <n v="0"/>
    <n v="0"/>
  </r>
  <r>
    <x v="0"/>
    <x v="3"/>
    <m/>
    <x v="1"/>
    <s v="00012:252 271130:RA 12-00"/>
    <d v="2007-12-01T00:00:00"/>
    <n v="1"/>
    <n v="0"/>
    <n v="2"/>
    <n v="1"/>
    <n v="0"/>
    <n v="12120"/>
    <m/>
    <m/>
    <m/>
    <m/>
    <n v="1"/>
    <n v="0"/>
    <n v="0"/>
  </r>
  <r>
    <x v="0"/>
    <x v="3"/>
    <m/>
    <x v="1"/>
    <s v="00012:252 271130:RA 12-01"/>
    <d v="2007-12-01T00:00:00"/>
    <n v="1"/>
    <n v="0"/>
    <n v="2"/>
    <n v="1"/>
    <n v="0"/>
    <n v="12115"/>
    <m/>
    <m/>
    <m/>
    <m/>
    <n v="1"/>
    <n v="0"/>
    <n v="0"/>
  </r>
  <r>
    <x v="0"/>
    <x v="4"/>
    <m/>
    <x v="1"/>
    <s v="00012:252 271140:RA 12-00"/>
    <d v="2007-12-01T00:00:00"/>
    <n v="1"/>
    <n v="0"/>
    <n v="2"/>
    <n v="1"/>
    <n v="0"/>
    <n v="12131"/>
    <m/>
    <m/>
    <m/>
    <m/>
    <n v="1"/>
    <n v="0"/>
    <n v="0"/>
  </r>
  <r>
    <x v="0"/>
    <x v="4"/>
    <m/>
    <x v="1"/>
    <s v="00012:252 271140:RA 12-00 WW"/>
    <d v="2006-01-01T00:00:00"/>
    <n v="1"/>
    <n v="0"/>
    <n v="2"/>
    <n v="1"/>
    <n v="0"/>
    <n v="12110"/>
    <m/>
    <m/>
    <m/>
    <m/>
    <n v="1"/>
    <n v="0"/>
    <n v="0"/>
  </r>
  <r>
    <x v="0"/>
    <x v="4"/>
    <m/>
    <x v="1"/>
    <s v="00012:252 271140:RA 12-01"/>
    <d v="2007-12-01T00:00:00"/>
    <n v="1"/>
    <n v="0"/>
    <n v="2"/>
    <n v="1"/>
    <n v="0"/>
    <n v="12116"/>
    <m/>
    <m/>
    <m/>
    <m/>
    <n v="1"/>
    <n v="0"/>
    <n v="0"/>
  </r>
  <r>
    <x v="0"/>
    <x v="4"/>
    <m/>
    <x v="1"/>
    <s v="00012:252 271140:RA 12-01 WW"/>
    <d v="2006-01-01T00:00:00"/>
    <n v="1"/>
    <n v="0"/>
    <n v="2"/>
    <n v="1"/>
    <n v="0"/>
    <n v="12111"/>
    <m/>
    <m/>
    <m/>
    <m/>
    <n v="1"/>
    <n v="0"/>
    <n v="0"/>
  </r>
  <r>
    <x v="0"/>
    <x v="5"/>
    <m/>
    <x v="1"/>
    <s v="00012:252 271150:RA 12-00"/>
    <d v="2007-12-01T00:00:00"/>
    <n v="1"/>
    <n v="0"/>
    <n v="2"/>
    <n v="1"/>
    <n v="0"/>
    <n v="12119"/>
    <m/>
    <m/>
    <m/>
    <m/>
    <n v="1"/>
    <n v="0"/>
    <n v="0"/>
  </r>
  <r>
    <x v="0"/>
    <x v="5"/>
    <m/>
    <x v="1"/>
    <s v="00012:252 271150:RA 12-01"/>
    <d v="2010-02-01T00:00:00"/>
    <n v="1"/>
    <n v="0"/>
    <n v="2"/>
    <n v="1"/>
    <n v="0"/>
    <n v="56949"/>
    <m/>
    <m/>
    <m/>
    <m/>
    <n v="1"/>
    <n v="0"/>
    <n v="0"/>
  </r>
  <r>
    <x v="0"/>
    <x v="6"/>
    <m/>
    <x v="1"/>
    <s v="00012:252 271160:RA 12-00"/>
    <d v="2007-12-01T00:00:00"/>
    <n v="1"/>
    <n v="0"/>
    <n v="2"/>
    <n v="1"/>
    <n v="0"/>
    <n v="12118"/>
    <m/>
    <m/>
    <m/>
    <m/>
    <n v="1"/>
    <n v="0"/>
    <n v="0"/>
  </r>
  <r>
    <x v="0"/>
    <x v="6"/>
    <m/>
    <x v="1"/>
    <s v="00012:252 271160:RA 12-01"/>
    <d v="2007-12-01T00:00:00"/>
    <n v="1"/>
    <n v="0"/>
    <n v="2"/>
    <n v="1"/>
    <n v="0"/>
    <n v="12122"/>
    <m/>
    <m/>
    <m/>
    <m/>
    <n v="1"/>
    <n v="0"/>
    <n v="0"/>
  </r>
  <r>
    <x v="0"/>
    <x v="6"/>
    <m/>
    <x v="1"/>
    <s v="00012:252 271160:RA 12-01 WW"/>
    <d v="2006-01-01T00:00:00"/>
    <n v="1"/>
    <n v="0"/>
    <n v="2"/>
    <n v="1"/>
    <n v="0"/>
    <n v="12112"/>
    <m/>
    <m/>
    <m/>
    <m/>
    <n v="1"/>
    <n v="0"/>
    <n v="0"/>
  </r>
  <r>
    <x v="0"/>
    <x v="7"/>
    <m/>
    <x v="1"/>
    <s v="00012:252 271180:RA 12-00"/>
    <d v="2007-12-01T00:00:00"/>
    <n v="1"/>
    <n v="0"/>
    <n v="2"/>
    <n v="1"/>
    <n v="0"/>
    <n v="12130"/>
    <m/>
    <m/>
    <m/>
    <m/>
    <n v="1"/>
    <n v="0"/>
    <n v="0"/>
  </r>
  <r>
    <x v="0"/>
    <x v="8"/>
    <m/>
    <x v="1"/>
    <s v="00012:252 271210:RA 12-00"/>
    <d v="2007-12-01T00:00:00"/>
    <n v="1"/>
    <n v="0"/>
    <n v="2"/>
    <n v="1"/>
    <n v="0"/>
    <n v="12125"/>
    <m/>
    <m/>
    <m/>
    <m/>
    <n v="1"/>
    <n v="0"/>
    <n v="0"/>
  </r>
  <r>
    <x v="0"/>
    <x v="9"/>
    <m/>
    <x v="1"/>
    <s v="00012:252 271220:RA 12-00"/>
    <d v="2007-12-01T00:00:00"/>
    <n v="1"/>
    <n v="0"/>
    <n v="2"/>
    <n v="1"/>
    <n v="0"/>
    <n v="12117"/>
    <m/>
    <m/>
    <m/>
    <m/>
    <n v="1"/>
    <n v="0"/>
    <n v="0"/>
  </r>
  <r>
    <x v="0"/>
    <x v="10"/>
    <m/>
    <x v="1"/>
    <s v="00012:252 271230:RA 12-00"/>
    <d v="2007-12-01T00:00:00"/>
    <n v="1"/>
    <n v="0"/>
    <n v="2"/>
    <n v="1"/>
    <n v="0"/>
    <n v="12127"/>
    <m/>
    <m/>
    <m/>
    <m/>
    <n v="1"/>
    <n v="0"/>
    <n v="0"/>
  </r>
  <r>
    <x v="0"/>
    <x v="10"/>
    <m/>
    <x v="1"/>
    <s v="00012:252 271230:RA 12-01"/>
    <d v="2010-09-01T00:00:00"/>
    <n v="1"/>
    <n v="0"/>
    <n v="2"/>
    <n v="1"/>
    <n v="0"/>
    <n v="57177"/>
    <m/>
    <m/>
    <m/>
    <m/>
    <n v="1"/>
    <n v="0"/>
    <n v="0"/>
  </r>
  <r>
    <x v="0"/>
    <x v="11"/>
    <m/>
    <x v="1"/>
    <s v="00012:252 271240:RA 12-00"/>
    <d v="2007-12-01T00:00:00"/>
    <n v="1"/>
    <n v="0"/>
    <n v="2"/>
    <n v="1"/>
    <n v="0"/>
    <n v="12126"/>
    <m/>
    <m/>
    <m/>
    <m/>
    <n v="1"/>
    <n v="0"/>
    <n v="0"/>
  </r>
  <r>
    <x v="0"/>
    <x v="12"/>
    <m/>
    <x v="1"/>
    <s v="00012:252 271250:RA 12-00"/>
    <d v="2007-12-01T00:00:00"/>
    <n v="1"/>
    <n v="0"/>
    <n v="2"/>
    <n v="1"/>
    <n v="0"/>
    <n v="12129"/>
    <m/>
    <m/>
    <m/>
    <m/>
    <n v="1"/>
    <n v="0"/>
    <n v="0"/>
  </r>
  <r>
    <x v="0"/>
    <x v="13"/>
    <m/>
    <x v="1"/>
    <s v="00012:252 271260:RA 12-00"/>
    <d v="2007-12-01T00:00:00"/>
    <n v="1"/>
    <n v="0"/>
    <n v="2"/>
    <n v="1"/>
    <n v="0"/>
    <n v="12123"/>
    <m/>
    <m/>
    <m/>
    <m/>
    <n v="1"/>
    <n v="0"/>
    <n v="0"/>
  </r>
  <r>
    <x v="0"/>
    <x v="1"/>
    <m/>
    <x v="1"/>
    <s v="00012:271110:RA 12-00"/>
    <d v="2010-10-01T00:00:00"/>
    <n v="1"/>
    <n v="1.66E-2"/>
    <n v="2"/>
    <n v="1"/>
    <n v="0"/>
    <n v="12088"/>
    <m/>
    <m/>
    <m/>
    <m/>
    <n v="1"/>
    <n v="0"/>
    <n v="1.66E-2"/>
  </r>
  <r>
    <x v="0"/>
    <x v="1"/>
    <m/>
    <x v="1"/>
    <s v="00012:271110:RA 12-01"/>
    <d v="2010-10-01T00:00:00"/>
    <n v="1"/>
    <n v="1.66E-2"/>
    <n v="2"/>
    <n v="1"/>
    <n v="0"/>
    <n v="12089"/>
    <m/>
    <m/>
    <m/>
    <m/>
    <n v="1"/>
    <n v="0"/>
    <n v="1.66E-2"/>
  </r>
  <r>
    <x v="0"/>
    <x v="2"/>
    <m/>
    <x v="1"/>
    <s v="00012:271120:RA 12-00"/>
    <d v="2010-10-01T00:00:00"/>
    <n v="1"/>
    <n v="1.66E-2"/>
    <n v="2"/>
    <n v="1"/>
    <n v="0"/>
    <n v="12090"/>
    <m/>
    <m/>
    <m/>
    <m/>
    <n v="1"/>
    <n v="0"/>
    <n v="1.66E-2"/>
  </r>
  <r>
    <x v="0"/>
    <x v="2"/>
    <m/>
    <x v="1"/>
    <s v="00012:271120:RA 12-01"/>
    <d v="2010-10-01T00:00:00"/>
    <n v="1"/>
    <n v="1.66E-2"/>
    <n v="2"/>
    <n v="1"/>
    <n v="0"/>
    <n v="12091"/>
    <m/>
    <m/>
    <m/>
    <m/>
    <n v="1"/>
    <n v="0"/>
    <n v="1.66E-2"/>
  </r>
  <r>
    <x v="0"/>
    <x v="2"/>
    <m/>
    <x v="1"/>
    <s v="00012:271120:RA 12-01 WW"/>
    <d v="2006-01-01T00:00:00"/>
    <n v="1"/>
    <n v="0.02"/>
    <n v="2"/>
    <n v="0"/>
    <n v="0"/>
    <n v="12108"/>
    <m/>
    <m/>
    <m/>
    <m/>
    <n v="1"/>
    <n v="0"/>
    <n v="0.02"/>
  </r>
  <r>
    <x v="0"/>
    <x v="3"/>
    <m/>
    <x v="1"/>
    <s v="00012:271130:RA 12-00"/>
    <d v="2010-10-01T00:00:00"/>
    <n v="1"/>
    <n v="0.03"/>
    <n v="2"/>
    <n v="1"/>
    <n v="0"/>
    <n v="12092"/>
    <m/>
    <m/>
    <m/>
    <m/>
    <n v="1"/>
    <n v="0"/>
    <n v="0.03"/>
  </r>
  <r>
    <x v="0"/>
    <x v="3"/>
    <m/>
    <x v="1"/>
    <s v="00012:271130:RA 12-01"/>
    <d v="2010-10-01T00:00:00"/>
    <n v="1"/>
    <n v="0.03"/>
    <n v="2"/>
    <n v="1"/>
    <n v="0"/>
    <n v="12093"/>
    <m/>
    <m/>
    <m/>
    <m/>
    <n v="1"/>
    <n v="0"/>
    <n v="0.03"/>
  </r>
  <r>
    <x v="0"/>
    <x v="4"/>
    <m/>
    <x v="1"/>
    <s v="00012:271140:RA 12-00"/>
    <d v="2010-10-01T00:00:00"/>
    <n v="1"/>
    <n v="2.8199999999999999E-2"/>
    <n v="2"/>
    <n v="1"/>
    <n v="0"/>
    <n v="12094"/>
    <m/>
    <m/>
    <m/>
    <m/>
    <n v="1"/>
    <n v="0"/>
    <n v="2.8199999999999999E-2"/>
  </r>
  <r>
    <x v="0"/>
    <x v="4"/>
    <m/>
    <x v="1"/>
    <s v="00012:271140:RA 12-00 WW"/>
    <d v="2007-04-01T00:00:00"/>
    <n v="1"/>
    <n v="0.02"/>
    <n v="2"/>
    <n v="0"/>
    <n v="0"/>
    <n v="12106"/>
    <m/>
    <m/>
    <m/>
    <m/>
    <n v="1"/>
    <n v="0"/>
    <n v="0.02"/>
  </r>
  <r>
    <x v="0"/>
    <x v="4"/>
    <m/>
    <x v="1"/>
    <s v="00012:271140:RA 12-01"/>
    <d v="2010-10-01T00:00:00"/>
    <n v="1"/>
    <n v="2.8199999999999999E-2"/>
    <n v="2"/>
    <n v="1"/>
    <n v="0"/>
    <n v="12095"/>
    <m/>
    <m/>
    <m/>
    <m/>
    <n v="1"/>
    <n v="0"/>
    <n v="2.8199999999999999E-2"/>
  </r>
  <r>
    <x v="0"/>
    <x v="4"/>
    <m/>
    <x v="1"/>
    <s v="00012:271140:RA 12-01 WW"/>
    <d v="2006-01-01T00:00:00"/>
    <n v="1"/>
    <n v="0.02"/>
    <n v="2"/>
    <n v="0"/>
    <n v="0"/>
    <n v="12107"/>
    <m/>
    <m/>
    <m/>
    <m/>
    <n v="1"/>
    <n v="0"/>
    <n v="0.02"/>
  </r>
  <r>
    <x v="0"/>
    <x v="5"/>
    <m/>
    <x v="1"/>
    <s v="00012:271150:RA 12-00"/>
    <d v="2010-10-01T00:00:00"/>
    <n v="1"/>
    <n v="1.49E-2"/>
    <n v="2"/>
    <n v="1"/>
    <n v="0"/>
    <n v="12096"/>
    <m/>
    <m/>
    <m/>
    <m/>
    <n v="1"/>
    <n v="0"/>
    <n v="1.49E-2"/>
  </r>
  <r>
    <x v="0"/>
    <x v="5"/>
    <m/>
    <x v="1"/>
    <s v="00012:271150:RA 12-01"/>
    <d v="2010-10-01T00:00:00"/>
    <n v="1"/>
    <n v="1.49E-2"/>
    <n v="2"/>
    <n v="1"/>
    <n v="0"/>
    <n v="56950"/>
    <m/>
    <m/>
    <m/>
    <m/>
    <n v="1"/>
    <n v="0"/>
    <n v="1.49E-2"/>
  </r>
  <r>
    <x v="0"/>
    <x v="6"/>
    <m/>
    <x v="1"/>
    <s v="00012:271160:RA 12-00"/>
    <d v="2010-10-01T00:00:00"/>
    <n v="1"/>
    <n v="2.2499999999999999E-2"/>
    <n v="2"/>
    <n v="1"/>
    <n v="0"/>
    <n v="12097"/>
    <m/>
    <m/>
    <m/>
    <m/>
    <n v="1"/>
    <n v="0"/>
    <n v="2.2499999999999999E-2"/>
  </r>
  <r>
    <x v="0"/>
    <x v="6"/>
    <m/>
    <x v="1"/>
    <s v="00012:271160:RA 12-01"/>
    <d v="2010-10-01T00:00:00"/>
    <n v="1"/>
    <n v="2.2499999999999999E-2"/>
    <n v="2"/>
    <n v="1"/>
    <n v="0"/>
    <n v="12098"/>
    <m/>
    <m/>
    <m/>
    <m/>
    <n v="1"/>
    <n v="0"/>
    <n v="2.2499999999999999E-2"/>
  </r>
  <r>
    <x v="0"/>
    <x v="6"/>
    <m/>
    <x v="1"/>
    <s v="00012:271160:RA 12-01 WW"/>
    <d v="2006-01-01T00:00:00"/>
    <n v="1"/>
    <n v="0.02"/>
    <n v="2"/>
    <n v="0"/>
    <n v="0"/>
    <n v="12109"/>
    <m/>
    <m/>
    <m/>
    <m/>
    <n v="1"/>
    <n v="0"/>
    <n v="0.02"/>
  </r>
  <r>
    <x v="0"/>
    <x v="7"/>
    <m/>
    <x v="1"/>
    <s v="00012:271180:RA 12-00"/>
    <d v="2007-12-01T00:00:00"/>
    <n v="1"/>
    <n v="0"/>
    <n v="2"/>
    <n v="0"/>
    <n v="0"/>
    <n v="12099"/>
    <m/>
    <m/>
    <m/>
    <m/>
    <n v="1"/>
    <n v="0"/>
    <n v="0"/>
  </r>
  <r>
    <x v="0"/>
    <x v="8"/>
    <m/>
    <x v="1"/>
    <s v="00012:271210:RA 12-00"/>
    <d v="2010-10-01T00:00:00"/>
    <n v="1"/>
    <n v="1.66E-2"/>
    <n v="2"/>
    <n v="1"/>
    <n v="0"/>
    <n v="12100"/>
    <m/>
    <m/>
    <m/>
    <m/>
    <n v="1"/>
    <n v="0"/>
    <n v="1.66E-2"/>
  </r>
  <r>
    <x v="0"/>
    <x v="9"/>
    <m/>
    <x v="1"/>
    <s v="00012:271220:RA 12-00"/>
    <d v="2010-10-01T00:00:00"/>
    <n v="1"/>
    <n v="1.66E-2"/>
    <n v="2"/>
    <n v="1"/>
    <n v="0"/>
    <n v="12101"/>
    <m/>
    <m/>
    <m/>
    <m/>
    <n v="1"/>
    <n v="0"/>
    <n v="1.66E-2"/>
  </r>
  <r>
    <x v="0"/>
    <x v="10"/>
    <m/>
    <x v="1"/>
    <s v="00012:271230:RA 12-00"/>
    <d v="2010-10-01T00:00:00"/>
    <n v="1"/>
    <n v="0.03"/>
    <n v="2"/>
    <n v="1"/>
    <n v="0"/>
    <n v="12102"/>
    <m/>
    <m/>
    <m/>
    <m/>
    <n v="1"/>
    <n v="0"/>
    <n v="0.03"/>
  </r>
  <r>
    <x v="0"/>
    <x v="10"/>
    <m/>
    <x v="1"/>
    <s v="00012:271230:RA 12-01"/>
    <d v="2010-10-01T00:00:00"/>
    <n v="1"/>
    <n v="0.03"/>
    <n v="2"/>
    <n v="1"/>
    <n v="0"/>
    <n v="57176"/>
    <m/>
    <m/>
    <m/>
    <m/>
    <n v="1"/>
    <n v="0"/>
    <n v="0.03"/>
  </r>
  <r>
    <x v="0"/>
    <x v="11"/>
    <m/>
    <x v="1"/>
    <s v="00012:271240:RA 12-00"/>
    <d v="2010-10-01T00:00:00"/>
    <n v="1"/>
    <n v="2.8199999999999999E-2"/>
    <n v="2"/>
    <n v="1"/>
    <n v="0"/>
    <n v="12103"/>
    <m/>
    <m/>
    <m/>
    <m/>
    <n v="1"/>
    <n v="0"/>
    <n v="2.8199999999999999E-2"/>
  </r>
  <r>
    <x v="0"/>
    <x v="12"/>
    <m/>
    <x v="1"/>
    <s v="00012:271250:RA 12-00"/>
    <d v="2010-10-01T00:00:00"/>
    <n v="1"/>
    <n v="1.49E-2"/>
    <n v="2"/>
    <n v="1"/>
    <n v="0"/>
    <n v="12104"/>
    <m/>
    <m/>
    <m/>
    <m/>
    <n v="1"/>
    <n v="0"/>
    <n v="1.49E-2"/>
  </r>
  <r>
    <x v="0"/>
    <x v="13"/>
    <m/>
    <x v="1"/>
    <s v="00012:271260:RA 12-00"/>
    <d v="2010-10-01T00:00:00"/>
    <n v="1"/>
    <n v="2.2499999999999999E-2"/>
    <n v="2"/>
    <n v="1"/>
    <n v="0"/>
    <n v="12105"/>
    <m/>
    <m/>
    <m/>
    <m/>
    <n v="1"/>
    <n v="0"/>
    <n v="2.2499999999999999E-2"/>
  </r>
  <r>
    <x v="1"/>
    <x v="14"/>
    <s v="Struct &amp; Im"/>
    <x v="2"/>
    <s v="00012:304100:RA 12-00"/>
    <d v="2010-10-01T00:00:00"/>
    <n v="1"/>
    <n v="2.92E-2"/>
    <n v="2"/>
    <n v="1"/>
    <n v="0"/>
    <n v="12003"/>
    <m/>
    <m/>
    <m/>
    <m/>
    <n v="1"/>
    <n v="1.5E-3"/>
    <n v="3.0700000000000002E-2"/>
  </r>
  <r>
    <x v="1"/>
    <x v="15"/>
    <s v="Struct &amp; Im"/>
    <x v="3"/>
    <s v="00012:304200:RA 12-00"/>
    <d v="2012-02-01T00:00:00"/>
    <n v="1"/>
    <n v="2.3699999999999999E-2"/>
    <n v="2"/>
    <n v="1"/>
    <n v="0"/>
    <n v="12004"/>
    <m/>
    <m/>
    <m/>
    <m/>
    <n v="1"/>
    <n v="4.7999999999999996E-3"/>
    <n v="2.8499999999999998E-2"/>
  </r>
  <r>
    <x v="1"/>
    <x v="16"/>
    <s v="Struct &amp; Im"/>
    <x v="4"/>
    <s v="00012:304300:RA 12-00"/>
    <d v="2010-10-01T00:00:00"/>
    <n v="1"/>
    <n v="2.46E-2"/>
    <n v="2"/>
    <n v="1"/>
    <n v="0"/>
    <n v="12005"/>
    <m/>
    <m/>
    <m/>
    <m/>
    <n v="1"/>
    <n v="4.8999999999999998E-3"/>
    <n v="2.9499999999999998E-2"/>
  </r>
  <r>
    <x v="1"/>
    <x v="16"/>
    <s v="Struct &amp; Im"/>
    <x v="4"/>
    <s v="00012:304300:RA 12-01"/>
    <d v="2010-10-01T00:00:00"/>
    <n v="1"/>
    <n v="2.46E-2"/>
    <n v="2"/>
    <n v="1"/>
    <n v="0"/>
    <n v="56105"/>
    <m/>
    <m/>
    <m/>
    <m/>
    <n v="1"/>
    <n v="4.8999999999999998E-3"/>
    <n v="2.9499999999999998E-2"/>
  </r>
  <r>
    <x v="1"/>
    <x v="17"/>
    <s v="Struct &amp; Im"/>
    <x v="5"/>
    <s v="00012:304400:RA 12-00"/>
    <d v="2010-10-01T00:00:00"/>
    <n v="1"/>
    <n v="2.5000000000000001E-2"/>
    <n v="2"/>
    <n v="1"/>
    <n v="0"/>
    <n v="12006"/>
    <m/>
    <m/>
    <m/>
    <m/>
    <n v="1"/>
    <n v="1.2999999999999999E-3"/>
    <n v="2.63E-2"/>
  </r>
  <r>
    <x v="1"/>
    <x v="17"/>
    <s v="Struct &amp; Im"/>
    <x v="5"/>
    <s v="00012:304400:RA 12-01"/>
    <d v="2010-10-01T00:00:00"/>
    <n v="1"/>
    <n v="2.5000000000000001E-2"/>
    <n v="2"/>
    <n v="1"/>
    <n v="0"/>
    <n v="12007"/>
    <m/>
    <m/>
    <m/>
    <m/>
    <n v="1"/>
    <n v="1.2999999999999999E-3"/>
    <n v="2.63E-2"/>
  </r>
  <r>
    <x v="1"/>
    <x v="18"/>
    <s v="Struct &amp; Im"/>
    <x v="6"/>
    <s v="00012:304500:RA 12-00"/>
    <d v="2010-10-01T00:00:00"/>
    <n v="1"/>
    <n v="2.8199999999999999E-2"/>
    <n v="2"/>
    <n v="1"/>
    <n v="0"/>
    <n v="56268"/>
    <m/>
    <m/>
    <m/>
    <m/>
    <n v="1"/>
    <n v="1.4E-3"/>
    <n v="2.9599999999999998E-2"/>
  </r>
  <r>
    <x v="1"/>
    <x v="18"/>
    <s v="Struct &amp; Im"/>
    <x v="6"/>
    <s v="00012:304500:RA 12-01"/>
    <d v="2011-03-01T00:00:00"/>
    <n v="1"/>
    <n v="2.8199999999999999E-2"/>
    <n v="2"/>
    <n v="1"/>
    <n v="0"/>
    <n v="57316"/>
    <m/>
    <m/>
    <m/>
    <m/>
    <n v="1"/>
    <n v="1.4E-3"/>
    <n v="2.9599999999999998E-2"/>
  </r>
  <r>
    <x v="1"/>
    <x v="19"/>
    <s v="Struct &amp; Im"/>
    <x v="7"/>
    <s v="00012:304600:RA 12-00"/>
    <d v="2010-10-01T00:00:00"/>
    <n v="1"/>
    <n v="1.9099999999999999E-2"/>
    <n v="2"/>
    <n v="1"/>
    <n v="0"/>
    <n v="12008"/>
    <m/>
    <m/>
    <m/>
    <m/>
    <n v="1"/>
    <n v="1E-3"/>
    <n v="2.01E-2"/>
  </r>
  <r>
    <x v="1"/>
    <x v="20"/>
    <s v="Gen Structu"/>
    <x v="8"/>
    <s v="00012:304610:RA 12-00"/>
    <d v="2010-10-01T00:00:00"/>
    <n v="1"/>
    <n v="1.9099999999999999E-2"/>
    <n v="2"/>
    <n v="1"/>
    <n v="0"/>
    <n v="56106"/>
    <m/>
    <m/>
    <m/>
    <m/>
    <n v="1"/>
    <n v="1E-3"/>
    <n v="2.01E-2"/>
  </r>
  <r>
    <x v="1"/>
    <x v="21"/>
    <s v="Struct &amp; Im"/>
    <x v="9"/>
    <s v="00012:304700:RA 12-00"/>
    <d v="2010-10-01T00:00:00"/>
    <n v="1"/>
    <n v="2.0299999999999999E-2"/>
    <n v="2"/>
    <n v="1"/>
    <n v="0"/>
    <n v="12009"/>
    <m/>
    <m/>
    <m/>
    <m/>
    <n v="1"/>
    <n v="0"/>
    <n v="2.0299999999999999E-2"/>
  </r>
  <r>
    <x v="1"/>
    <x v="21"/>
    <s v="Struct &amp; Im"/>
    <x v="9"/>
    <s v="00012:304700:RA 12-01"/>
    <d v="2010-10-01T00:00:00"/>
    <n v="1"/>
    <n v="2.0299999999999999E-2"/>
    <n v="2"/>
    <n v="1"/>
    <n v="0"/>
    <n v="12010"/>
    <m/>
    <m/>
    <m/>
    <m/>
    <n v="1"/>
    <n v="0"/>
    <n v="2.0299999999999999E-2"/>
  </r>
  <r>
    <x v="1"/>
    <x v="22"/>
    <s v="Struct &amp; Im"/>
    <x v="10"/>
    <s v="00012:304800:RA 12-00"/>
    <d v="2010-10-01T00:00:00"/>
    <n v="1"/>
    <n v="4.53E-2"/>
    <n v="2"/>
    <n v="1"/>
    <n v="0"/>
    <n v="12011"/>
    <m/>
    <m/>
    <m/>
    <m/>
    <n v="1"/>
    <n v="4.4999999999999997E-3"/>
    <n v="4.9799999999999997E-2"/>
  </r>
  <r>
    <x v="1"/>
    <x v="22"/>
    <s v="Struct &amp; Im"/>
    <x v="10"/>
    <s v="00012:304800:RA 12-01"/>
    <d v="2010-10-01T00:00:00"/>
    <n v="1"/>
    <n v="4.53E-2"/>
    <n v="2"/>
    <n v="1"/>
    <n v="0"/>
    <n v="12012"/>
    <m/>
    <m/>
    <m/>
    <m/>
    <n v="1"/>
    <n v="4.4999999999999997E-3"/>
    <n v="4.9799999999999997E-2"/>
  </r>
  <r>
    <x v="2"/>
    <x v="23"/>
    <s v="Collect &amp; I"/>
    <x v="11"/>
    <s v="00012:305000:RA 12-00"/>
    <d v="2010-10-01T00:00:00"/>
    <n v="1"/>
    <n v="1.3299999999999999E-2"/>
    <n v="2"/>
    <n v="1"/>
    <n v="0"/>
    <n v="12013"/>
    <m/>
    <m/>
    <m/>
    <m/>
    <n v="1"/>
    <n v="0"/>
    <n v="1.3299999999999999E-2"/>
  </r>
  <r>
    <x v="3"/>
    <x v="24"/>
    <s v="Lake, River"/>
    <x v="12"/>
    <s v="00012:306000:RA 12-00"/>
    <d v="2010-10-01T00:00:00"/>
    <n v="1"/>
    <n v="2.0500000000000001E-2"/>
    <n v="2"/>
    <n v="1"/>
    <n v="0"/>
    <n v="12014"/>
    <m/>
    <m/>
    <m/>
    <m/>
    <n v="1"/>
    <n v="0"/>
    <n v="2.0500000000000001E-2"/>
  </r>
  <r>
    <x v="4"/>
    <x v="25"/>
    <s v="Wells &amp; Spr"/>
    <x v="13"/>
    <s v="00012:307000:RA 12-00"/>
    <d v="2012-02-01T00:00:00"/>
    <n v="1"/>
    <n v="2.0500000000000001E-2"/>
    <n v="2"/>
    <n v="1"/>
    <n v="0"/>
    <n v="12015"/>
    <m/>
    <m/>
    <m/>
    <m/>
    <n v="1"/>
    <n v="0"/>
    <n v="2.0500000000000001E-2"/>
  </r>
  <r>
    <x v="5"/>
    <x v="26"/>
    <s v="Supply Main"/>
    <x v="14"/>
    <s v="00012:309000:RA 12-00"/>
    <d v="2010-10-01T00:00:00"/>
    <n v="1"/>
    <n v="0.02"/>
    <n v="2"/>
    <n v="1"/>
    <n v="0"/>
    <n v="12016"/>
    <m/>
    <m/>
    <m/>
    <m/>
    <n v="1"/>
    <n v="2E-3"/>
    <n v="2.1999999999999999E-2"/>
  </r>
  <r>
    <x v="6"/>
    <x v="27"/>
    <s v="Power Gener"/>
    <x v="15"/>
    <s v="00012:310000:RA 12-00"/>
    <d v="2010-10-01T00:00:00"/>
    <n v="1"/>
    <n v="2.93E-2"/>
    <n v="2"/>
    <n v="1"/>
    <n v="0"/>
    <n v="12017"/>
    <m/>
    <m/>
    <m/>
    <m/>
    <n v="1"/>
    <n v="0"/>
    <n v="2.93E-2"/>
  </r>
  <r>
    <x v="7"/>
    <x v="28"/>
    <s v="Pump Equip "/>
    <x v="16"/>
    <s v="00012:311200:RA 12-00"/>
    <d v="2012-02-01T00:00:00"/>
    <n v="1"/>
    <n v="1.8700000000000001E-2"/>
    <n v="2"/>
    <n v="1"/>
    <n v="0"/>
    <n v="12018"/>
    <m/>
    <m/>
    <m/>
    <m/>
    <n v="1"/>
    <n v="3.8E-3"/>
    <n v="2.2500000000000003E-2"/>
  </r>
  <r>
    <x v="7"/>
    <x v="29"/>
    <s v="Pump Equip "/>
    <x v="17"/>
    <s v="00012:311300:RA 12-00"/>
    <d v="2010-10-01T00:00:00"/>
    <n v="1"/>
    <n v="1.8800000000000001E-2"/>
    <n v="2"/>
    <n v="1"/>
    <n v="0"/>
    <n v="12019"/>
    <m/>
    <m/>
    <m/>
    <m/>
    <n v="1"/>
    <n v="3.8E-3"/>
    <n v="2.2600000000000002E-2"/>
  </r>
  <r>
    <x v="7"/>
    <x v="30"/>
    <s v="Pump Equip "/>
    <x v="18"/>
    <s v="00012:311400:RA 12-00"/>
    <d v="2010-10-01T00:00:00"/>
    <n v="1"/>
    <n v="1.9E-2"/>
    <n v="2"/>
    <n v="1"/>
    <n v="0"/>
    <n v="12020"/>
    <m/>
    <m/>
    <m/>
    <m/>
    <n v="1"/>
    <n v="3.8E-3"/>
    <n v="2.2800000000000001E-2"/>
  </r>
  <r>
    <x v="7"/>
    <x v="31"/>
    <s v="Pump Equip "/>
    <x v="19"/>
    <s v="00012:311500:RA 12-01"/>
    <d v="2012-02-01T00:00:00"/>
    <n v="1"/>
    <n v="2.0199999999999999E-2"/>
    <n v="2"/>
    <n v="1"/>
    <n v="0.2"/>
    <n v="57290"/>
    <m/>
    <m/>
    <m/>
    <m/>
    <n v="1"/>
    <n v="4.1000000000000003E-3"/>
    <n v="2.4299999999999999E-2"/>
  </r>
  <r>
    <x v="7"/>
    <x v="32"/>
    <s v="Pumping Equ"/>
    <x v="20"/>
    <s v="00012:311520:RA 12-00"/>
    <d v="2012-02-01T00:00:00"/>
    <n v="1"/>
    <n v="2.0199999999999999E-2"/>
    <n v="2"/>
    <n v="1"/>
    <n v="0"/>
    <n v="56404"/>
    <m/>
    <m/>
    <m/>
    <m/>
    <n v="1"/>
    <n v="4.1000000000000003E-3"/>
    <n v="2.4299999999999999E-2"/>
  </r>
  <r>
    <x v="7"/>
    <x v="32"/>
    <s v="Pumping Equ"/>
    <x v="20"/>
    <s v="00012:311520:RA 12-01"/>
    <d v="2012-02-01T00:00:00"/>
    <n v="1"/>
    <n v="2.0199999999999999E-2"/>
    <n v="2"/>
    <n v="1"/>
    <n v="0"/>
    <n v="56514"/>
    <m/>
    <m/>
    <m/>
    <m/>
    <n v="1"/>
    <n v="4.1000000000000003E-3"/>
    <n v="2.4299999999999999E-2"/>
  </r>
  <r>
    <x v="7"/>
    <x v="33"/>
    <s v="Pumping Equ"/>
    <x v="21"/>
    <s v="00012:311530:RA 12-00"/>
    <d v="2012-02-01T00:00:00"/>
    <n v="1"/>
    <n v="2.0199999999999999E-2"/>
    <n v="2"/>
    <n v="1"/>
    <n v="0"/>
    <n v="56107"/>
    <m/>
    <m/>
    <m/>
    <m/>
    <n v="1"/>
    <n v="4.1000000000000003E-3"/>
    <n v="2.4299999999999999E-2"/>
  </r>
  <r>
    <x v="7"/>
    <x v="34"/>
    <s v="Pumping Equ"/>
    <x v="22"/>
    <s v="00012:311540:RA 12-00"/>
    <d v="2012-02-01T00:00:00"/>
    <n v="1"/>
    <n v="2.0199999999999999E-2"/>
    <n v="2"/>
    <n v="1"/>
    <n v="0"/>
    <n v="56269"/>
    <m/>
    <m/>
    <m/>
    <m/>
    <n v="1"/>
    <n v="4.1000000000000003E-3"/>
    <n v="2.4299999999999999E-2"/>
  </r>
  <r>
    <x v="7"/>
    <x v="34"/>
    <s v="Pumping Equ"/>
    <x v="22"/>
    <s v="00012:311540:RA 12-01"/>
    <d v="2012-02-01T00:00:00"/>
    <n v="1"/>
    <n v="2.0199999999999999E-2"/>
    <n v="2"/>
    <n v="1"/>
    <n v="0"/>
    <n v="56340"/>
    <m/>
    <m/>
    <m/>
    <m/>
    <n v="1"/>
    <n v="4.1000000000000003E-3"/>
    <n v="2.4299999999999999E-2"/>
  </r>
  <r>
    <x v="8"/>
    <x v="35"/>
    <s v="WT Equip No"/>
    <x v="23"/>
    <s v="00012:320100:RA 12-00"/>
    <d v="2010-10-01T00:00:00"/>
    <n v="1"/>
    <n v="2.1600000000000001E-2"/>
    <n v="2"/>
    <n v="1"/>
    <n v="0"/>
    <n v="12021"/>
    <m/>
    <m/>
    <m/>
    <m/>
    <n v="1"/>
    <n v="4.3E-3"/>
    <n v="2.5899999999999999E-2"/>
  </r>
  <r>
    <x v="8"/>
    <x v="35"/>
    <s v="WT Equip No"/>
    <x v="23"/>
    <s v="00012:320100:RA 12-01"/>
    <d v="2010-10-01T00:00:00"/>
    <n v="1"/>
    <n v="2.1600000000000001E-2"/>
    <n v="2"/>
    <n v="1"/>
    <n v="0"/>
    <n v="12022"/>
    <m/>
    <m/>
    <m/>
    <m/>
    <n v="1"/>
    <n v="4.3E-3"/>
    <n v="2.5899999999999999E-2"/>
  </r>
  <r>
    <x v="8"/>
    <x v="36"/>
    <s v="WT Equip Fi"/>
    <x v="24"/>
    <s v="00012:320200:RA 12-00"/>
    <d v="2010-10-01T00:00:00"/>
    <n v="1"/>
    <n v="0.24279999999999999"/>
    <n v="2"/>
    <n v="1"/>
    <n v="0"/>
    <n v="56607"/>
    <m/>
    <m/>
    <m/>
    <m/>
    <n v="1"/>
    <n v="0"/>
    <n v="0.24279999999999999"/>
  </r>
  <r>
    <x v="9"/>
    <x v="37"/>
    <s v="Dist Reserv"/>
    <x v="25"/>
    <s v="00012:330000:RA 12-00"/>
    <d v="2010-10-01T00:00:00"/>
    <n v="1"/>
    <n v="1.66E-2"/>
    <n v="2"/>
    <n v="1"/>
    <n v="0"/>
    <n v="12023"/>
    <m/>
    <m/>
    <m/>
    <m/>
    <n v="1"/>
    <n v="0"/>
    <n v="1.66E-2"/>
  </r>
  <r>
    <x v="9"/>
    <x v="38"/>
    <s v="Elevated Ta"/>
    <x v="26"/>
    <s v="00012:330100:RA 12-00"/>
    <d v="2010-10-01T00:00:00"/>
    <n v="1"/>
    <n v="1.6199999999999999E-2"/>
    <n v="2"/>
    <n v="1"/>
    <n v="0"/>
    <n v="12024"/>
    <m/>
    <m/>
    <m/>
    <m/>
    <n v="1"/>
    <n v="4.1000000000000003E-3"/>
    <n v="2.0299999999999999E-2"/>
  </r>
  <r>
    <x v="9"/>
    <x v="38"/>
    <s v="Elevated Ta"/>
    <x v="26"/>
    <s v="00012:330100:RA 12-01"/>
    <d v="2010-10-01T00:00:00"/>
    <n v="1"/>
    <n v="1.6199999999999999E-2"/>
    <n v="2"/>
    <n v="1"/>
    <n v="0"/>
    <n v="12025"/>
    <m/>
    <m/>
    <m/>
    <m/>
    <n v="1"/>
    <n v="4.1000000000000003E-3"/>
    <n v="2.0299999999999999E-2"/>
  </r>
  <r>
    <x v="9"/>
    <x v="39"/>
    <s v="Ground Leve"/>
    <x v="27"/>
    <s v="00012:330200:RA 12-00"/>
    <d v="2010-10-01T00:00:00"/>
    <n v="1"/>
    <n v="1.38E-2"/>
    <n v="2"/>
    <n v="1"/>
    <n v="0"/>
    <n v="56108"/>
    <m/>
    <m/>
    <m/>
    <m/>
    <n v="1"/>
    <n v="0"/>
    <n v="1.38E-2"/>
  </r>
  <r>
    <x v="9"/>
    <x v="40"/>
    <s v="Clearwell"/>
    <x v="28"/>
    <s v="00012:330400:RA 12-00"/>
    <d v="2010-10-01T00:00:00"/>
    <n v="1"/>
    <n v="1.6799999999999999E-2"/>
    <n v="2"/>
    <n v="1"/>
    <n v="0"/>
    <n v="56588"/>
    <m/>
    <m/>
    <m/>
    <m/>
    <n v="1"/>
    <n v="0"/>
    <n v="1.6799999999999999E-2"/>
  </r>
  <r>
    <x v="10"/>
    <x v="41"/>
    <s v="TD Mains No"/>
    <x v="29"/>
    <s v="00012:331001:RA 12-00"/>
    <d v="2010-10-01T00:00:00"/>
    <n v="1"/>
    <n v="1.44E-2"/>
    <n v="2"/>
    <n v="1"/>
    <n v="0"/>
    <n v="12030"/>
    <m/>
    <m/>
    <m/>
    <m/>
    <n v="1"/>
    <n v="2.2000000000000001E-3"/>
    <n v="1.66E-2"/>
  </r>
  <r>
    <x v="10"/>
    <x v="41"/>
    <s v="TD Mains No"/>
    <x v="29"/>
    <s v="00012:331001:RA 12-01"/>
    <d v="2010-10-01T00:00:00"/>
    <n v="1"/>
    <n v="1.44E-2"/>
    <n v="2"/>
    <n v="1"/>
    <n v="0"/>
    <n v="12031"/>
    <m/>
    <m/>
    <m/>
    <m/>
    <n v="1"/>
    <n v="2.2000000000000001E-3"/>
    <n v="1.66E-2"/>
  </r>
  <r>
    <x v="10"/>
    <x v="42"/>
    <s v="TD Mains 4i"/>
    <x v="30"/>
    <s v="00012:331100:RA 12-00"/>
    <d v="2010-10-01T00:00:00"/>
    <n v="1"/>
    <n v="1.44E-2"/>
    <n v="2"/>
    <n v="1"/>
    <n v="0"/>
    <n v="12029"/>
    <m/>
    <m/>
    <m/>
    <m/>
    <n v="1"/>
    <n v="2.2000000000000001E-3"/>
    <n v="1.66E-2"/>
  </r>
  <r>
    <x v="10"/>
    <x v="42"/>
    <s v="TD Mains 4i"/>
    <x v="30"/>
    <s v="00012:331100:RA 12-01"/>
    <d v="2010-10-01T00:00:00"/>
    <n v="1"/>
    <n v="1.44E-2"/>
    <n v="2"/>
    <n v="1"/>
    <n v="0"/>
    <n v="56219"/>
    <m/>
    <m/>
    <m/>
    <m/>
    <n v="1"/>
    <n v="2.2000000000000001E-3"/>
    <n v="1.66E-2"/>
  </r>
  <r>
    <x v="10"/>
    <x v="43"/>
    <s v="TD Mains 6i"/>
    <x v="31"/>
    <s v="00012:331200:RA 12-00"/>
    <d v="2010-10-01T00:00:00"/>
    <n v="1"/>
    <n v="1.44E-2"/>
    <n v="2"/>
    <n v="1"/>
    <n v="0"/>
    <n v="12028"/>
    <m/>
    <m/>
    <m/>
    <m/>
    <n v="1"/>
    <n v="2.2000000000000001E-3"/>
    <n v="1.66E-2"/>
  </r>
  <r>
    <x v="10"/>
    <x v="43"/>
    <s v="TD Mains 6i"/>
    <x v="31"/>
    <s v="00012:331200:RA 12-01"/>
    <d v="2010-10-01T00:00:00"/>
    <n v="1"/>
    <n v="1.44E-2"/>
    <n v="2"/>
    <n v="1"/>
    <n v="0"/>
    <n v="56220"/>
    <m/>
    <m/>
    <m/>
    <m/>
    <n v="1"/>
    <n v="2.2000000000000001E-3"/>
    <n v="1.66E-2"/>
  </r>
  <r>
    <x v="10"/>
    <x v="44"/>
    <s v="TD Mains 10"/>
    <x v="32"/>
    <s v="00012:331300:RA 12-00"/>
    <d v="2010-10-01T00:00:00"/>
    <n v="1"/>
    <n v="1.44E-2"/>
    <n v="2"/>
    <n v="1"/>
    <n v="0"/>
    <n v="12027"/>
    <m/>
    <m/>
    <m/>
    <m/>
    <n v="1"/>
    <n v="2.2000000000000001E-3"/>
    <n v="1.66E-2"/>
  </r>
  <r>
    <x v="10"/>
    <x v="44"/>
    <s v="TD Mains 10"/>
    <x v="32"/>
    <s v="00012:331300:RA 12-01"/>
    <d v="2010-10-01T00:00:00"/>
    <n v="1"/>
    <n v="1.44E-2"/>
    <n v="2"/>
    <n v="1"/>
    <n v="0.15"/>
    <n v="56745"/>
    <m/>
    <m/>
    <m/>
    <m/>
    <n v="1"/>
    <n v="2.2000000000000001E-3"/>
    <n v="1.66E-2"/>
  </r>
  <r>
    <x v="10"/>
    <x v="45"/>
    <s v="TD Mains 18"/>
    <x v="33"/>
    <s v="00012:331400:RA 12-00"/>
    <d v="2010-10-01T00:00:00"/>
    <n v="1"/>
    <n v="1.44E-2"/>
    <n v="2"/>
    <n v="1"/>
    <n v="0"/>
    <n v="12026"/>
    <m/>
    <m/>
    <m/>
    <m/>
    <n v="1"/>
    <n v="2.2000000000000001E-3"/>
    <n v="1.66E-2"/>
  </r>
  <r>
    <x v="11"/>
    <x v="46"/>
    <s v="Services"/>
    <x v="34"/>
    <s v="00012:333000:RA 12-00"/>
    <d v="2010-10-01T00:00:00"/>
    <n v="1"/>
    <n v="1.4999999999999999E-2"/>
    <n v="2"/>
    <n v="1"/>
    <n v="0"/>
    <n v="12032"/>
    <m/>
    <m/>
    <m/>
    <m/>
    <n v="1"/>
    <n v="1.4999999999999999E-2"/>
    <n v="0.03"/>
  </r>
  <r>
    <x v="11"/>
    <x v="46"/>
    <s v="Services"/>
    <x v="34"/>
    <s v="00012:333000:RA 12-01"/>
    <d v="2010-10-01T00:00:00"/>
    <n v="1"/>
    <n v="1.4999999999999999E-2"/>
    <n v="2"/>
    <n v="1"/>
    <n v="0"/>
    <n v="12033"/>
    <m/>
    <m/>
    <m/>
    <m/>
    <n v="1"/>
    <n v="1.4999999999999999E-2"/>
    <n v="0.03"/>
  </r>
  <r>
    <x v="12"/>
    <x v="47"/>
    <s v="Meters"/>
    <x v="35"/>
    <s v="00012:334100:RA 12-00"/>
    <d v="2010-10-01T00:00:00"/>
    <n v="1"/>
    <n v="2.4400000000000002E-2"/>
    <n v="2"/>
    <n v="1"/>
    <n v="0"/>
    <n v="12034"/>
    <m/>
    <m/>
    <m/>
    <m/>
    <n v="1"/>
    <n v="2.3999999999999998E-3"/>
    <n v="2.6800000000000001E-2"/>
  </r>
  <r>
    <x v="12"/>
    <x v="47"/>
    <s v="Meters"/>
    <x v="35"/>
    <s v="00012:334100:RA 12-01"/>
    <d v="2010-10-01T00:00:00"/>
    <n v="1"/>
    <n v="2.4400000000000002E-2"/>
    <n v="2"/>
    <n v="1"/>
    <n v="0"/>
    <n v="12038"/>
    <m/>
    <m/>
    <m/>
    <m/>
    <n v="1"/>
    <n v="2.3999999999999998E-3"/>
    <n v="2.6800000000000001E-2"/>
  </r>
  <r>
    <x v="12"/>
    <x v="48"/>
    <s v="Meters Bron"/>
    <x v="36"/>
    <s v="00012:334110:RA 12-00"/>
    <d v="2010-10-01T00:00:00"/>
    <n v="1"/>
    <n v="2.4899999999999999E-2"/>
    <n v="2"/>
    <n v="1"/>
    <n v="0"/>
    <n v="12035"/>
    <m/>
    <m/>
    <m/>
    <m/>
    <n v="1"/>
    <n v="2.5000000000000001E-3"/>
    <n v="2.7399999999999997E-2"/>
  </r>
  <r>
    <x v="12"/>
    <x v="49"/>
    <s v="Meters Plas"/>
    <x v="37"/>
    <s v="00012:334120:RA 12-00"/>
    <d v="2010-10-01T00:00:00"/>
    <n v="1"/>
    <n v="2.9499999999999998E-2"/>
    <n v="2"/>
    <n v="1"/>
    <n v="0"/>
    <n v="12037"/>
    <m/>
    <m/>
    <m/>
    <m/>
    <n v="1"/>
    <n v="3.0000000000000001E-3"/>
    <n v="3.2500000000000001E-2"/>
  </r>
  <r>
    <x v="12"/>
    <x v="50"/>
    <s v="Meters Othe"/>
    <x v="38"/>
    <s v="00012:334130:RA 12-00"/>
    <d v="2010-10-01T00:00:00"/>
    <n v="1"/>
    <n v="2.64E-2"/>
    <n v="2"/>
    <n v="1"/>
    <n v="0"/>
    <n v="12036"/>
    <m/>
    <m/>
    <m/>
    <m/>
    <n v="1"/>
    <n v="2.5999999999999999E-3"/>
    <n v="2.8999999999999998E-2"/>
  </r>
  <r>
    <x v="12"/>
    <x v="50"/>
    <s v="Meters Othe"/>
    <x v="38"/>
    <s v="00012:334130:RA 12-01"/>
    <d v="2010-11-01T00:00:00"/>
    <n v="1"/>
    <n v="2.64E-2"/>
    <n v="2"/>
    <n v="1"/>
    <n v="0"/>
    <n v="56270"/>
    <m/>
    <m/>
    <m/>
    <m/>
    <n v="1"/>
    <n v="2.5999999999999999E-3"/>
    <n v="2.8999999999999998E-2"/>
  </r>
  <r>
    <x v="12"/>
    <x v="51"/>
    <s v="Meters Othe"/>
    <x v="39"/>
    <s v="00012:334131:RA 12-00"/>
    <d v="2010-10-01T00:00:00"/>
    <n v="1"/>
    <n v="2.64E-2"/>
    <n v="2"/>
    <n v="1"/>
    <n v="0"/>
    <n v="56109"/>
    <m/>
    <m/>
    <m/>
    <m/>
    <n v="1"/>
    <n v="2.5999999999999999E-3"/>
    <n v="2.8999999999999998E-2"/>
  </r>
  <r>
    <x v="12"/>
    <x v="52"/>
    <s v="Meter Insta"/>
    <x v="40"/>
    <s v="00012:334200:RA 12-00"/>
    <d v="2010-10-01T00:00:00"/>
    <n v="1"/>
    <n v="2.53E-2"/>
    <n v="2"/>
    <n v="1"/>
    <n v="0"/>
    <n v="12039"/>
    <m/>
    <m/>
    <m/>
    <m/>
    <n v="1"/>
    <n v="2.5000000000000001E-3"/>
    <n v="2.7799999999999998E-2"/>
  </r>
  <r>
    <x v="12"/>
    <x v="52"/>
    <s v="Meter Insta"/>
    <x v="40"/>
    <s v="00012:334200:RA 12-01"/>
    <d v="2010-10-01T00:00:00"/>
    <n v="1"/>
    <n v="2.53E-2"/>
    <n v="2"/>
    <n v="1"/>
    <n v="0"/>
    <n v="12040"/>
    <m/>
    <m/>
    <m/>
    <m/>
    <n v="1"/>
    <n v="2.5000000000000001E-3"/>
    <n v="2.7799999999999998E-2"/>
  </r>
  <r>
    <x v="12"/>
    <x v="53"/>
    <s v="Meter Vault"/>
    <x v="41"/>
    <s v="00012:334300:RA 12-00"/>
    <d v="2010-10-01T00:00:00"/>
    <n v="1"/>
    <n v="2.4799999999999999E-2"/>
    <n v="2"/>
    <n v="1"/>
    <n v="0"/>
    <n v="56221"/>
    <m/>
    <m/>
    <m/>
    <m/>
    <n v="1"/>
    <n v="2.5000000000000001E-3"/>
    <n v="2.7299999999999998E-2"/>
  </r>
  <r>
    <x v="12"/>
    <x v="53"/>
    <s v="Meter Vault"/>
    <x v="41"/>
    <s v="00012:334300:RA 12-01"/>
    <d v="2010-10-01T00:00:00"/>
    <n v="1"/>
    <n v="2.4799999999999999E-2"/>
    <n v="2"/>
    <n v="1"/>
    <n v="0"/>
    <n v="56222"/>
    <m/>
    <m/>
    <m/>
    <m/>
    <n v="1"/>
    <n v="2.5000000000000001E-3"/>
    <n v="2.7299999999999998E-2"/>
  </r>
  <r>
    <x v="13"/>
    <x v="54"/>
    <s v="Hydrants"/>
    <x v="42"/>
    <s v="00012:335000:RA 12-00"/>
    <d v="2010-10-01T00:00:00"/>
    <n v="1"/>
    <n v="1.1900000000000001E-2"/>
    <n v="2"/>
    <n v="1"/>
    <n v="0"/>
    <n v="12041"/>
    <m/>
    <m/>
    <m/>
    <m/>
    <n v="1"/>
    <n v="3.0000000000000001E-3"/>
    <n v="1.49E-2"/>
  </r>
  <r>
    <x v="13"/>
    <x v="54"/>
    <s v="Hydrants"/>
    <x v="42"/>
    <s v="00012:335000:RA 12-01"/>
    <d v="2010-10-01T00:00:00"/>
    <n v="1"/>
    <n v="1.1900000000000001E-2"/>
    <n v="2"/>
    <n v="1"/>
    <n v="0"/>
    <n v="12042"/>
    <m/>
    <m/>
    <m/>
    <m/>
    <n v="1"/>
    <n v="3.0000000000000001E-3"/>
    <n v="1.49E-2"/>
  </r>
  <r>
    <x v="14"/>
    <x v="55"/>
    <s v="Other P/E I"/>
    <x v="43"/>
    <s v="00012:339100:RA 12-00"/>
    <d v="2010-10-01T00:00:00"/>
    <n v="1"/>
    <n v="0.19400000000000001"/>
    <n v="2"/>
    <n v="1"/>
    <n v="0"/>
    <n v="12043"/>
    <m/>
    <m/>
    <m/>
    <m/>
    <n v="1"/>
    <n v="0"/>
    <n v="0.19400000000000001"/>
  </r>
  <r>
    <x v="14"/>
    <x v="56"/>
    <s v="Other P/E C"/>
    <x v="44"/>
    <s v="00012:339600:RA 12-00"/>
    <d v="2010-10-01T00:00:00"/>
    <n v="1"/>
    <n v="0.1072"/>
    <n v="2"/>
    <n v="1"/>
    <n v="0"/>
    <n v="12044"/>
    <m/>
    <m/>
    <m/>
    <m/>
    <n v="1"/>
    <n v="0"/>
    <n v="0.1072"/>
  </r>
  <r>
    <x v="15"/>
    <x v="57"/>
    <s v="Office Furn"/>
    <x v="45"/>
    <s v="00012:340100:RA 12-00"/>
    <d v="2010-10-01T00:00:00"/>
    <n v="1"/>
    <n v="0.05"/>
    <n v="2"/>
    <n v="1"/>
    <n v="0"/>
    <n v="12045"/>
    <m/>
    <m/>
    <m/>
    <m/>
    <n v="1"/>
    <n v="0"/>
    <n v="0.05"/>
  </r>
  <r>
    <x v="15"/>
    <x v="57"/>
    <s v="Office Furn"/>
    <x v="45"/>
    <s v="00012:340100:RA 12-01"/>
    <d v="2010-10-01T00:00:00"/>
    <n v="1"/>
    <n v="0.05"/>
    <n v="2"/>
    <n v="1"/>
    <n v="0"/>
    <n v="12046"/>
    <m/>
    <m/>
    <m/>
    <m/>
    <n v="1"/>
    <n v="0"/>
    <n v="0.05"/>
  </r>
  <r>
    <x v="15"/>
    <x v="58"/>
    <s v="Comp &amp; Peri"/>
    <x v="46"/>
    <s v="00012:340210:RA 12-00"/>
    <d v="2010-10-01T00:00:00"/>
    <n v="1"/>
    <n v="0.2"/>
    <n v="2"/>
    <n v="1"/>
    <n v="0"/>
    <n v="12049"/>
    <m/>
    <m/>
    <m/>
    <m/>
    <n v="1"/>
    <n v="0"/>
    <n v="0.2"/>
  </r>
  <r>
    <x v="15"/>
    <x v="59"/>
    <s v="Comp &amp; Peri"/>
    <x v="47"/>
    <s v="00012:340220:RA 12-00"/>
    <d v="2010-10-01T00:00:00"/>
    <n v="1"/>
    <n v="0.2"/>
    <n v="2"/>
    <n v="1"/>
    <n v="0"/>
    <n v="12047"/>
    <m/>
    <m/>
    <m/>
    <m/>
    <n v="1"/>
    <n v="0"/>
    <n v="0.2"/>
  </r>
  <r>
    <x v="15"/>
    <x v="59"/>
    <s v="Comp &amp; Peri"/>
    <x v="47"/>
    <s v="00012:340220:RA 12-01"/>
    <d v="2010-10-01T00:00:00"/>
    <n v="1"/>
    <n v="0.2"/>
    <n v="2"/>
    <n v="1"/>
    <n v="0"/>
    <n v="12050"/>
    <m/>
    <m/>
    <m/>
    <m/>
    <n v="1"/>
    <n v="0"/>
    <n v="0.2"/>
  </r>
  <r>
    <x v="15"/>
    <x v="60"/>
    <s v="Comp &amp; Peri"/>
    <x v="48"/>
    <s v="00012:340230:RA 12-00"/>
    <d v="2010-10-01T00:00:00"/>
    <n v="1"/>
    <n v="0.2"/>
    <n v="2"/>
    <n v="1"/>
    <n v="0"/>
    <n v="12048"/>
    <m/>
    <m/>
    <m/>
    <m/>
    <n v="1"/>
    <n v="0"/>
    <n v="0.2"/>
  </r>
  <r>
    <x v="15"/>
    <x v="60"/>
    <s v="Comp &amp; Peri"/>
    <x v="48"/>
    <s v="00012:340230:RA 12-01"/>
    <d v="2010-10-01T00:00:00"/>
    <n v="1"/>
    <n v="0.2"/>
    <n v="2"/>
    <n v="1"/>
    <n v="0"/>
    <n v="56579"/>
    <m/>
    <m/>
    <m/>
    <m/>
    <n v="1"/>
    <n v="0"/>
    <n v="0.2"/>
  </r>
  <r>
    <x v="15"/>
    <x v="61"/>
    <s v="Comp &amp; Peri"/>
    <x v="49"/>
    <s v="00012:340240:RA 12-01"/>
    <d v="2009-12-01T00:00:00"/>
    <n v="1"/>
    <n v="0"/>
    <n v="2"/>
    <n v="1"/>
    <n v="0"/>
    <n v="56928"/>
    <m/>
    <m/>
    <m/>
    <m/>
    <n v="1"/>
    <n v="0"/>
    <n v="0"/>
  </r>
  <r>
    <x v="15"/>
    <x v="62"/>
    <s v="Computer So"/>
    <x v="50"/>
    <s v="00012:340300:RA 12-00"/>
    <d v="2010-10-01T00:00:00"/>
    <n v="1"/>
    <n v="0.2"/>
    <n v="2"/>
    <n v="1"/>
    <n v="0"/>
    <n v="12053"/>
    <m/>
    <m/>
    <m/>
    <m/>
    <n v="1"/>
    <n v="0"/>
    <n v="0.2"/>
  </r>
  <r>
    <x v="15"/>
    <x v="62"/>
    <s v="Computer So"/>
    <x v="50"/>
    <s v="00012:340300:RA 12-01"/>
    <d v="2010-10-01T00:00:00"/>
    <n v="1"/>
    <n v="0.2"/>
    <n v="2"/>
    <n v="1"/>
    <n v="0"/>
    <n v="12054"/>
    <m/>
    <m/>
    <m/>
    <m/>
    <n v="1"/>
    <n v="0"/>
    <n v="0.2"/>
  </r>
  <r>
    <x v="15"/>
    <x v="63"/>
    <s v="Comp Softwa"/>
    <x v="51"/>
    <s v="00012:340320:RA 12-00"/>
    <d v="2010-10-01T00:00:00"/>
    <n v="1"/>
    <n v="0.2"/>
    <n v="2"/>
    <n v="1"/>
    <n v="0"/>
    <n v="12051"/>
    <m/>
    <m/>
    <m/>
    <m/>
    <n v="1"/>
    <n v="0"/>
    <n v="0.2"/>
  </r>
  <r>
    <x v="15"/>
    <x v="64"/>
    <s v="Comp Softwa"/>
    <x v="52"/>
    <s v="00012:340325:RA 12-00"/>
    <d v="2010-10-01T00:00:00"/>
    <n v="1"/>
    <n v="0.2"/>
    <n v="2"/>
    <n v="1"/>
    <n v="0"/>
    <n v="56110"/>
    <m/>
    <m/>
    <m/>
    <m/>
    <n v="1"/>
    <n v="0"/>
    <n v="0.2"/>
  </r>
  <r>
    <x v="15"/>
    <x v="65"/>
    <s v="Comp Softwa"/>
    <x v="53"/>
    <s v="00012:340330:RA 12-00"/>
    <d v="2010-10-01T00:00:00"/>
    <n v="1"/>
    <n v="0.2"/>
    <n v="2"/>
    <n v="1"/>
    <n v="0"/>
    <n v="12052"/>
    <m/>
    <m/>
    <m/>
    <m/>
    <n v="1"/>
    <n v="0"/>
    <n v="0.2"/>
  </r>
  <r>
    <x v="15"/>
    <x v="66"/>
    <s v="Other Offic"/>
    <x v="54"/>
    <s v="00012:340500:RA 12-00"/>
    <d v="2010-10-01T00:00:00"/>
    <n v="1"/>
    <n v="6.6699999999999995E-2"/>
    <n v="2"/>
    <n v="1"/>
    <n v="0"/>
    <n v="12055"/>
    <m/>
    <m/>
    <m/>
    <m/>
    <n v="1"/>
    <n v="0"/>
    <n v="6.6699999999999995E-2"/>
  </r>
  <r>
    <x v="15"/>
    <x v="66"/>
    <s v="Other Offic"/>
    <x v="54"/>
    <s v="00012:340500:RA 12-01"/>
    <d v="2010-10-01T00:00:00"/>
    <n v="1"/>
    <n v="6.6699999999999995E-2"/>
    <n v="2"/>
    <n v="1"/>
    <n v="0"/>
    <n v="12056"/>
    <m/>
    <m/>
    <m/>
    <m/>
    <n v="1"/>
    <n v="0"/>
    <n v="6.6699999999999995E-2"/>
  </r>
  <r>
    <x v="16"/>
    <x v="67"/>
    <s v="Trans Equip"/>
    <x v="55"/>
    <s v="00012:341100:RA 12-00"/>
    <d v="2010-10-01T00:00:00"/>
    <n v="1"/>
    <n v="1.9099999999999999E-2"/>
    <n v="2"/>
    <n v="1"/>
    <n v="0"/>
    <n v="12057"/>
    <m/>
    <m/>
    <m/>
    <m/>
    <n v="1"/>
    <n v="-3.8E-3"/>
    <n v="1.5299999999999999E-2"/>
  </r>
  <r>
    <x v="16"/>
    <x v="67"/>
    <s v="Trans Equip"/>
    <x v="55"/>
    <s v="00012:341100:RA 12-01"/>
    <d v="2010-10-01T00:00:00"/>
    <n v="1"/>
    <n v="1.9099999999999999E-2"/>
    <n v="2"/>
    <n v="1"/>
    <n v="0"/>
    <n v="12058"/>
    <m/>
    <m/>
    <m/>
    <m/>
    <n v="1"/>
    <n v="-3.8500000000000001E-3"/>
    <n v="1.525E-2"/>
  </r>
  <r>
    <x v="16"/>
    <x v="68"/>
    <s v="Trans Equip"/>
    <x v="56"/>
    <s v="00012:341200:RA 12-00"/>
    <d v="2010-10-01T00:00:00"/>
    <n v="1"/>
    <n v="2.75E-2"/>
    <n v="2"/>
    <n v="1"/>
    <n v="0"/>
    <n v="12059"/>
    <m/>
    <m/>
    <m/>
    <m/>
    <n v="1"/>
    <n v="-4.1000000000000003E-3"/>
    <n v="2.3400000000000001E-2"/>
  </r>
  <r>
    <x v="16"/>
    <x v="68"/>
    <s v="Trans Equip"/>
    <x v="56"/>
    <s v="00012:341200:RA 12-01"/>
    <d v="2010-10-01T00:00:00"/>
    <n v="1"/>
    <n v="2.75E-2"/>
    <n v="2"/>
    <n v="1"/>
    <n v="0"/>
    <n v="56493"/>
    <m/>
    <m/>
    <m/>
    <m/>
    <n v="1"/>
    <n v="-4.1000000000000003E-3"/>
    <n v="2.3400000000000001E-2"/>
  </r>
  <r>
    <x v="16"/>
    <x v="69"/>
    <s v="Trans Equip"/>
    <x v="57"/>
    <s v="00012:341300:RA 12-00"/>
    <d v="2010-10-01T00:00:00"/>
    <n v="1"/>
    <n v="0.1"/>
    <n v="2"/>
    <n v="1"/>
    <n v="0"/>
    <n v="12060"/>
    <m/>
    <m/>
    <m/>
    <m/>
    <n v="1"/>
    <n v="-1.4999999999999999E-2"/>
    <n v="8.5000000000000006E-2"/>
  </r>
  <r>
    <x v="16"/>
    <x v="70"/>
    <s v="Trans Equip"/>
    <x v="58"/>
    <s v="00012:341400:RA 12-00"/>
    <d v="2010-10-01T00:00:00"/>
    <n v="1"/>
    <n v="5.5100000000000003E-2"/>
    <n v="2"/>
    <n v="1"/>
    <n v="0"/>
    <n v="12061"/>
    <m/>
    <m/>
    <m/>
    <m/>
    <n v="1"/>
    <n v="0"/>
    <n v="5.5100000000000003E-2"/>
  </r>
  <r>
    <x v="17"/>
    <x v="71"/>
    <s v="Stores Equi"/>
    <x v="59"/>
    <s v="00012:342000:RA 12-00"/>
    <d v="2010-10-01T00:00:00"/>
    <n v="1"/>
    <n v="0.04"/>
    <n v="2"/>
    <n v="1"/>
    <n v="0"/>
    <n v="12062"/>
    <m/>
    <m/>
    <m/>
    <m/>
    <n v="1"/>
    <n v="0"/>
    <n v="0.04"/>
  </r>
  <r>
    <x v="18"/>
    <x v="72"/>
    <s v="Tools,Shop,"/>
    <x v="60"/>
    <s v="00012:343000:RA 12-00"/>
    <d v="2010-10-01T00:00:00"/>
    <n v="1"/>
    <n v="0.05"/>
    <n v="2"/>
    <n v="1"/>
    <n v="0"/>
    <n v="12063"/>
    <m/>
    <m/>
    <m/>
    <m/>
    <n v="1"/>
    <n v="0"/>
    <n v="0.05"/>
  </r>
  <r>
    <x v="18"/>
    <x v="72"/>
    <s v="Tools,Shop,"/>
    <x v="60"/>
    <s v="00012:343000:RA 12-01"/>
    <d v="2010-10-01T00:00:00"/>
    <n v="1"/>
    <n v="0.05"/>
    <n v="2"/>
    <n v="1"/>
    <n v="0"/>
    <n v="12064"/>
    <m/>
    <m/>
    <m/>
    <m/>
    <n v="1"/>
    <n v="0"/>
    <n v="0.05"/>
  </r>
  <r>
    <x v="19"/>
    <x v="73"/>
    <s v="Laboratory "/>
    <x v="61"/>
    <s v="00012:344000:RA 12-00"/>
    <d v="2010-10-01T00:00:00"/>
    <n v="1"/>
    <n v="6.6699999999999995E-2"/>
    <n v="2"/>
    <n v="1"/>
    <n v="0"/>
    <n v="12065"/>
    <m/>
    <m/>
    <m/>
    <m/>
    <n v="1"/>
    <n v="0"/>
    <n v="6.6699999999999995E-2"/>
  </r>
  <r>
    <x v="19"/>
    <x v="73"/>
    <s v="Laboratory "/>
    <x v="61"/>
    <s v="00012:344000:RA 12-01"/>
    <d v="2010-10-01T00:00:00"/>
    <n v="1"/>
    <n v="6.6699999999999995E-2"/>
    <n v="2"/>
    <n v="1"/>
    <n v="0"/>
    <n v="57178"/>
    <m/>
    <m/>
    <m/>
    <m/>
    <n v="1"/>
    <n v="0"/>
    <n v="6.6699999999999995E-2"/>
  </r>
  <r>
    <x v="20"/>
    <x v="74"/>
    <s v="Power Opera"/>
    <x v="62"/>
    <s v="00012:345000:RA 12-00"/>
    <d v="2010-10-01T00:00:00"/>
    <n v="1"/>
    <n v="2.52E-2"/>
    <n v="2"/>
    <n v="1"/>
    <n v="0"/>
    <n v="12066"/>
    <m/>
    <m/>
    <m/>
    <m/>
    <n v="1"/>
    <n v="-3.8E-3"/>
    <n v="2.1399999999999999E-2"/>
  </r>
  <r>
    <x v="20"/>
    <x v="74"/>
    <s v="Power Opera"/>
    <x v="62"/>
    <s v="00012:345000:RA 12-01"/>
    <d v="2010-10-01T00:00:00"/>
    <n v="1"/>
    <n v="2.52E-2"/>
    <n v="2"/>
    <n v="1"/>
    <n v="0"/>
    <n v="12067"/>
    <m/>
    <m/>
    <m/>
    <m/>
    <n v="1"/>
    <n v="-3.8E-3"/>
    <n v="2.1399999999999999E-2"/>
  </r>
  <r>
    <x v="21"/>
    <x v="75"/>
    <s v="Comm Equip "/>
    <x v="63"/>
    <s v="00012:346100:RA 12-00"/>
    <d v="2010-10-01T00:00:00"/>
    <n v="1"/>
    <n v="6.6699999999999995E-2"/>
    <n v="2"/>
    <n v="1"/>
    <n v="0"/>
    <n v="12068"/>
    <m/>
    <m/>
    <m/>
    <m/>
    <n v="1"/>
    <n v="0"/>
    <n v="6.6699999999999995E-2"/>
  </r>
  <r>
    <x v="21"/>
    <x v="76"/>
    <s v="Remote Cont"/>
    <x v="64"/>
    <s v="00012:346190:RA 12-00"/>
    <d v="2010-10-01T00:00:00"/>
    <n v="1"/>
    <n v="6.6699999999999995E-2"/>
    <n v="2"/>
    <n v="1"/>
    <n v="0"/>
    <n v="56513"/>
    <m/>
    <m/>
    <m/>
    <m/>
    <n v="1"/>
    <n v="0"/>
    <n v="6.6699999999999995E-2"/>
  </r>
  <r>
    <x v="21"/>
    <x v="76"/>
    <s v="Remote Cont"/>
    <x v="64"/>
    <s v="00012:346190:RA 12-01"/>
    <d v="2010-10-01T00:00:00"/>
    <n v="1"/>
    <n v="6.6699999999999995E-2"/>
    <n v="2"/>
    <n v="1"/>
    <n v="0"/>
    <n v="56923"/>
    <m/>
    <m/>
    <m/>
    <m/>
    <n v="1"/>
    <n v="0"/>
    <n v="6.6699999999999995E-2"/>
  </r>
  <r>
    <x v="21"/>
    <x v="77"/>
    <s v="Comm Equip "/>
    <x v="65"/>
    <s v="00012:346200:RA 12-00"/>
    <d v="2010-10-01T00:00:00"/>
    <n v="1"/>
    <n v="6.6699999999999995E-2"/>
    <n v="2"/>
    <n v="1"/>
    <n v="0"/>
    <n v="56625"/>
    <m/>
    <m/>
    <m/>
    <m/>
    <n v="1"/>
    <n v="0"/>
    <n v="6.6699999999999995E-2"/>
  </r>
  <r>
    <x v="22"/>
    <x v="78"/>
    <s v="Misc Equipm"/>
    <x v="66"/>
    <s v="00012:347000:RA 12-00"/>
    <d v="2010-10-01T00:00:00"/>
    <n v="1"/>
    <n v="0.05"/>
    <n v="2"/>
    <n v="1"/>
    <n v="0"/>
    <n v="12069"/>
    <m/>
    <m/>
    <m/>
    <m/>
    <n v="1"/>
    <n v="0"/>
    <n v="0.05"/>
  </r>
  <r>
    <x v="22"/>
    <x v="78"/>
    <s v="Misc Equipm"/>
    <x v="66"/>
    <s v="00012:347000:RA 12-01"/>
    <d v="2010-10-01T00:00:00"/>
    <n v="1"/>
    <n v="0.05"/>
    <n v="2"/>
    <n v="1"/>
    <n v="0"/>
    <n v="12070"/>
    <m/>
    <m/>
    <m/>
    <m/>
    <n v="1"/>
    <n v="0"/>
    <n v="0.05"/>
  </r>
  <r>
    <x v="23"/>
    <x v="79"/>
    <s v="Other Tangi"/>
    <x v="67"/>
    <s v="00012:348000:RA 12-00"/>
    <d v="2010-10-01T00:00:00"/>
    <n v="1"/>
    <n v="0.05"/>
    <n v="2"/>
    <n v="1"/>
    <n v="0"/>
    <n v="12071"/>
    <m/>
    <m/>
    <m/>
    <m/>
    <n v="1"/>
    <n v="0"/>
    <n v="0.05"/>
  </r>
  <r>
    <x v="24"/>
    <x v="80"/>
    <s v="WW Struct &amp;"/>
    <x v="68"/>
    <s v="00012:354200:RA 12-00"/>
    <d v="2010-09-01T00:00:00"/>
    <n v="1"/>
    <n v="0.05"/>
    <n v="2"/>
    <n v="1"/>
    <n v="0"/>
    <n v="12072"/>
    <m/>
    <m/>
    <m/>
    <m/>
    <n v="1"/>
    <n v="0"/>
    <n v="0.05"/>
  </r>
  <r>
    <x v="24"/>
    <x v="81"/>
    <s v="WW Struct &amp;"/>
    <x v="69"/>
    <s v="00012:354300:RA 12-01"/>
    <d v="2006-01-01T00:00:00"/>
    <n v="1"/>
    <n v="0.02"/>
    <n v="2"/>
    <n v="0"/>
    <n v="0"/>
    <n v="12073"/>
    <m/>
    <m/>
    <m/>
    <m/>
    <n v="1"/>
    <n v="0"/>
    <n v="0.02"/>
  </r>
  <r>
    <x v="24"/>
    <x v="82"/>
    <s v="WW Struct &amp;"/>
    <x v="70"/>
    <s v="00012:354400:RA 12-01"/>
    <d v="2006-01-01T00:00:00"/>
    <n v="1"/>
    <n v="0.02"/>
    <n v="2"/>
    <n v="0"/>
    <n v="0"/>
    <n v="12074"/>
    <m/>
    <m/>
    <m/>
    <m/>
    <n v="1"/>
    <n v="0"/>
    <n v="0.02"/>
  </r>
  <r>
    <x v="24"/>
    <x v="83"/>
    <s v="WW Struct &amp;"/>
    <x v="71"/>
    <s v="00012:354500:RA 12-01"/>
    <d v="2006-01-01T00:00:00"/>
    <n v="1"/>
    <n v="0.1"/>
    <n v="2"/>
    <n v="0"/>
    <n v="0"/>
    <n v="12075"/>
    <m/>
    <m/>
    <m/>
    <m/>
    <n v="1"/>
    <n v="0"/>
    <n v="0.1"/>
  </r>
  <r>
    <x v="25"/>
    <x v="84"/>
    <s v="WW Collecti"/>
    <x v="72"/>
    <s v="00012:360000:RA 12-01"/>
    <d v="2010-09-01T00:00:00"/>
    <n v="1"/>
    <n v="0.02"/>
    <n v="2"/>
    <n v="1"/>
    <n v="0"/>
    <n v="12076"/>
    <m/>
    <m/>
    <m/>
    <m/>
    <n v="1"/>
    <n v="0"/>
    <n v="0.02"/>
  </r>
  <r>
    <x v="26"/>
    <x v="85"/>
    <s v="WW Collecti"/>
    <x v="73"/>
    <s v="00012:361100:RA 12-01"/>
    <d v="2007-12-01T00:00:00"/>
    <n v="1"/>
    <n v="0.02"/>
    <n v="2"/>
    <n v="0"/>
    <n v="0"/>
    <n v="56257"/>
    <m/>
    <m/>
    <m/>
    <m/>
    <n v="1"/>
    <n v="0"/>
    <n v="0.02"/>
  </r>
  <r>
    <x v="27"/>
    <x v="86"/>
    <s v="WW Services"/>
    <x v="74"/>
    <s v="00012:363000:RA 12-01"/>
    <d v="2006-01-01T00:00:00"/>
    <n v="1"/>
    <n v="0.02"/>
    <n v="2"/>
    <n v="0"/>
    <n v="0"/>
    <n v="12077"/>
    <m/>
    <m/>
    <m/>
    <m/>
    <n v="1"/>
    <n v="0"/>
    <n v="0.02"/>
  </r>
  <r>
    <x v="28"/>
    <x v="87"/>
    <s v="WW Flow Mea"/>
    <x v="75"/>
    <s v="00012:364000:RA 12-01"/>
    <d v="2009-09-01T00:00:00"/>
    <n v="1"/>
    <n v="0.02"/>
    <n v="2"/>
    <n v="1"/>
    <n v="0"/>
    <n v="56856"/>
    <m/>
    <m/>
    <m/>
    <m/>
    <n v="1"/>
    <n v="0"/>
    <n v="0.02"/>
  </r>
  <r>
    <x v="29"/>
    <x v="88"/>
    <s v="WW Pump Equ"/>
    <x v="76"/>
    <s v="00012:371100:RA 12-00"/>
    <d v="2010-09-01T00:00:00"/>
    <n v="1"/>
    <n v="0.05"/>
    <n v="2"/>
    <n v="1"/>
    <n v="0"/>
    <n v="12078"/>
    <m/>
    <m/>
    <m/>
    <m/>
    <n v="1"/>
    <n v="0"/>
    <n v="0.05"/>
  </r>
  <r>
    <x v="29"/>
    <x v="88"/>
    <s v="WW Pump Equ"/>
    <x v="76"/>
    <s v="00012:371100:RA 12-01"/>
    <d v="2011-12-01T00:00:00"/>
    <n v="1"/>
    <n v="0.05"/>
    <n v="2"/>
    <n v="1"/>
    <n v="0"/>
    <n v="59595"/>
    <m/>
    <m/>
    <m/>
    <m/>
    <n v="1"/>
    <n v="0"/>
    <n v="0.05"/>
  </r>
  <r>
    <x v="29"/>
    <x v="89"/>
    <s v="WW Pump Equ"/>
    <x v="77"/>
    <s v="00012:371200:RA 12-01"/>
    <d v="2010-09-01T00:00:00"/>
    <n v="1"/>
    <n v="0.05"/>
    <n v="2"/>
    <n v="1"/>
    <n v="0"/>
    <n v="56515"/>
    <m/>
    <m/>
    <m/>
    <m/>
    <n v="1"/>
    <n v="0"/>
    <n v="0.05"/>
  </r>
  <r>
    <x v="30"/>
    <x v="90"/>
    <s v="WW TD Equip"/>
    <x v="78"/>
    <s v="00012:380000:RA 12-00"/>
    <d v="2008-08-01T00:00:00"/>
    <n v="1"/>
    <n v="0.05"/>
    <n v="2"/>
    <n v="0"/>
    <n v="0"/>
    <n v="56574"/>
    <m/>
    <m/>
    <m/>
    <m/>
    <n v="1"/>
    <n v="0"/>
    <n v="0.05"/>
  </r>
  <r>
    <x v="30"/>
    <x v="90"/>
    <s v="WW TD Equip"/>
    <x v="78"/>
    <s v="00012:380000:RA 12-01"/>
    <d v="2006-01-01T00:00:00"/>
    <n v="1"/>
    <n v="0.05"/>
    <n v="2"/>
    <n v="0"/>
    <n v="0"/>
    <n v="12079"/>
    <m/>
    <m/>
    <m/>
    <m/>
    <n v="1"/>
    <n v="0"/>
    <n v="0.05"/>
  </r>
  <r>
    <x v="31"/>
    <x v="91"/>
    <s v="WW Office F"/>
    <x v="79"/>
    <s v="00012:390000:RA 12-01"/>
    <d v="2010-09-01T00:00:00"/>
    <n v="1"/>
    <n v="0.1"/>
    <n v="2"/>
    <n v="1"/>
    <n v="0"/>
    <n v="12080"/>
    <m/>
    <m/>
    <m/>
    <m/>
    <n v="1"/>
    <n v="0"/>
    <n v="0.1"/>
  </r>
  <r>
    <x v="31"/>
    <x v="92"/>
    <s v="WW Computer"/>
    <x v="80"/>
    <s v="00012:390200:RA 12-01"/>
    <d v="2010-09-01T00:00:00"/>
    <n v="1"/>
    <n v="0.2"/>
    <n v="2"/>
    <n v="1"/>
    <n v="0"/>
    <n v="12081"/>
    <m/>
    <m/>
    <m/>
    <m/>
    <n v="1"/>
    <n v="0"/>
    <n v="0.2"/>
  </r>
  <r>
    <x v="31"/>
    <x v="93"/>
    <s v="WW Computer"/>
    <x v="81"/>
    <s v="00012:390300:RA 12-01"/>
    <d v="2010-09-01T00:00:00"/>
    <n v="1"/>
    <n v="6.8699999999999997E-2"/>
    <n v="2"/>
    <n v="1"/>
    <n v="0"/>
    <n v="57168"/>
    <m/>
    <m/>
    <m/>
    <m/>
    <n v="1"/>
    <n v="0"/>
    <n v="6.8699999999999997E-2"/>
  </r>
  <r>
    <x v="32"/>
    <x v="94"/>
    <s v="WW Trans Eq"/>
    <x v="82"/>
    <s v="00012:391100:RA 12-01"/>
    <d v="2010-09-01T00:00:00"/>
    <n v="1"/>
    <n v="0.1"/>
    <n v="2"/>
    <n v="1"/>
    <n v="0"/>
    <n v="12082"/>
    <m/>
    <m/>
    <m/>
    <m/>
    <n v="1"/>
    <n v="0"/>
    <n v="0.1"/>
  </r>
  <r>
    <x v="33"/>
    <x v="95"/>
    <s v="WW Stores E"/>
    <x v="83"/>
    <s v="00012:392000:RA 12-01"/>
    <d v="2006-01-01T00:00:00"/>
    <n v="1"/>
    <n v="0.1"/>
    <n v="2"/>
    <n v="0"/>
    <n v="0"/>
    <n v="12083"/>
    <m/>
    <m/>
    <m/>
    <m/>
    <n v="1"/>
    <n v="0"/>
    <n v="0.1"/>
  </r>
  <r>
    <x v="34"/>
    <x v="96"/>
    <s v="WW Tool Sho"/>
    <x v="84"/>
    <s v="00012:393000:RA 12-01"/>
    <d v="2010-09-01T00:00:00"/>
    <n v="1"/>
    <n v="0.1"/>
    <n v="2"/>
    <n v="1"/>
    <n v="0"/>
    <n v="12084"/>
    <m/>
    <m/>
    <m/>
    <m/>
    <n v="1"/>
    <n v="0"/>
    <n v="0.1"/>
  </r>
  <r>
    <x v="35"/>
    <x v="97"/>
    <s v="WW Laborato"/>
    <x v="85"/>
    <s v="00012:394000:RA 12-01"/>
    <d v="2007-10-01T00:00:00"/>
    <n v="1"/>
    <n v="0.2"/>
    <n v="2"/>
    <n v="0"/>
    <n v="0"/>
    <n v="56111"/>
    <m/>
    <m/>
    <m/>
    <m/>
    <n v="1"/>
    <n v="0"/>
    <n v="0.2"/>
  </r>
  <r>
    <x v="36"/>
    <x v="98"/>
    <s v="WW Power Op"/>
    <x v="86"/>
    <s v="00012:395000:RA 12-01"/>
    <d v="2010-09-01T00:00:00"/>
    <n v="1"/>
    <n v="0.1"/>
    <n v="2"/>
    <n v="1"/>
    <n v="0"/>
    <n v="12085"/>
    <m/>
    <m/>
    <m/>
    <m/>
    <n v="1"/>
    <n v="0"/>
    <n v="0.1"/>
  </r>
  <r>
    <x v="37"/>
    <x v="99"/>
    <s v="WW Communic"/>
    <x v="87"/>
    <s v="00012:396000:RA 12-01"/>
    <d v="2006-01-01T00:00:00"/>
    <n v="1"/>
    <n v="0.1"/>
    <n v="2"/>
    <n v="0"/>
    <n v="0"/>
    <n v="12086"/>
    <m/>
    <m/>
    <m/>
    <m/>
    <n v="1"/>
    <n v="0"/>
    <n v="0.1"/>
  </r>
  <r>
    <x v="38"/>
    <x v="100"/>
    <s v="WW Misc Equ"/>
    <x v="88"/>
    <s v="00012:397000:RA 12-01"/>
    <d v="2010-09-01T00:00:00"/>
    <n v="1"/>
    <n v="0.1"/>
    <n v="2"/>
    <n v="1"/>
    <n v="0"/>
    <n v="12087"/>
    <m/>
    <m/>
    <m/>
    <m/>
    <n v="1"/>
    <n v="0"/>
    <n v="0.1"/>
  </r>
  <r>
    <x v="0"/>
    <x v="0"/>
    <m/>
    <x v="0"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compactData="0" gridDropZones="1" multipleFieldFilters="0">
  <location ref="A3:D145" firstHeaderRow="2" firstDataRow="2" firstDataCol="3"/>
  <pivotFields count="19">
    <pivotField axis="axisRow" compact="0" outline="0" showAll="0">
      <items count="40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0"/>
        <item t="default"/>
      </items>
    </pivotField>
    <pivotField axis="axisRow" compact="0" outline="0" showAll="0" defaultSubtotal="0">
      <items count="101"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0"/>
      </items>
    </pivotField>
    <pivotField compact="0" outline="0" showAll="0"/>
    <pivotField axis="axisRow" compact="0" outline="0" showAll="0">
      <items count="90">
        <item x="28"/>
        <item x="11"/>
        <item x="63"/>
        <item x="65"/>
        <item x="49"/>
        <item x="46"/>
        <item x="48"/>
        <item x="47"/>
        <item x="52"/>
        <item x="53"/>
        <item x="51"/>
        <item x="50"/>
        <item x="25"/>
        <item x="26"/>
        <item x="8"/>
        <item x="27"/>
        <item x="42"/>
        <item x="61"/>
        <item x="12"/>
        <item x="40"/>
        <item x="41"/>
        <item x="35"/>
        <item x="36"/>
        <item x="38"/>
        <item x="39"/>
        <item x="37"/>
        <item x="66"/>
        <item x="45"/>
        <item x="54"/>
        <item x="44"/>
        <item x="43"/>
        <item x="67"/>
        <item x="15"/>
        <item x="62"/>
        <item x="17"/>
        <item x="16"/>
        <item x="18"/>
        <item x="19"/>
        <item x="20"/>
        <item x="22"/>
        <item x="21"/>
        <item x="64"/>
        <item x="34"/>
        <item x="59"/>
        <item x="6"/>
        <item x="10"/>
        <item x="7"/>
        <item x="3"/>
        <item x="2"/>
        <item x="9"/>
        <item x="5"/>
        <item x="4"/>
        <item x="14"/>
        <item x="32"/>
        <item x="33"/>
        <item x="30"/>
        <item x="31"/>
        <item x="29"/>
        <item x="60"/>
        <item x="57"/>
        <item x="56"/>
        <item x="55"/>
        <item x="58"/>
        <item x="13"/>
        <item x="24"/>
        <item x="23"/>
        <item x="73"/>
        <item x="72"/>
        <item x="87"/>
        <item x="81"/>
        <item x="80"/>
        <item x="75"/>
        <item x="85"/>
        <item x="88"/>
        <item x="79"/>
        <item x="86"/>
        <item x="76"/>
        <item x="77"/>
        <item x="74"/>
        <item x="83"/>
        <item x="68"/>
        <item x="71"/>
        <item x="69"/>
        <item x="70"/>
        <item x="78"/>
        <item x="84"/>
        <item x="82"/>
        <item x="1"/>
        <item x="0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dataField="1" compact="0" outline="0" showAll="0"/>
  </pivotFields>
  <rowFields count="3">
    <field x="0"/>
    <field x="1"/>
    <field x="3"/>
  </rowFields>
  <rowItems count="141">
    <i>
      <x/>
      <x v="13"/>
      <x v="48"/>
    </i>
    <i r="1">
      <x v="14"/>
      <x v="47"/>
    </i>
    <i r="1">
      <x v="15"/>
      <x v="51"/>
    </i>
    <i r="1">
      <x v="16"/>
      <x v="50"/>
    </i>
    <i r="1">
      <x v="17"/>
      <x v="44"/>
    </i>
    <i r="1">
      <x v="18"/>
      <x v="46"/>
    </i>
    <i r="1">
      <x v="19"/>
      <x v="14"/>
    </i>
    <i r="1">
      <x v="20"/>
      <x v="49"/>
    </i>
    <i r="1">
      <x v="21"/>
      <x v="45"/>
    </i>
    <i t="default">
      <x/>
    </i>
    <i>
      <x v="1"/>
      <x v="22"/>
      <x v="1"/>
    </i>
    <i t="default">
      <x v="1"/>
    </i>
    <i>
      <x v="2"/>
      <x v="23"/>
      <x v="18"/>
    </i>
    <i t="default">
      <x v="2"/>
    </i>
    <i>
      <x v="3"/>
      <x v="24"/>
      <x v="63"/>
    </i>
    <i t="default">
      <x v="3"/>
    </i>
    <i>
      <x v="4"/>
      <x v="25"/>
      <x v="52"/>
    </i>
    <i t="default">
      <x v="4"/>
    </i>
    <i>
      <x v="5"/>
      <x v="26"/>
      <x v="32"/>
    </i>
    <i t="default">
      <x v="5"/>
    </i>
    <i>
      <x v="6"/>
      <x v="27"/>
      <x v="35"/>
    </i>
    <i r="1">
      <x v="28"/>
      <x v="34"/>
    </i>
    <i r="1">
      <x v="29"/>
      <x v="36"/>
    </i>
    <i r="1">
      <x v="30"/>
      <x v="37"/>
    </i>
    <i r="1">
      <x v="31"/>
      <x v="38"/>
    </i>
    <i r="1">
      <x v="32"/>
      <x v="40"/>
    </i>
    <i r="1">
      <x v="33"/>
      <x v="39"/>
    </i>
    <i t="default">
      <x v="6"/>
    </i>
    <i>
      <x v="7"/>
      <x v="34"/>
      <x v="65"/>
    </i>
    <i r="1">
      <x v="35"/>
      <x v="64"/>
    </i>
    <i t="default">
      <x v="7"/>
    </i>
    <i>
      <x v="8"/>
      <x v="36"/>
      <x v="12"/>
    </i>
    <i r="1">
      <x v="37"/>
      <x v="13"/>
    </i>
    <i r="1">
      <x v="38"/>
      <x v="15"/>
    </i>
    <i r="1">
      <x v="39"/>
      <x/>
    </i>
    <i t="default">
      <x v="8"/>
    </i>
    <i>
      <x v="9"/>
      <x v="40"/>
      <x v="57"/>
    </i>
    <i r="1">
      <x v="41"/>
      <x v="55"/>
    </i>
    <i r="1">
      <x v="42"/>
      <x v="56"/>
    </i>
    <i r="1">
      <x v="43"/>
      <x v="53"/>
    </i>
    <i r="1">
      <x v="44"/>
      <x v="54"/>
    </i>
    <i t="default">
      <x v="9"/>
    </i>
    <i>
      <x v="10"/>
      <x v="45"/>
      <x v="42"/>
    </i>
    <i t="default">
      <x v="10"/>
    </i>
    <i>
      <x v="11"/>
      <x v="46"/>
      <x v="21"/>
    </i>
    <i r="1">
      <x v="47"/>
      <x v="22"/>
    </i>
    <i r="1">
      <x v="48"/>
      <x v="25"/>
    </i>
    <i r="1">
      <x v="49"/>
      <x v="23"/>
    </i>
    <i r="1">
      <x v="50"/>
      <x v="24"/>
    </i>
    <i r="1">
      <x v="51"/>
      <x v="19"/>
    </i>
    <i r="1">
      <x v="52"/>
      <x v="20"/>
    </i>
    <i t="default">
      <x v="11"/>
    </i>
    <i>
      <x v="12"/>
      <x v="53"/>
      <x v="16"/>
    </i>
    <i t="default">
      <x v="12"/>
    </i>
    <i>
      <x v="13"/>
      <x v="54"/>
      <x v="30"/>
    </i>
    <i r="1">
      <x v="55"/>
      <x v="29"/>
    </i>
    <i t="default">
      <x v="13"/>
    </i>
    <i>
      <x v="14"/>
      <x v="56"/>
      <x v="27"/>
    </i>
    <i r="1">
      <x v="57"/>
      <x v="5"/>
    </i>
    <i r="1">
      <x v="58"/>
      <x v="7"/>
    </i>
    <i r="1">
      <x v="59"/>
      <x v="6"/>
    </i>
    <i r="1">
      <x v="60"/>
      <x v="4"/>
    </i>
    <i r="1">
      <x v="61"/>
      <x v="11"/>
    </i>
    <i r="1">
      <x v="62"/>
      <x v="10"/>
    </i>
    <i r="1">
      <x v="63"/>
      <x v="8"/>
    </i>
    <i r="1">
      <x v="64"/>
      <x v="9"/>
    </i>
    <i r="1">
      <x v="65"/>
      <x v="28"/>
    </i>
    <i t="default">
      <x v="14"/>
    </i>
    <i>
      <x v="15"/>
      <x v="66"/>
      <x v="61"/>
    </i>
    <i r="1">
      <x v="67"/>
      <x v="60"/>
    </i>
    <i r="1">
      <x v="68"/>
      <x v="59"/>
    </i>
    <i r="1">
      <x v="69"/>
      <x v="62"/>
    </i>
    <i t="default">
      <x v="15"/>
    </i>
    <i>
      <x v="16"/>
      <x v="70"/>
      <x v="43"/>
    </i>
    <i t="default">
      <x v="16"/>
    </i>
    <i>
      <x v="17"/>
      <x v="71"/>
      <x v="58"/>
    </i>
    <i t="default">
      <x v="17"/>
    </i>
    <i>
      <x v="18"/>
      <x v="72"/>
      <x v="17"/>
    </i>
    <i t="default">
      <x v="18"/>
    </i>
    <i>
      <x v="19"/>
      <x v="73"/>
      <x v="33"/>
    </i>
    <i t="default">
      <x v="19"/>
    </i>
    <i>
      <x v="20"/>
      <x v="74"/>
      <x v="2"/>
    </i>
    <i r="1">
      <x v="75"/>
      <x v="41"/>
    </i>
    <i r="1">
      <x v="76"/>
      <x v="3"/>
    </i>
    <i t="default">
      <x v="20"/>
    </i>
    <i>
      <x v="21"/>
      <x v="77"/>
      <x v="26"/>
    </i>
    <i t="default">
      <x v="21"/>
    </i>
    <i>
      <x v="22"/>
      <x v="78"/>
      <x v="31"/>
    </i>
    <i t="default">
      <x v="22"/>
    </i>
    <i>
      <x v="23"/>
      <x v="79"/>
      <x v="80"/>
    </i>
    <i r="1">
      <x v="80"/>
      <x v="82"/>
    </i>
    <i r="1">
      <x v="81"/>
      <x v="83"/>
    </i>
    <i r="1">
      <x v="82"/>
      <x v="81"/>
    </i>
    <i t="default">
      <x v="23"/>
    </i>
    <i>
      <x v="24"/>
      <x v="83"/>
      <x v="67"/>
    </i>
    <i t="default">
      <x v="24"/>
    </i>
    <i>
      <x v="25"/>
      <x v="84"/>
      <x v="66"/>
    </i>
    <i t="default">
      <x v="25"/>
    </i>
    <i>
      <x v="26"/>
      <x v="85"/>
      <x v="78"/>
    </i>
    <i t="default">
      <x v="26"/>
    </i>
    <i>
      <x v="27"/>
      <x v="86"/>
      <x v="71"/>
    </i>
    <i t="default">
      <x v="27"/>
    </i>
    <i>
      <x v="28"/>
      <x v="87"/>
      <x v="76"/>
    </i>
    <i r="1">
      <x v="88"/>
      <x v="77"/>
    </i>
    <i t="default">
      <x v="28"/>
    </i>
    <i>
      <x v="29"/>
      <x v="89"/>
      <x v="84"/>
    </i>
    <i t="default">
      <x v="29"/>
    </i>
    <i>
      <x v="30"/>
      <x v="90"/>
      <x v="74"/>
    </i>
    <i r="1">
      <x v="91"/>
      <x v="70"/>
    </i>
    <i r="1">
      <x v="92"/>
      <x v="69"/>
    </i>
    <i t="default">
      <x v="30"/>
    </i>
    <i>
      <x v="31"/>
      <x v="93"/>
      <x v="86"/>
    </i>
    <i t="default">
      <x v="31"/>
    </i>
    <i>
      <x v="32"/>
      <x v="94"/>
      <x v="79"/>
    </i>
    <i t="default">
      <x v="32"/>
    </i>
    <i>
      <x v="33"/>
      <x v="95"/>
      <x v="85"/>
    </i>
    <i t="default">
      <x v="33"/>
    </i>
    <i>
      <x v="34"/>
      <x v="96"/>
      <x v="72"/>
    </i>
    <i t="default">
      <x v="34"/>
    </i>
    <i>
      <x v="35"/>
      <x v="97"/>
      <x v="75"/>
    </i>
    <i t="default">
      <x v="35"/>
    </i>
    <i>
      <x v="36"/>
      <x v="98"/>
      <x v="68"/>
    </i>
    <i t="default">
      <x v="36"/>
    </i>
    <i>
      <x v="37"/>
      <x v="99"/>
      <x v="73"/>
    </i>
    <i t="default">
      <x v="37"/>
    </i>
    <i>
      <x v="38"/>
      <x/>
      <x v="87"/>
    </i>
    <i r="1">
      <x v="1"/>
      <x v="87"/>
    </i>
    <i r="1">
      <x v="2"/>
      <x v="87"/>
    </i>
    <i r="1">
      <x v="3"/>
      <x v="87"/>
    </i>
    <i r="1">
      <x v="4"/>
      <x v="87"/>
    </i>
    <i r="1">
      <x v="5"/>
      <x v="87"/>
    </i>
    <i r="1">
      <x v="6"/>
      <x v="87"/>
    </i>
    <i r="1">
      <x v="7"/>
      <x v="87"/>
    </i>
    <i r="1">
      <x v="8"/>
      <x v="87"/>
    </i>
    <i r="1">
      <x v="9"/>
      <x v="87"/>
    </i>
    <i r="1">
      <x v="10"/>
      <x v="87"/>
    </i>
    <i r="1">
      <x v="11"/>
      <x v="87"/>
    </i>
    <i r="1">
      <x v="12"/>
      <x v="87"/>
    </i>
    <i r="1">
      <x v="100"/>
      <x v="88"/>
    </i>
    <i t="default">
      <x v="38"/>
    </i>
    <i t="grand">
      <x/>
    </i>
  </rowItems>
  <colItems count="1">
    <i/>
  </colItems>
  <dataFields count="1">
    <dataField name="Average of Sum Rate" fld="18" subtotal="average" baseField="0" baseItem="0" numFmtId="10"/>
  </dataFields>
  <formats count="1">
    <format dxfId="0">
      <pivotArea dataOnly="0" outline="0" fieldPosition="0">
        <references count="1">
          <reference field="0" count="0" defaultSubtotal="1"/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60"/>
  <sheetViews>
    <sheetView tabSelected="1" zoomScale="80" zoomScaleNormal="80" workbookViewId="0">
      <selection activeCell="H4" sqref="H4"/>
    </sheetView>
  </sheetViews>
  <sheetFormatPr defaultRowHeight="15"/>
  <cols>
    <col min="1" max="1" width="6.42578125" style="65" customWidth="1"/>
    <col min="2" max="2" width="44.28515625" customWidth="1"/>
    <col min="3" max="3" width="1.7109375" customWidth="1"/>
    <col min="4" max="6" width="13.28515625" customWidth="1"/>
    <col min="7" max="7" width="13" style="65" customWidth="1"/>
    <col min="8" max="8" width="13.28515625" style="65" customWidth="1"/>
    <col min="9" max="9" width="4.5703125" style="65" customWidth="1"/>
    <col min="10" max="10" width="44.7109375" customWidth="1"/>
    <col min="11" max="11" width="1.7109375" customWidth="1"/>
    <col min="12" max="16" width="13.28515625" customWidth="1"/>
  </cols>
  <sheetData>
    <row r="1" spans="1:18" ht="18.75">
      <c r="B1" s="92" t="s">
        <v>619</v>
      </c>
    </row>
    <row r="2" spans="1:18" ht="18.75">
      <c r="B2" s="92" t="s">
        <v>620</v>
      </c>
    </row>
    <row r="3" spans="1:18" ht="17.25">
      <c r="B3" s="64"/>
    </row>
    <row r="4" spans="1:18">
      <c r="B4" s="8"/>
      <c r="J4" s="8"/>
    </row>
    <row r="5" spans="1:18" ht="18.75">
      <c r="B5" s="88" t="s">
        <v>584</v>
      </c>
      <c r="C5" s="89"/>
      <c r="D5" s="89"/>
      <c r="E5" s="90"/>
      <c r="J5" s="88" t="s">
        <v>585</v>
      </c>
      <c r="K5" s="4"/>
      <c r="L5" s="4"/>
      <c r="M5" s="11"/>
      <c r="N5" s="11"/>
      <c r="O5" s="11"/>
      <c r="P5" s="11"/>
      <c r="Q5" s="11"/>
      <c r="R5" s="11"/>
    </row>
    <row r="6" spans="1:18" ht="18.75">
      <c r="B6" s="91" t="s">
        <v>588</v>
      </c>
      <c r="C6" s="90"/>
      <c r="D6" s="90"/>
      <c r="E6" s="90"/>
      <c r="J6" s="91" t="s">
        <v>590</v>
      </c>
    </row>
    <row r="7" spans="1:18" ht="15.75">
      <c r="B7" s="13"/>
      <c r="J7" s="13"/>
    </row>
    <row r="9" spans="1:18">
      <c r="B9" s="71" t="s">
        <v>586</v>
      </c>
      <c r="J9" s="71" t="s">
        <v>595</v>
      </c>
    </row>
    <row r="10" spans="1:18">
      <c r="A10" s="50" t="s">
        <v>554</v>
      </c>
      <c r="B10" s="109" t="s">
        <v>599</v>
      </c>
      <c r="D10" s="6">
        <v>2014</v>
      </c>
      <c r="E10" s="6">
        <v>2015</v>
      </c>
      <c r="F10" s="6">
        <v>2016</v>
      </c>
      <c r="G10" s="6">
        <v>2017</v>
      </c>
      <c r="H10" s="6">
        <v>2018</v>
      </c>
      <c r="I10" s="60"/>
      <c r="J10" s="109" t="s">
        <v>599</v>
      </c>
      <c r="L10" s="6">
        <v>2014</v>
      </c>
      <c r="M10" s="6">
        <v>2015</v>
      </c>
      <c r="N10" s="6">
        <v>2016</v>
      </c>
      <c r="O10" s="6">
        <v>2017</v>
      </c>
      <c r="P10" s="6">
        <v>2018</v>
      </c>
    </row>
    <row r="11" spans="1:18">
      <c r="A11" s="1">
        <v>1</v>
      </c>
      <c r="B11" s="2" t="s">
        <v>567</v>
      </c>
      <c r="J11" s="2" t="s">
        <v>567</v>
      </c>
      <c r="O11" s="65"/>
      <c r="P11" s="65"/>
    </row>
    <row r="12" spans="1:18">
      <c r="A12" s="1">
        <v>2</v>
      </c>
      <c r="B12" s="15" t="str">
        <f>'Owenton Project'!B6</f>
        <v>Labor</v>
      </c>
      <c r="C12" s="2"/>
      <c r="D12" s="17"/>
      <c r="E12" s="17"/>
      <c r="F12" s="17"/>
      <c r="G12" s="17"/>
      <c r="H12" s="17"/>
      <c r="I12" s="17"/>
      <c r="J12" s="15" t="str">
        <f>'Northern Connection Project'!B7</f>
        <v>Labor</v>
      </c>
      <c r="K12" s="2"/>
      <c r="L12" s="16">
        <f>'Northern Connection Project'!C7</f>
        <v>0</v>
      </c>
      <c r="M12" s="16">
        <f>'Northern Connection Project'!D7</f>
        <v>0</v>
      </c>
      <c r="N12" s="16">
        <f>'Northern Connection Project'!E7</f>
        <v>0</v>
      </c>
      <c r="O12" s="16">
        <f>'Northern Connection Project'!F7</f>
        <v>0</v>
      </c>
      <c r="P12" s="16">
        <f>'Northern Connection Project'!G7</f>
        <v>0</v>
      </c>
    </row>
    <row r="13" spans="1:18">
      <c r="A13" s="1">
        <v>3</v>
      </c>
      <c r="B13" s="15" t="str">
        <f>'Owenton Project'!B7</f>
        <v>Chemical</v>
      </c>
      <c r="C13" s="2"/>
      <c r="D13" s="17"/>
      <c r="E13" s="17"/>
      <c r="F13" s="17"/>
      <c r="G13" s="17"/>
      <c r="H13" s="17"/>
      <c r="I13" s="17"/>
      <c r="J13" s="15" t="str">
        <f>'Northern Connection Project'!B8</f>
        <v>Chemical</v>
      </c>
      <c r="K13" s="2"/>
      <c r="L13" s="16">
        <f>'Northern Connection Project'!C8</f>
        <v>40292</v>
      </c>
      <c r="M13" s="16">
        <f>'Northern Connection Project'!D8</f>
        <v>40292</v>
      </c>
      <c r="N13" s="16">
        <f>'Northern Connection Project'!E8</f>
        <v>40292</v>
      </c>
      <c r="O13" s="16">
        <f>'Northern Connection Project'!F8</f>
        <v>43113</v>
      </c>
      <c r="P13" s="16">
        <f>'Northern Connection Project'!G8</f>
        <v>46113</v>
      </c>
    </row>
    <row r="14" spans="1:18">
      <c r="A14" s="1">
        <v>4</v>
      </c>
      <c r="B14" s="15" t="str">
        <f>'Owenton Project'!B8</f>
        <v>Fuel &amp; Power</v>
      </c>
      <c r="C14" s="2"/>
      <c r="D14" s="17"/>
      <c r="E14" s="17"/>
      <c r="F14" s="17"/>
      <c r="G14" s="17"/>
      <c r="H14" s="17"/>
      <c r="I14" s="17"/>
      <c r="J14" s="15" t="str">
        <f>'Northern Connection Project'!B9</f>
        <v>Fuel &amp; Power KRS II</v>
      </c>
      <c r="K14" s="2"/>
      <c r="L14" s="16">
        <f>'Northern Connection Project'!C9</f>
        <v>93612</v>
      </c>
      <c r="M14" s="16">
        <f>'Northern Connection Project'!D9</f>
        <v>102973</v>
      </c>
      <c r="N14" s="16">
        <f>'Northern Connection Project'!E9</f>
        <v>113270</v>
      </c>
      <c r="O14" s="16">
        <f>'Northern Connection Project'!F9</f>
        <v>124597</v>
      </c>
      <c r="P14" s="16">
        <f>'Northern Connection Project'!G9</f>
        <v>137057</v>
      </c>
    </row>
    <row r="15" spans="1:18">
      <c r="A15" s="1">
        <v>5</v>
      </c>
      <c r="B15" s="15" t="str">
        <f>'Owenton Project'!B9</f>
        <v>Sludge Disposal</v>
      </c>
      <c r="C15" s="2"/>
      <c r="D15" s="17"/>
      <c r="E15" s="17"/>
      <c r="F15" s="17"/>
      <c r="G15" s="17"/>
      <c r="H15" s="17"/>
      <c r="I15" s="17"/>
      <c r="J15" s="15" t="str">
        <f>'Northern Connection Project'!B10</f>
        <v>Fuel &amp; Power New Booster Station</v>
      </c>
      <c r="K15" s="2"/>
      <c r="L15" s="16">
        <f>'Northern Connection Project'!C10</f>
        <v>16662</v>
      </c>
      <c r="M15" s="16">
        <f>'Northern Connection Project'!D10</f>
        <v>18328</v>
      </c>
      <c r="N15" s="16">
        <f>'Northern Connection Project'!E10</f>
        <v>20161</v>
      </c>
      <c r="O15" s="16">
        <f>'Northern Connection Project'!F10</f>
        <v>22177</v>
      </c>
      <c r="P15" s="16">
        <f>'Northern Connection Project'!G10</f>
        <v>24395</v>
      </c>
    </row>
    <row r="16" spans="1:18">
      <c r="A16" s="1">
        <v>6</v>
      </c>
      <c r="B16" s="2"/>
      <c r="J16" s="2"/>
      <c r="O16" s="65"/>
      <c r="P16" s="65"/>
    </row>
    <row r="17" spans="1:16">
      <c r="A17" s="1">
        <v>7</v>
      </c>
      <c r="B17" s="2" t="s">
        <v>576</v>
      </c>
      <c r="C17" s="3"/>
      <c r="D17" s="17">
        <f>'Owenton Project'!C12</f>
        <v>329090</v>
      </c>
      <c r="E17" s="17">
        <f>'Owenton Project'!D12</f>
        <v>329090</v>
      </c>
      <c r="F17" s="17">
        <f>'Owenton Project'!E12</f>
        <v>329090</v>
      </c>
      <c r="G17" s="17">
        <f>'Owenton Project'!F12</f>
        <v>329090</v>
      </c>
      <c r="H17" s="17">
        <f>'Owenton Project'!G12</f>
        <v>329090</v>
      </c>
      <c r="I17" s="17"/>
      <c r="J17" s="2" t="s">
        <v>576</v>
      </c>
      <c r="K17" s="3"/>
      <c r="L17" s="17">
        <f>'Northern Connection Project'!C13</f>
        <v>249912.92790840252</v>
      </c>
      <c r="M17" s="17">
        <f>'Northern Connection Project'!D13</f>
        <v>249912.92790840252</v>
      </c>
      <c r="N17" s="17">
        <f>'Northern Connection Project'!E13</f>
        <v>249912.92790840252</v>
      </c>
      <c r="O17" s="17">
        <f>'Northern Connection Project'!F13</f>
        <v>249912.92790840252</v>
      </c>
      <c r="P17" s="17">
        <f>'Northern Connection Project'!G13</f>
        <v>249912.92790840252</v>
      </c>
    </row>
    <row r="18" spans="1:16">
      <c r="A18" s="1">
        <v>8</v>
      </c>
      <c r="B18" s="2" t="s">
        <v>3</v>
      </c>
      <c r="C18" s="3"/>
      <c r="D18" s="17"/>
      <c r="E18" s="17"/>
      <c r="F18" s="17"/>
      <c r="G18" s="17"/>
      <c r="H18" s="17"/>
      <c r="I18" s="17"/>
      <c r="J18" s="2" t="s">
        <v>621</v>
      </c>
      <c r="K18" s="3"/>
      <c r="L18" s="17">
        <f>'Northern Connection Project'!C15</f>
        <v>103875.26115401434</v>
      </c>
      <c r="M18" s="17">
        <f>'Northern Connection Project'!D15</f>
        <v>103875.26115401434</v>
      </c>
      <c r="N18" s="17">
        <f>'Northern Connection Project'!E15</f>
        <v>103875.26115401434</v>
      </c>
      <c r="O18" s="17">
        <f>'Northern Connection Project'!F15</f>
        <v>103875.26115401434</v>
      </c>
      <c r="P18" s="17">
        <f>'Northern Connection Project'!G15</f>
        <v>103875.26115401434</v>
      </c>
    </row>
    <row r="19" spans="1:16">
      <c r="A19" s="1">
        <v>9</v>
      </c>
      <c r="B19" s="117" t="s">
        <v>587</v>
      </c>
      <c r="C19" s="118"/>
      <c r="D19" s="21">
        <f>'Owenton Project'!C15</f>
        <v>-128016.00999999998</v>
      </c>
      <c r="E19" s="21">
        <f>'Owenton Project'!D15</f>
        <v>-128016.00999999998</v>
      </c>
      <c r="F19" s="21">
        <f>'Owenton Project'!E15</f>
        <v>-128016.00999999998</v>
      </c>
      <c r="G19" s="21">
        <f>'Owenton Project'!F15</f>
        <v>-128016.00999999998</v>
      </c>
      <c r="H19" s="21">
        <f>'Owenton Project'!G15</f>
        <v>-128016.00999999998</v>
      </c>
      <c r="I19" s="21"/>
      <c r="J19" s="117" t="s">
        <v>587</v>
      </c>
      <c r="K19" s="118"/>
      <c r="L19" s="21">
        <f>'Northern Connection Project'!C16</f>
        <v>-196193.77954528012</v>
      </c>
      <c r="M19" s="21">
        <f>'Northern Connection Project'!D16</f>
        <v>-200483.28254528012</v>
      </c>
      <c r="N19" s="21">
        <f>'Northern Connection Project'!E16</f>
        <v>-205201.85254528016</v>
      </c>
      <c r="O19" s="21">
        <f>'Northern Connection Project'!F16</f>
        <v>-211489.64854528016</v>
      </c>
      <c r="P19" s="21">
        <f>'Northern Connection Project'!G16</f>
        <v>-218366.39054528016</v>
      </c>
    </row>
    <row r="20" spans="1:16">
      <c r="A20" s="1">
        <v>10</v>
      </c>
      <c r="B20" s="110" t="s">
        <v>615</v>
      </c>
      <c r="C20" s="3"/>
      <c r="D20" s="18">
        <f>'Owenton Project'!$C$33</f>
        <v>-149070.09008879995</v>
      </c>
      <c r="E20" s="18">
        <f>'Owenton Project'!$C$33</f>
        <v>-149070.09008879995</v>
      </c>
      <c r="F20" s="18">
        <f>'Owenton Project'!$C$33</f>
        <v>-149070.09008879995</v>
      </c>
      <c r="G20" s="18">
        <f>'Owenton Project'!$C$33</f>
        <v>-149070.09008879995</v>
      </c>
      <c r="H20" s="18">
        <f>'Owenton Project'!$C$33</f>
        <v>-149070.09008879995</v>
      </c>
      <c r="I20" s="10"/>
      <c r="J20" s="110" t="s">
        <v>615</v>
      </c>
      <c r="K20" s="3"/>
      <c r="L20" s="18">
        <f>'Northern Connection Project'!$C$37</f>
        <v>-184439.81960093259</v>
      </c>
      <c r="M20" s="18">
        <f>'Northern Connection Project'!$C$37</f>
        <v>-184439.81960093259</v>
      </c>
      <c r="N20" s="18">
        <f>'Northern Connection Project'!$C$37</f>
        <v>-184439.81960093259</v>
      </c>
      <c r="O20" s="18">
        <f>'Northern Connection Project'!$C$37</f>
        <v>-184439.81960093259</v>
      </c>
      <c r="P20" s="18">
        <f>'Northern Connection Project'!$C$37</f>
        <v>-184439.81960093259</v>
      </c>
    </row>
    <row r="21" spans="1:16">
      <c r="A21" s="1">
        <v>11</v>
      </c>
      <c r="B21" s="9" t="s">
        <v>622</v>
      </c>
      <c r="C21" s="9"/>
      <c r="D21" s="19">
        <f>SUM(D12:D15,D17:D20)</f>
        <v>52003.899911200075</v>
      </c>
      <c r="E21" s="19">
        <f t="shared" ref="E21:H21" si="0">SUM(E12:E15,E17:E20)</f>
        <v>52003.899911200075</v>
      </c>
      <c r="F21" s="19">
        <f t="shared" si="0"/>
        <v>52003.899911200075</v>
      </c>
      <c r="G21" s="19">
        <f t="shared" si="0"/>
        <v>52003.899911200075</v>
      </c>
      <c r="H21" s="19">
        <f t="shared" si="0"/>
        <v>52003.899911200075</v>
      </c>
      <c r="J21" s="9" t="s">
        <v>622</v>
      </c>
      <c r="K21" s="9"/>
      <c r="L21" s="19">
        <f>SUM(L12:L15,L17:L20)</f>
        <v>123720.58991620416</v>
      </c>
      <c r="M21" s="19">
        <f t="shared" ref="M21:P21" si="1">SUM(M12:M15,M17:M20)</f>
        <v>130458.08691620413</v>
      </c>
      <c r="N21" s="19">
        <f t="shared" si="1"/>
        <v>137869.51691620419</v>
      </c>
      <c r="O21" s="19">
        <f t="shared" si="1"/>
        <v>147745.72091620415</v>
      </c>
      <c r="P21" s="19">
        <f t="shared" si="1"/>
        <v>158546.97891620413</v>
      </c>
    </row>
    <row r="22" spans="1:16">
      <c r="A22" s="1">
        <v>12</v>
      </c>
    </row>
    <row r="23" spans="1:16" ht="19.5" customHeight="1">
      <c r="A23" s="1">
        <v>13</v>
      </c>
      <c r="J23" s="71" t="s">
        <v>596</v>
      </c>
    </row>
    <row r="24" spans="1:16">
      <c r="A24" s="1">
        <v>14</v>
      </c>
      <c r="B24" s="5" t="s">
        <v>5</v>
      </c>
      <c r="I24" s="60"/>
      <c r="J24" s="109" t="s">
        <v>599</v>
      </c>
      <c r="L24" s="6">
        <v>2014</v>
      </c>
      <c r="M24" s="6">
        <v>2015</v>
      </c>
      <c r="N24" s="6">
        <v>2016</v>
      </c>
      <c r="O24" s="6">
        <v>2017</v>
      </c>
      <c r="P24" s="6">
        <v>2018</v>
      </c>
    </row>
    <row r="25" spans="1:16">
      <c r="A25" s="1">
        <v>15</v>
      </c>
      <c r="B25" s="109" t="s">
        <v>599</v>
      </c>
      <c r="D25" s="6">
        <v>2014</v>
      </c>
      <c r="E25" s="6">
        <v>2015</v>
      </c>
      <c r="F25" s="6">
        <v>2016</v>
      </c>
      <c r="G25" s="6">
        <v>2017</v>
      </c>
      <c r="H25" s="6">
        <v>2018</v>
      </c>
      <c r="I25" s="17"/>
      <c r="J25" s="2" t="s">
        <v>2</v>
      </c>
      <c r="O25" s="65"/>
      <c r="P25" s="65"/>
    </row>
    <row r="26" spans="1:16">
      <c r="A26" s="1">
        <v>16</v>
      </c>
      <c r="B26" s="2" t="s">
        <v>6</v>
      </c>
      <c r="D26" s="17">
        <f>'Owenton Project'!C28</f>
        <v>11400000</v>
      </c>
      <c r="E26" s="17">
        <f>D26</f>
        <v>11400000</v>
      </c>
      <c r="F26" s="17">
        <f>D26</f>
        <v>11400000</v>
      </c>
      <c r="G26" s="17">
        <f t="shared" ref="G26:H26" si="2">E26</f>
        <v>11400000</v>
      </c>
      <c r="H26" s="17">
        <f t="shared" si="2"/>
        <v>11400000</v>
      </c>
      <c r="I26" s="21"/>
      <c r="J26" s="15" t="str">
        <f>'Owenton Project'!B6</f>
        <v>Labor</v>
      </c>
      <c r="K26" s="2"/>
      <c r="L26" s="17">
        <f>-'Owenton Project'!C6</f>
        <v>-362653</v>
      </c>
      <c r="M26" s="17">
        <f>-'Owenton Project'!D6</f>
        <v>-373532</v>
      </c>
      <c r="N26" s="17">
        <f>-'Owenton Project'!E6</f>
        <v>-384738</v>
      </c>
      <c r="O26" s="17">
        <f>-'Owenton Project'!F6</f>
        <v>-396280</v>
      </c>
      <c r="P26" s="17">
        <f>-'Owenton Project'!G6</f>
        <v>-408169</v>
      </c>
    </row>
    <row r="27" spans="1:16">
      <c r="A27" s="1">
        <v>17</v>
      </c>
      <c r="B27" s="2" t="s">
        <v>559</v>
      </c>
      <c r="D27" s="18"/>
      <c r="E27" s="18">
        <f>-E17</f>
        <v>-329090</v>
      </c>
      <c r="F27" s="18">
        <f>E27+-F17</f>
        <v>-658180</v>
      </c>
      <c r="G27" s="18">
        <f>F27+-G17</f>
        <v>-987270</v>
      </c>
      <c r="H27" s="18">
        <f>G27+-H17</f>
        <v>-1316360</v>
      </c>
      <c r="I27" s="17"/>
      <c r="J27" s="15" t="str">
        <f>'Owenton Project'!B7</f>
        <v>Chemical</v>
      </c>
      <c r="K27" s="2"/>
      <c r="L27" s="17">
        <f>-'Owenton Project'!C7</f>
        <v>-222307</v>
      </c>
      <c r="M27" s="17">
        <f>-'Owenton Project'!D7</f>
        <v>-222307</v>
      </c>
      <c r="N27" s="17">
        <f>-'Owenton Project'!E7</f>
        <v>-222307</v>
      </c>
      <c r="O27" s="17">
        <f>-'Owenton Project'!F7</f>
        <v>-237868</v>
      </c>
      <c r="P27" s="17">
        <f>-'Owenton Project'!G7</f>
        <v>-254519</v>
      </c>
    </row>
    <row r="28" spans="1:16">
      <c r="A28" s="1">
        <v>18</v>
      </c>
      <c r="B28" s="2" t="s">
        <v>560</v>
      </c>
      <c r="D28" s="17">
        <f>D26+D27</f>
        <v>11400000</v>
      </c>
      <c r="E28" s="17">
        <f t="shared" ref="E28:F28" si="3">E26+E27</f>
        <v>11070910</v>
      </c>
      <c r="F28" s="17">
        <f t="shared" si="3"/>
        <v>10741820</v>
      </c>
      <c r="G28" s="17">
        <f t="shared" ref="G28" si="4">G26+G27</f>
        <v>10412730</v>
      </c>
      <c r="H28" s="17">
        <f t="shared" ref="H28" si="5">H26+H27</f>
        <v>10083640</v>
      </c>
      <c r="J28" s="15" t="str">
        <f>'Owenton Project'!B8</f>
        <v>Fuel &amp; Power</v>
      </c>
      <c r="K28" s="2"/>
      <c r="L28" s="17">
        <f>-'Owenton Project'!C8</f>
        <v>-141320</v>
      </c>
      <c r="M28" s="17">
        <f>-'Owenton Project'!D8</f>
        <v>-150126</v>
      </c>
      <c r="N28" s="17">
        <f>-'Owenton Project'!E8</f>
        <v>-153529</v>
      </c>
      <c r="O28" s="17">
        <f>-'Owenton Project'!F8</f>
        <v>-168882</v>
      </c>
      <c r="P28" s="17">
        <f>-'Owenton Project'!G8</f>
        <v>-185770</v>
      </c>
    </row>
    <row r="29" spans="1:16">
      <c r="A29" s="1">
        <v>19</v>
      </c>
      <c r="B29" s="63"/>
      <c r="I29" s="61"/>
      <c r="J29" s="15" t="str">
        <f>'Owenton Project'!B9</f>
        <v>Sludge Disposal</v>
      </c>
      <c r="K29" s="2"/>
      <c r="L29" s="17">
        <f>-'Owenton Project'!C9</f>
        <v>-32083</v>
      </c>
      <c r="M29" s="17">
        <f>-'Owenton Project'!D9</f>
        <v>-33687</v>
      </c>
      <c r="N29" s="17">
        <f>-'Owenton Project'!E9</f>
        <v>-35371</v>
      </c>
      <c r="O29" s="17">
        <f>-'Owenton Project'!F9</f>
        <v>-37140</v>
      </c>
      <c r="P29" s="17">
        <f>-'Owenton Project'!G9</f>
        <v>-38997</v>
      </c>
    </row>
    <row r="30" spans="1:16">
      <c r="A30" s="1">
        <v>20</v>
      </c>
      <c r="B30" s="110" t="s">
        <v>569</v>
      </c>
      <c r="D30" s="59">
        <v>7.7399999999999997E-2</v>
      </c>
      <c r="E30" s="59">
        <f>D30</f>
        <v>7.7399999999999997E-2</v>
      </c>
      <c r="F30" s="59">
        <f>D30</f>
        <v>7.7399999999999997E-2</v>
      </c>
      <c r="G30" s="59">
        <f t="shared" ref="G30:H30" si="6">E30</f>
        <v>7.7399999999999997E-2</v>
      </c>
      <c r="H30" s="59">
        <f t="shared" si="6"/>
        <v>7.7399999999999997E-2</v>
      </c>
      <c r="I30" s="57"/>
      <c r="J30" s="15"/>
      <c r="L30" s="16"/>
      <c r="M30" s="16"/>
      <c r="N30" s="16"/>
      <c r="O30" s="16"/>
      <c r="P30" s="16"/>
    </row>
    <row r="31" spans="1:16">
      <c r="A31" s="1">
        <v>21</v>
      </c>
      <c r="B31" s="105" t="s">
        <v>602</v>
      </c>
      <c r="D31" s="103">
        <f>D28*D30</f>
        <v>882360</v>
      </c>
      <c r="E31" s="103">
        <f t="shared" ref="E31:F31" si="7">E28*E30</f>
        <v>856888.43400000001</v>
      </c>
      <c r="F31" s="103">
        <f t="shared" si="7"/>
        <v>831416.86800000002</v>
      </c>
      <c r="G31" s="103">
        <f t="shared" ref="G31" si="8">G28*G30</f>
        <v>805945.30199999991</v>
      </c>
      <c r="H31" s="103">
        <f t="shared" ref="H31" si="9">H28*H30</f>
        <v>780473.73599999992</v>
      </c>
      <c r="I31" s="57"/>
      <c r="J31" s="2" t="s">
        <v>576</v>
      </c>
      <c r="K31" s="3"/>
      <c r="L31" s="16"/>
      <c r="M31" s="16"/>
      <c r="N31" s="16"/>
      <c r="O31" s="16"/>
      <c r="P31" s="16"/>
    </row>
    <row r="32" spans="1:16" ht="21.75" customHeight="1">
      <c r="A32" s="1">
        <v>22</v>
      </c>
      <c r="B32" s="63"/>
      <c r="C32" s="65"/>
      <c r="D32" s="57"/>
      <c r="E32" s="57"/>
      <c r="F32" s="57"/>
      <c r="G32" s="57"/>
      <c r="H32" s="57"/>
      <c r="I32" s="57"/>
      <c r="J32" s="2" t="s">
        <v>621</v>
      </c>
      <c r="K32" s="3"/>
      <c r="L32" s="16">
        <f>'Owenton Project'!C13</f>
        <v>0</v>
      </c>
      <c r="M32" s="16">
        <f>'Owenton Project'!D13</f>
        <v>0</v>
      </c>
      <c r="N32" s="16">
        <f>'Owenton Project'!E13</f>
        <v>0</v>
      </c>
      <c r="O32" s="16">
        <f>'Owenton Project'!F13</f>
        <v>0</v>
      </c>
      <c r="P32" s="16">
        <f>'Owenton Project'!G13</f>
        <v>0</v>
      </c>
    </row>
    <row r="33" spans="1:16" ht="15.75" thickBot="1">
      <c r="A33" s="1">
        <v>23</v>
      </c>
      <c r="B33" s="112" t="s">
        <v>600</v>
      </c>
      <c r="C33" s="72"/>
      <c r="D33" s="111">
        <f>D21+D31</f>
        <v>934363.89991120005</v>
      </c>
      <c r="E33" s="111">
        <f t="shared" ref="E33:H33" si="10">E21+E31</f>
        <v>908892.33391120005</v>
      </c>
      <c r="F33" s="111">
        <f t="shared" si="10"/>
        <v>883420.76791120006</v>
      </c>
      <c r="G33" s="111">
        <f t="shared" si="10"/>
        <v>857949.20191119995</v>
      </c>
      <c r="H33" s="111">
        <f t="shared" si="10"/>
        <v>832477.63591119996</v>
      </c>
      <c r="J33" s="110" t="s">
        <v>587</v>
      </c>
      <c r="K33" s="3"/>
      <c r="L33" s="18">
        <f>SUM(L26:L29)*-('Est Prop Tax Rate'!$B$23)</f>
        <v>295003.20699999999</v>
      </c>
      <c r="M33" s="18">
        <f>SUM(M26:M29)*-('Est Prop Tax Rate'!$B$23)</f>
        <v>303284.62799999997</v>
      </c>
      <c r="N33" s="18">
        <f>SUM(N26:N29)*-('Est Prop Tax Rate'!$B$23)</f>
        <v>309622.60499999998</v>
      </c>
      <c r="O33" s="18">
        <f>SUM(O26:O29)*-('Est Prop Tax Rate'!$B$23)</f>
        <v>326826.12999999995</v>
      </c>
      <c r="P33" s="18">
        <f>SUM(P26:P29)*-('Est Prop Tax Rate'!$B$23)</f>
        <v>345219.99499999994</v>
      </c>
    </row>
    <row r="34" spans="1:16" ht="15.75" thickTop="1">
      <c r="A34" s="1">
        <v>24</v>
      </c>
      <c r="B34" s="2"/>
      <c r="J34" s="9" t="s">
        <v>623</v>
      </c>
      <c r="K34" s="9"/>
      <c r="L34" s="19">
        <f>SUM(L26:L29,L31:L33)</f>
        <v>-463359.79300000001</v>
      </c>
      <c r="M34" s="19">
        <f t="shared" ref="M34" si="11">SUM(M26:M29,M31:M33)</f>
        <v>-476367.37200000003</v>
      </c>
      <c r="N34" s="19">
        <f t="shared" ref="N34" si="12">SUM(N26:N29,N31:N33)</f>
        <v>-486322.39500000002</v>
      </c>
      <c r="O34" s="19">
        <f t="shared" ref="O34" si="13">SUM(O26:O29,O31:O33)</f>
        <v>-513343.87000000005</v>
      </c>
      <c r="P34" s="19">
        <f t="shared" ref="P34" si="14">SUM(P26:P29,P31:P33)</f>
        <v>-542235.00500000012</v>
      </c>
    </row>
    <row r="35" spans="1:16">
      <c r="A35" s="1">
        <v>25</v>
      </c>
      <c r="B35" s="84" t="s">
        <v>570</v>
      </c>
      <c r="D35">
        <v>1.6515716</v>
      </c>
      <c r="E35">
        <v>1.6515716</v>
      </c>
      <c r="F35">
        <v>1.6515716</v>
      </c>
      <c r="G35" s="65">
        <f>D35</f>
        <v>1.6515716</v>
      </c>
      <c r="H35" s="65">
        <f>D35</f>
        <v>1.6515716</v>
      </c>
      <c r="J35" s="9"/>
      <c r="K35" s="9"/>
      <c r="L35" s="19"/>
      <c r="M35" s="19"/>
      <c r="N35" s="19"/>
      <c r="O35" s="19"/>
      <c r="P35" s="19"/>
    </row>
    <row r="36" spans="1:16" ht="15.75" thickBot="1">
      <c r="A36" s="1">
        <v>26</v>
      </c>
      <c r="I36" s="77"/>
      <c r="J36" s="9" t="s">
        <v>601</v>
      </c>
      <c r="K36" s="9"/>
      <c r="L36" s="83">
        <f>L21+L34</f>
        <v>-339639.20308379584</v>
      </c>
      <c r="M36" s="83">
        <f t="shared" ref="M36:N36" si="15">M21+M34</f>
        <v>-345909.2850837959</v>
      </c>
      <c r="N36" s="83">
        <f t="shared" si="15"/>
        <v>-348452.87808379583</v>
      </c>
      <c r="O36" s="83">
        <f t="shared" ref="O36:P36" si="16">O21+O34</f>
        <v>-365598.1490837959</v>
      </c>
      <c r="P36" s="83">
        <f t="shared" si="16"/>
        <v>-383688.02608379599</v>
      </c>
    </row>
    <row r="37" spans="1:16" ht="16.5" thickTop="1" thickBot="1">
      <c r="A37" s="1">
        <v>27</v>
      </c>
      <c r="B37" s="101" t="s">
        <v>603</v>
      </c>
      <c r="C37" s="5"/>
      <c r="D37" s="83">
        <f>D33*D35</f>
        <v>1543168.8811585805</v>
      </c>
      <c r="E37" s="83">
        <f t="shared" ref="E37:H37" si="17">E33*E35</f>
        <v>1501100.766145455</v>
      </c>
      <c r="F37" s="83">
        <f t="shared" si="17"/>
        <v>1459032.6511323294</v>
      </c>
      <c r="G37" s="83">
        <f t="shared" si="17"/>
        <v>1416964.5361192035</v>
      </c>
      <c r="H37" s="83">
        <f t="shared" si="17"/>
        <v>1374896.421106078</v>
      </c>
    </row>
    <row r="38" spans="1:16" ht="15.75" thickTop="1">
      <c r="A38" s="1">
        <v>28</v>
      </c>
      <c r="D38" s="54"/>
      <c r="E38" s="54"/>
      <c r="F38" s="54"/>
      <c r="G38" s="54"/>
      <c r="H38" s="54"/>
      <c r="I38" s="62"/>
      <c r="J38" s="71" t="s">
        <v>577</v>
      </c>
    </row>
    <row r="39" spans="1:16">
      <c r="A39" s="1">
        <v>29</v>
      </c>
      <c r="B39" s="102"/>
      <c r="C39" s="102"/>
      <c r="D39" s="103"/>
      <c r="E39" s="103"/>
      <c r="F39" s="103"/>
      <c r="G39" s="103"/>
      <c r="H39" s="103"/>
      <c r="J39" s="109" t="s">
        <v>599</v>
      </c>
      <c r="L39" s="6">
        <v>2014</v>
      </c>
      <c r="M39" s="6">
        <v>2015</v>
      </c>
      <c r="N39" s="6">
        <v>2016</v>
      </c>
      <c r="O39" s="6">
        <v>2017</v>
      </c>
      <c r="P39" s="6">
        <v>2018</v>
      </c>
    </row>
    <row r="40" spans="1:16">
      <c r="A40" s="1">
        <v>30</v>
      </c>
      <c r="B40" s="87"/>
      <c r="C40" s="71"/>
      <c r="D40" s="82"/>
      <c r="E40" s="82"/>
      <c r="F40" s="82"/>
      <c r="G40" s="82"/>
      <c r="H40" s="82"/>
      <c r="I40" s="76"/>
      <c r="J40" s="2" t="s">
        <v>6</v>
      </c>
      <c r="L40" s="17">
        <f>'Northern Connection Project'!C32</f>
        <v>14104868</v>
      </c>
      <c r="M40" s="17">
        <f>L40</f>
        <v>14104868</v>
      </c>
      <c r="N40" s="17">
        <f>M40</f>
        <v>14104868</v>
      </c>
      <c r="O40" s="17">
        <f t="shared" ref="O40:P40" si="18">N40</f>
        <v>14104868</v>
      </c>
      <c r="P40" s="17">
        <f t="shared" si="18"/>
        <v>14104868</v>
      </c>
    </row>
    <row r="41" spans="1:16">
      <c r="A41" s="1">
        <v>31</v>
      </c>
      <c r="D41" s="94"/>
      <c r="J41" s="2" t="s">
        <v>559</v>
      </c>
      <c r="L41" s="18"/>
      <c r="M41" s="18">
        <f>-L17</f>
        <v>-249912.92790840252</v>
      </c>
      <c r="N41" s="18">
        <f>M41-M17</f>
        <v>-499825.85581680504</v>
      </c>
      <c r="O41" s="18">
        <f>N41-N17</f>
        <v>-749738.78372520756</v>
      </c>
      <c r="P41" s="18">
        <f>O41-O17</f>
        <v>-999651.71163361007</v>
      </c>
    </row>
    <row r="42" spans="1:16">
      <c r="A42" s="1">
        <v>32</v>
      </c>
      <c r="J42" s="2" t="s">
        <v>560</v>
      </c>
      <c r="L42" s="17">
        <f>L40+L41</f>
        <v>14104868</v>
      </c>
      <c r="M42" s="17">
        <f t="shared" ref="M42:N42" si="19">M40+M41</f>
        <v>13854955.072091598</v>
      </c>
      <c r="N42" s="17">
        <f t="shared" si="19"/>
        <v>13605042.144183194</v>
      </c>
      <c r="O42" s="17">
        <f t="shared" ref="O42" si="20">O40+O41</f>
        <v>13355129.216274792</v>
      </c>
      <c r="P42" s="17">
        <f t="shared" ref="P42" si="21">P40+P41</f>
        <v>13105216.28836639</v>
      </c>
    </row>
    <row r="43" spans="1:16">
      <c r="A43" s="1">
        <v>33</v>
      </c>
      <c r="J43" s="63"/>
      <c r="O43" s="65"/>
      <c r="P43" s="65"/>
    </row>
    <row r="44" spans="1:16">
      <c r="A44" s="1">
        <v>34</v>
      </c>
      <c r="J44" s="110" t="s">
        <v>569</v>
      </c>
      <c r="L44" s="59">
        <f>D30</f>
        <v>7.7399999999999997E-2</v>
      </c>
      <c r="M44" s="59">
        <f>D30</f>
        <v>7.7399999999999997E-2</v>
      </c>
      <c r="N44" s="59">
        <f>D30</f>
        <v>7.7399999999999997E-2</v>
      </c>
      <c r="O44" s="59">
        <f t="shared" ref="O44:P44" si="22">E30</f>
        <v>7.7399999999999997E-2</v>
      </c>
      <c r="P44" s="59">
        <f t="shared" si="22"/>
        <v>7.7399999999999997E-2</v>
      </c>
    </row>
    <row r="45" spans="1:16" s="65" customFormat="1">
      <c r="A45" s="1">
        <v>35</v>
      </c>
      <c r="B45"/>
      <c r="C45"/>
      <c r="D45"/>
      <c r="E45"/>
      <c r="F45"/>
      <c r="J45" s="104" t="s">
        <v>604</v>
      </c>
      <c r="K45" s="71"/>
      <c r="L45" s="103">
        <f>L42*L44</f>
        <v>1091716.7831999999</v>
      </c>
      <c r="M45" s="103">
        <f t="shared" ref="M45:N45" si="23">M42*M44</f>
        <v>1072373.5225798897</v>
      </c>
      <c r="N45" s="103">
        <f t="shared" si="23"/>
        <v>1053030.2619597791</v>
      </c>
      <c r="O45" s="103">
        <f t="shared" ref="O45" si="24">O42*O44</f>
        <v>1033687.0013396689</v>
      </c>
      <c r="P45" s="103">
        <f t="shared" ref="P45" si="25">P42*P44</f>
        <v>1014343.7407195586</v>
      </c>
    </row>
    <row r="46" spans="1:16">
      <c r="A46" s="1">
        <v>36</v>
      </c>
      <c r="J46" s="63"/>
      <c r="K46" s="65"/>
      <c r="L46" s="57"/>
      <c r="M46" s="57"/>
      <c r="N46" s="57"/>
      <c r="O46" s="57"/>
      <c r="P46" s="57"/>
    </row>
    <row r="47" spans="1:16" ht="15.75" thickBot="1">
      <c r="A47" s="1">
        <v>37</v>
      </c>
      <c r="B47" s="65"/>
      <c r="C47" s="65"/>
      <c r="D47" s="65"/>
      <c r="E47" s="65"/>
      <c r="F47" s="65"/>
      <c r="J47" s="113" t="s">
        <v>583</v>
      </c>
      <c r="K47" s="108"/>
      <c r="L47" s="111">
        <f>L36+L45</f>
        <v>752077.5801162041</v>
      </c>
      <c r="M47" s="111">
        <f t="shared" ref="M47:P47" si="26">M36+M45</f>
        <v>726464.23749609385</v>
      </c>
      <c r="N47" s="111">
        <f t="shared" si="26"/>
        <v>704577.3838759833</v>
      </c>
      <c r="O47" s="111">
        <f t="shared" si="26"/>
        <v>668088.85225587292</v>
      </c>
      <c r="P47" s="111">
        <f t="shared" si="26"/>
        <v>630655.71463576262</v>
      </c>
    </row>
    <row r="48" spans="1:16" ht="15.75" thickTop="1">
      <c r="A48" s="1">
        <v>38</v>
      </c>
      <c r="J48" s="114"/>
      <c r="O48" s="65"/>
      <c r="P48" s="65"/>
    </row>
    <row r="49" spans="1:16">
      <c r="A49" s="1">
        <v>39</v>
      </c>
      <c r="J49" s="84" t="s">
        <v>570</v>
      </c>
      <c r="L49">
        <v>1.6515716</v>
      </c>
      <c r="M49">
        <v>1.6515716</v>
      </c>
      <c r="N49">
        <v>1.6515716</v>
      </c>
      <c r="O49" s="65">
        <f>L49</f>
        <v>1.6515716</v>
      </c>
      <c r="P49" s="65">
        <f>M49</f>
        <v>1.6515716</v>
      </c>
    </row>
    <row r="50" spans="1:16">
      <c r="A50" s="1">
        <v>40</v>
      </c>
      <c r="O50" s="65"/>
      <c r="P50" s="65"/>
    </row>
    <row r="51" spans="1:16" ht="15.75" thickBot="1">
      <c r="A51" s="1">
        <v>41</v>
      </c>
      <c r="J51" s="101" t="s">
        <v>566</v>
      </c>
      <c r="K51" s="5"/>
      <c r="L51" s="83">
        <f>L47*L49</f>
        <v>1242109.9723166474</v>
      </c>
      <c r="M51" s="83">
        <f t="shared" ref="M51:P51" si="27">M47*M49</f>
        <v>1199807.7030642037</v>
      </c>
      <c r="N51" s="83">
        <f t="shared" si="27"/>
        <v>1163659.9972118719</v>
      </c>
      <c r="O51" s="83">
        <f t="shared" si="27"/>
        <v>1103396.5746623958</v>
      </c>
      <c r="P51" s="83">
        <f t="shared" si="27"/>
        <v>1041573.0676701299</v>
      </c>
    </row>
    <row r="52" spans="1:16" ht="15.75" thickTop="1">
      <c r="A52" s="1">
        <v>42</v>
      </c>
      <c r="L52" s="54"/>
      <c r="M52" s="54"/>
      <c r="N52" s="54"/>
      <c r="O52" s="54"/>
      <c r="P52" s="54"/>
    </row>
    <row r="53" spans="1:16">
      <c r="A53" s="1">
        <v>43</v>
      </c>
      <c r="O53" s="65"/>
      <c r="P53" s="65"/>
    </row>
    <row r="54" spans="1:16" ht="30">
      <c r="J54" s="87" t="s">
        <v>605</v>
      </c>
      <c r="K54" s="71"/>
      <c r="L54" s="82">
        <f>L51-D37</f>
        <v>-301058.90884193312</v>
      </c>
      <c r="M54" s="82">
        <f>M51-E37</f>
        <v>-301293.06308125122</v>
      </c>
      <c r="N54" s="82">
        <f>N51-F37</f>
        <v>-295372.65392045747</v>
      </c>
      <c r="O54" s="82">
        <f>O51-G37</f>
        <v>-313567.9614568078</v>
      </c>
      <c r="P54" s="82">
        <f>P51-H37</f>
        <v>-333323.35343594803</v>
      </c>
    </row>
    <row r="55" spans="1:16">
      <c r="L55" s="16"/>
    </row>
    <row r="59" spans="1:16">
      <c r="B59" s="65" t="s">
        <v>589</v>
      </c>
    </row>
    <row r="60" spans="1:16">
      <c r="B60" s="65" t="s">
        <v>597</v>
      </c>
    </row>
  </sheetData>
  <pageMargins left="0.25" right="0.24" top="0.44" bottom="0.42" header="0.3" footer="0.3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38"/>
  <sheetViews>
    <sheetView topLeftCell="A10" zoomScale="90" zoomScaleNormal="90" workbookViewId="0">
      <selection activeCell="F35" sqref="F35"/>
    </sheetView>
  </sheetViews>
  <sheetFormatPr defaultRowHeight="15"/>
  <cols>
    <col min="2" max="2" width="34.7109375" customWidth="1"/>
    <col min="3" max="3" width="18.7109375" customWidth="1"/>
    <col min="4" max="4" width="15.7109375" customWidth="1"/>
    <col min="5" max="5" width="15.28515625" customWidth="1"/>
    <col min="6" max="6" width="13" customWidth="1"/>
    <col min="7" max="7" width="21.42578125" customWidth="1"/>
    <col min="8" max="8" width="12.5703125" bestFit="1" customWidth="1"/>
    <col min="9" max="9" width="13.5703125" customWidth="1"/>
    <col min="10" max="10" width="10.5703125" bestFit="1" customWidth="1"/>
  </cols>
  <sheetData>
    <row r="1" spans="1:10" ht="15.75">
      <c r="A1" s="14" t="s">
        <v>7</v>
      </c>
    </row>
    <row r="2" spans="1:10" s="65" customFormat="1" ht="15.75">
      <c r="A2" s="14" t="s">
        <v>571</v>
      </c>
    </row>
    <row r="3" spans="1:10" s="65" customFormat="1" ht="15.75">
      <c r="A3" s="14" t="s">
        <v>624</v>
      </c>
    </row>
    <row r="5" spans="1:10">
      <c r="A5" s="6" t="s">
        <v>554</v>
      </c>
      <c r="B5" s="50" t="s">
        <v>16</v>
      </c>
      <c r="C5" s="6">
        <v>2014</v>
      </c>
      <c r="D5" s="6">
        <v>2015</v>
      </c>
      <c r="E5" s="6">
        <v>2016</v>
      </c>
      <c r="F5" s="78">
        <v>2017</v>
      </c>
      <c r="G5" s="78">
        <v>2018</v>
      </c>
      <c r="H5" s="78">
        <v>2019</v>
      </c>
      <c r="I5" s="78">
        <v>2020</v>
      </c>
    </row>
    <row r="6" spans="1:10">
      <c r="A6" s="1">
        <v>1</v>
      </c>
      <c r="B6" t="s">
        <v>0</v>
      </c>
      <c r="C6" s="17">
        <v>362653</v>
      </c>
      <c r="D6" s="17">
        <v>373532</v>
      </c>
      <c r="E6" s="17">
        <v>384738</v>
      </c>
      <c r="F6" s="17">
        <v>396280</v>
      </c>
      <c r="G6" s="17">
        <v>408169</v>
      </c>
      <c r="H6" s="17">
        <v>420414</v>
      </c>
      <c r="I6" s="17">
        <v>433026</v>
      </c>
    </row>
    <row r="7" spans="1:10">
      <c r="A7" s="1">
        <v>2</v>
      </c>
      <c r="B7" t="s">
        <v>27</v>
      </c>
      <c r="C7" s="17">
        <v>222307</v>
      </c>
      <c r="D7" s="17">
        <v>222307</v>
      </c>
      <c r="E7" s="17">
        <v>222307</v>
      </c>
      <c r="F7" s="17">
        <v>237868</v>
      </c>
      <c r="G7" s="17">
        <v>254519</v>
      </c>
      <c r="H7" s="17">
        <v>272336</v>
      </c>
      <c r="I7" s="17">
        <v>291399</v>
      </c>
    </row>
    <row r="8" spans="1:10">
      <c r="A8" s="1">
        <v>3</v>
      </c>
      <c r="B8" t="s">
        <v>1</v>
      </c>
      <c r="C8" s="17">
        <v>141320</v>
      </c>
      <c r="D8" s="17">
        <v>150126</v>
      </c>
      <c r="E8" s="17">
        <v>153529</v>
      </c>
      <c r="F8" s="17">
        <v>168882</v>
      </c>
      <c r="G8" s="17">
        <v>185770</v>
      </c>
      <c r="H8" s="17">
        <v>204347</v>
      </c>
      <c r="I8" s="17">
        <v>224782</v>
      </c>
    </row>
    <row r="9" spans="1:10">
      <c r="A9" s="1">
        <v>4</v>
      </c>
      <c r="B9" t="s">
        <v>28</v>
      </c>
      <c r="C9" s="18">
        <v>32083</v>
      </c>
      <c r="D9" s="18">
        <v>33687</v>
      </c>
      <c r="E9" s="18">
        <v>35371</v>
      </c>
      <c r="F9" s="18">
        <v>37140</v>
      </c>
      <c r="G9" s="18">
        <v>38997</v>
      </c>
      <c r="H9" s="18">
        <v>40947</v>
      </c>
      <c r="I9" s="18">
        <v>42994</v>
      </c>
      <c r="J9" s="17"/>
    </row>
    <row r="10" spans="1:10">
      <c r="A10" s="1">
        <v>5</v>
      </c>
      <c r="B10" s="9" t="s">
        <v>4</v>
      </c>
      <c r="C10" s="19">
        <f>SUM(C6:C9)</f>
        <v>758363</v>
      </c>
      <c r="D10" s="19">
        <f t="shared" ref="D10:E10" si="0">SUM(D6:D9)</f>
        <v>779652</v>
      </c>
      <c r="E10" s="19">
        <f t="shared" si="0"/>
        <v>795945</v>
      </c>
      <c r="F10" s="19">
        <f t="shared" ref="F10" si="1">SUM(F6:F9)</f>
        <v>840170</v>
      </c>
      <c r="G10" s="19">
        <f t="shared" ref="G10" si="2">SUM(G6:G9)</f>
        <v>887455</v>
      </c>
      <c r="H10" s="19">
        <f t="shared" ref="H10" si="3">SUM(H6:H9)</f>
        <v>938044</v>
      </c>
      <c r="I10" s="19">
        <f t="shared" ref="I10" si="4">SUM(I6:I9)</f>
        <v>992201</v>
      </c>
    </row>
    <row r="11" spans="1:10">
      <c r="A11" s="1">
        <v>6</v>
      </c>
      <c r="C11" s="17"/>
      <c r="D11" s="17"/>
      <c r="E11" s="17"/>
    </row>
    <row r="12" spans="1:10">
      <c r="A12" s="1">
        <v>7</v>
      </c>
      <c r="B12" t="s">
        <v>29</v>
      </c>
      <c r="C12" s="17">
        <f>I28</f>
        <v>329090</v>
      </c>
      <c r="D12" s="17">
        <f>I28</f>
        <v>329090</v>
      </c>
      <c r="E12" s="17">
        <f>$I$28</f>
        <v>329090</v>
      </c>
      <c r="F12" s="17">
        <f t="shared" ref="F12:I12" si="5">$I$28</f>
        <v>329090</v>
      </c>
      <c r="G12" s="17">
        <f t="shared" si="5"/>
        <v>329090</v>
      </c>
      <c r="H12" s="17">
        <f t="shared" si="5"/>
        <v>329090</v>
      </c>
      <c r="I12" s="17">
        <f t="shared" si="5"/>
        <v>329090</v>
      </c>
    </row>
    <row r="13" spans="1:10">
      <c r="A13" s="1">
        <v>8</v>
      </c>
      <c r="B13" t="s">
        <v>30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</row>
    <row r="14" spans="1:10">
      <c r="A14" s="1">
        <v>9</v>
      </c>
      <c r="B14" t="s">
        <v>3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</row>
    <row r="15" spans="1:10">
      <c r="A15" s="1">
        <v>10</v>
      </c>
      <c r="B15" s="121" t="s">
        <v>617</v>
      </c>
      <c r="C15" s="21">
        <f>C12*-'Est Prop Tax Rate'!$B$23</f>
        <v>-128016.00999999998</v>
      </c>
      <c r="D15" s="21">
        <f>D12*-'Est Prop Tax Rate'!$B$23</f>
        <v>-128016.00999999998</v>
      </c>
      <c r="E15" s="21">
        <f>E12*-'Est Prop Tax Rate'!$B$23</f>
        <v>-128016.00999999998</v>
      </c>
      <c r="F15" s="21">
        <f>F12*-'Est Prop Tax Rate'!$B$23</f>
        <v>-128016.00999999998</v>
      </c>
      <c r="G15" s="21">
        <f>G12*-'Est Prop Tax Rate'!$B$23</f>
        <v>-128016.00999999998</v>
      </c>
      <c r="H15" s="21">
        <f>H12*-'Est Prop Tax Rate'!$B$23</f>
        <v>-128016.00999999998</v>
      </c>
      <c r="I15" s="21">
        <f>I12*-'Est Prop Tax Rate'!$B$23</f>
        <v>-128016.00999999998</v>
      </c>
    </row>
    <row r="16" spans="1:10">
      <c r="A16" s="1">
        <v>11</v>
      </c>
      <c r="B16" s="96" t="s">
        <v>618</v>
      </c>
      <c r="C16" s="21">
        <f>$C$33</f>
        <v>-149070.09008879995</v>
      </c>
      <c r="D16" s="21">
        <f t="shared" ref="D16:I16" si="6">$C$33</f>
        <v>-149070.09008879995</v>
      </c>
      <c r="E16" s="21">
        <f t="shared" si="6"/>
        <v>-149070.09008879995</v>
      </c>
      <c r="F16" s="21">
        <f t="shared" si="6"/>
        <v>-149070.09008879995</v>
      </c>
      <c r="G16" s="21">
        <f t="shared" si="6"/>
        <v>-149070.09008879995</v>
      </c>
      <c r="H16" s="21">
        <f t="shared" si="6"/>
        <v>-149070.09008879995</v>
      </c>
      <c r="I16" s="21">
        <f t="shared" si="6"/>
        <v>-149070.09008879995</v>
      </c>
    </row>
    <row r="17" spans="1:15" ht="15.75" thickBot="1">
      <c r="A17" s="1">
        <v>12</v>
      </c>
      <c r="B17" s="107" t="s">
        <v>551</v>
      </c>
      <c r="C17" s="56">
        <f>SUM(C10,C12:C16)</f>
        <v>810366.89991120005</v>
      </c>
      <c r="D17" s="56">
        <f t="shared" ref="D17:I17" si="7">SUM(D10,D12:D16)</f>
        <v>831655.89991120005</v>
      </c>
      <c r="E17" s="56">
        <f t="shared" si="7"/>
        <v>847948.89991120005</v>
      </c>
      <c r="F17" s="56">
        <f t="shared" si="7"/>
        <v>892173.89991120005</v>
      </c>
      <c r="G17" s="56">
        <f t="shared" si="7"/>
        <v>939458.89991120005</v>
      </c>
      <c r="H17" s="56">
        <f t="shared" si="7"/>
        <v>990047.89991120005</v>
      </c>
      <c r="I17" s="56">
        <f t="shared" si="7"/>
        <v>1044204.8999112</v>
      </c>
    </row>
    <row r="18" spans="1:15" ht="15.75" thickTop="1">
      <c r="A18" s="1">
        <v>13</v>
      </c>
    </row>
    <row r="19" spans="1:15" ht="60">
      <c r="A19" s="1">
        <v>14</v>
      </c>
      <c r="B19" s="71" t="s">
        <v>572</v>
      </c>
      <c r="C19" s="50" t="s">
        <v>549</v>
      </c>
      <c r="E19" s="51" t="s">
        <v>598</v>
      </c>
      <c r="F19" s="51" t="s">
        <v>548</v>
      </c>
      <c r="G19" s="51" t="s">
        <v>35</v>
      </c>
      <c r="H19" s="81"/>
      <c r="I19" s="53" t="s">
        <v>550</v>
      </c>
    </row>
    <row r="20" spans="1:15">
      <c r="A20" s="1">
        <v>15</v>
      </c>
      <c r="B20" t="s">
        <v>8</v>
      </c>
      <c r="C20" s="17">
        <v>2100000</v>
      </c>
      <c r="E20" s="49">
        <f>'Pasted Pivot- Avg Dep Rate'!D33</f>
        <v>2.5899999999999999E-2</v>
      </c>
      <c r="F20" t="str">
        <f>'Pasted Pivot- Avg Dep Rate'!B33</f>
        <v>320100</v>
      </c>
      <c r="G20" t="str">
        <f>'Pasted Pivot- Avg Dep Rate'!C33</f>
        <v>WT Equip Non-Media</v>
      </c>
      <c r="I20" s="54">
        <f>C20*E20</f>
        <v>54390</v>
      </c>
      <c r="O20">
        <f>SUM(O12:O15,O17:O19)</f>
        <v>0</v>
      </c>
    </row>
    <row r="21" spans="1:15">
      <c r="A21" s="1">
        <v>16</v>
      </c>
      <c r="B21" t="s">
        <v>9</v>
      </c>
      <c r="C21" s="17">
        <v>1200000</v>
      </c>
      <c r="E21" s="49">
        <f>'Pasted Pivot- Avg Dep Rate'!D33</f>
        <v>2.5899999999999999E-2</v>
      </c>
      <c r="F21" t="str">
        <f t="shared" ref="F21:G23" si="8">F20</f>
        <v>320100</v>
      </c>
      <c r="G21" t="str">
        <f t="shared" si="8"/>
        <v>WT Equip Non-Media</v>
      </c>
      <c r="I21" s="54">
        <f t="shared" ref="I21:I27" si="9">C21*E21</f>
        <v>31080</v>
      </c>
    </row>
    <row r="22" spans="1:15">
      <c r="A22" s="1">
        <v>17</v>
      </c>
      <c r="B22" t="s">
        <v>10</v>
      </c>
      <c r="C22" s="17">
        <v>1800000</v>
      </c>
      <c r="E22" s="49">
        <f>'Pasted Pivot- Avg Dep Rate'!D33</f>
        <v>2.5899999999999999E-2</v>
      </c>
      <c r="F22" t="str">
        <f t="shared" si="8"/>
        <v>320100</v>
      </c>
      <c r="G22" t="str">
        <f t="shared" si="8"/>
        <v>WT Equip Non-Media</v>
      </c>
      <c r="I22" s="54">
        <f t="shared" si="9"/>
        <v>46620</v>
      </c>
    </row>
    <row r="23" spans="1:15">
      <c r="A23" s="1">
        <v>18</v>
      </c>
      <c r="B23" t="s">
        <v>11</v>
      </c>
      <c r="C23" s="17">
        <v>1700000</v>
      </c>
      <c r="E23" s="49">
        <f>'Pasted Pivot- Avg Dep Rate'!D33</f>
        <v>2.5899999999999999E-2</v>
      </c>
      <c r="F23" t="str">
        <f t="shared" si="8"/>
        <v>320100</v>
      </c>
      <c r="G23" t="str">
        <f t="shared" si="8"/>
        <v>WT Equip Non-Media</v>
      </c>
      <c r="I23" s="54">
        <f t="shared" si="9"/>
        <v>44030</v>
      </c>
    </row>
    <row r="24" spans="1:15">
      <c r="A24" s="1">
        <v>19</v>
      </c>
      <c r="B24" t="s">
        <v>12</v>
      </c>
      <c r="C24" s="17">
        <v>600000</v>
      </c>
      <c r="E24" s="49">
        <f>'Pasted Pivot- Avg Dep Rate'!D23</f>
        <v>2.93E-2</v>
      </c>
      <c r="F24" t="str">
        <f>'Pasted Pivot- Avg Dep Rate'!B23</f>
        <v>310000</v>
      </c>
      <c r="G24" t="str">
        <f>'Pasted Pivot- Avg Dep Rate'!C23</f>
        <v>Power Generation Equip</v>
      </c>
      <c r="I24" s="54">
        <f t="shared" si="9"/>
        <v>17580</v>
      </c>
    </row>
    <row r="25" spans="1:15">
      <c r="A25" s="1">
        <v>20</v>
      </c>
      <c r="B25" t="s">
        <v>13</v>
      </c>
      <c r="C25" s="17">
        <v>300000</v>
      </c>
      <c r="E25" s="49">
        <f>'Pasted Pivot- Avg Dep Rate'!D70</f>
        <v>0.2</v>
      </c>
      <c r="F25" t="str">
        <f>'Pasted Pivot- Avg Dep Rate'!B70</f>
        <v>340330</v>
      </c>
      <c r="G25" t="str">
        <f>'Pasted Pivot- Avg Dep Rate'!C70</f>
        <v>Comp Software Other</v>
      </c>
      <c r="I25" s="54">
        <f t="shared" si="9"/>
        <v>60000</v>
      </c>
    </row>
    <row r="26" spans="1:15">
      <c r="A26" s="1">
        <v>21</v>
      </c>
      <c r="B26" t="s">
        <v>14</v>
      </c>
      <c r="C26" s="17">
        <v>1400000</v>
      </c>
      <c r="E26" s="49">
        <f>'Pasted Pivot- Avg Dep Rate'!D17</f>
        <v>2.0500000000000001E-2</v>
      </c>
      <c r="F26" t="str">
        <f>'Pasted Pivot- Avg Dep Rate'!B17</f>
        <v>306000</v>
      </c>
      <c r="G26" t="str">
        <f>'Pasted Pivot- Avg Dep Rate'!C17</f>
        <v>Lake, River &amp; Other Intak</v>
      </c>
      <c r="I26" s="54">
        <f t="shared" si="9"/>
        <v>28700</v>
      </c>
    </row>
    <row r="27" spans="1:15">
      <c r="A27" s="1">
        <v>22</v>
      </c>
      <c r="B27" s="4" t="s">
        <v>15</v>
      </c>
      <c r="C27" s="18">
        <v>2300000</v>
      </c>
      <c r="E27" s="59">
        <f>'Pasted Pivot- Avg Dep Rate'!D37</f>
        <v>2.0299999999999999E-2</v>
      </c>
      <c r="F27" s="59" t="str">
        <f>'Pasted Pivot- Avg Dep Rate'!B37</f>
        <v>330100</v>
      </c>
      <c r="G27" s="59" t="str">
        <f>'Pasted Pivot- Avg Dep Rate'!C37</f>
        <v>Elevated Tanks &amp; Standpip</v>
      </c>
      <c r="H27" s="4"/>
      <c r="I27" s="55">
        <f t="shared" si="9"/>
        <v>46690</v>
      </c>
    </row>
    <row r="28" spans="1:15">
      <c r="A28" s="1">
        <v>23</v>
      </c>
      <c r="C28" s="19">
        <f>SUM(C20:C27)</f>
        <v>11400000</v>
      </c>
      <c r="I28" s="19">
        <f>SUM(I20:I27)</f>
        <v>329090</v>
      </c>
    </row>
    <row r="29" spans="1:15">
      <c r="A29" s="1">
        <v>24</v>
      </c>
    </row>
    <row r="30" spans="1:15" ht="17.25">
      <c r="A30" s="1">
        <v>25</v>
      </c>
      <c r="B30" s="65" t="s">
        <v>573</v>
      </c>
    </row>
    <row r="31" spans="1:15">
      <c r="A31" s="1">
        <v>26</v>
      </c>
      <c r="B31" s="12"/>
    </row>
    <row r="32" spans="1:15" s="11" customFormat="1" ht="45">
      <c r="A32" s="1">
        <v>27</v>
      </c>
      <c r="B32" s="96" t="s">
        <v>613</v>
      </c>
      <c r="C32" s="120">
        <f>C28*'Cap Strux Per Cause 2010-00036'!D11</f>
        <v>383213.59919999988</v>
      </c>
      <c r="D32"/>
      <c r="E32"/>
      <c r="F32"/>
      <c r="G32"/>
      <c r="H32"/>
      <c r="I32"/>
    </row>
    <row r="33" spans="1:9" s="11" customFormat="1">
      <c r="A33" s="1">
        <v>28</v>
      </c>
      <c r="B33" s="102" t="s">
        <v>614</v>
      </c>
      <c r="C33" s="119">
        <f>-C32*'Est Prop Tax Rate'!B23</f>
        <v>-149070.09008879995</v>
      </c>
      <c r="D33" s="106"/>
      <c r="E33" s="106"/>
    </row>
    <row r="34" spans="1:9" s="11" customFormat="1">
      <c r="A34" s="106"/>
      <c r="C34" s="106"/>
      <c r="D34" s="106"/>
      <c r="E34" s="106"/>
    </row>
    <row r="35" spans="1:9" s="11" customFormat="1">
      <c r="A35" s="106"/>
    </row>
    <row r="36" spans="1:9" s="11" customFormat="1">
      <c r="A36" s="106"/>
    </row>
    <row r="37" spans="1:9" s="11" customFormat="1">
      <c r="A37" s="106"/>
    </row>
    <row r="38" spans="1:9">
      <c r="A38" s="11"/>
      <c r="B38" s="11"/>
      <c r="C38" s="11"/>
      <c r="D38" s="11"/>
      <c r="E38" s="11"/>
      <c r="F38" s="11"/>
      <c r="G38" s="11"/>
      <c r="H38" s="11"/>
      <c r="I38" s="11"/>
    </row>
  </sheetData>
  <pageMargins left="0.31" right="0.34" top="0.38" bottom="0.7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38"/>
  <sheetViews>
    <sheetView zoomScale="80" zoomScaleNormal="80" workbookViewId="0">
      <selection activeCell="E34" sqref="E34"/>
    </sheetView>
  </sheetViews>
  <sheetFormatPr defaultRowHeight="15"/>
  <cols>
    <col min="2" max="2" width="44.5703125" bestFit="1" customWidth="1"/>
    <col min="3" max="3" width="14.42578125" bestFit="1" customWidth="1"/>
    <col min="4" max="4" width="12.5703125" bestFit="1" customWidth="1"/>
    <col min="5" max="5" width="13.28515625" bestFit="1" customWidth="1"/>
    <col min="6" max="6" width="13" customWidth="1"/>
    <col min="7" max="7" width="28.28515625" customWidth="1"/>
    <col min="8" max="8" width="11.42578125" bestFit="1" customWidth="1"/>
    <col min="9" max="9" width="12.85546875" customWidth="1"/>
    <col min="10" max="10" width="11.5703125" bestFit="1" customWidth="1"/>
  </cols>
  <sheetData>
    <row r="1" spans="1:10" s="65" customFormat="1" ht="15.75">
      <c r="A1" s="14" t="s">
        <v>574</v>
      </c>
    </row>
    <row r="2" spans="1:10" s="65" customFormat="1" ht="15.75">
      <c r="A2" s="14" t="s">
        <v>571</v>
      </c>
    </row>
    <row r="3" spans="1:10" s="65" customFormat="1" ht="15.75">
      <c r="A3" s="14" t="s">
        <v>624</v>
      </c>
    </row>
    <row r="4" spans="1:10" ht="15.75">
      <c r="B4" s="14"/>
    </row>
    <row r="6" spans="1:10">
      <c r="A6" s="6" t="s">
        <v>554</v>
      </c>
      <c r="B6" s="50" t="s">
        <v>568</v>
      </c>
      <c r="C6" s="6">
        <v>2014</v>
      </c>
      <c r="D6" s="6">
        <v>2015</v>
      </c>
      <c r="E6" s="6">
        <v>2016</v>
      </c>
      <c r="F6" s="78">
        <v>2017</v>
      </c>
      <c r="G6" s="78">
        <v>2018</v>
      </c>
      <c r="H6" s="78">
        <v>2019</v>
      </c>
      <c r="I6" s="78">
        <v>2020</v>
      </c>
    </row>
    <row r="7" spans="1:10">
      <c r="A7" s="1">
        <v>1</v>
      </c>
      <c r="B7" t="s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</row>
    <row r="8" spans="1:10">
      <c r="A8" s="1">
        <v>2</v>
      </c>
      <c r="B8" t="s">
        <v>27</v>
      </c>
      <c r="C8" s="17">
        <v>40292</v>
      </c>
      <c r="D8" s="17">
        <v>40292</v>
      </c>
      <c r="E8" s="17">
        <v>40292</v>
      </c>
      <c r="F8" s="17">
        <v>43113</v>
      </c>
      <c r="G8" s="17">
        <v>46113</v>
      </c>
      <c r="H8" s="17">
        <v>49360</v>
      </c>
      <c r="I8" s="17">
        <v>52815</v>
      </c>
    </row>
    <row r="9" spans="1:10">
      <c r="A9" s="1">
        <v>3</v>
      </c>
      <c r="B9" t="s">
        <v>557</v>
      </c>
      <c r="C9" s="17">
        <v>93612</v>
      </c>
      <c r="D9" s="17">
        <v>102973</v>
      </c>
      <c r="E9" s="17">
        <v>113270</v>
      </c>
      <c r="F9" s="17">
        <v>124597</v>
      </c>
      <c r="G9" s="17">
        <v>137057</v>
      </c>
      <c r="H9" s="17">
        <v>150762</v>
      </c>
      <c r="I9" s="17">
        <v>165839</v>
      </c>
    </row>
    <row r="10" spans="1:10">
      <c r="A10" s="1">
        <v>4</v>
      </c>
      <c r="B10" t="s">
        <v>31</v>
      </c>
      <c r="C10" s="18">
        <v>16662</v>
      </c>
      <c r="D10" s="18">
        <v>18328</v>
      </c>
      <c r="E10" s="18">
        <v>20161</v>
      </c>
      <c r="F10" s="18">
        <v>22177</v>
      </c>
      <c r="G10" s="18">
        <v>24395</v>
      </c>
      <c r="H10" s="18">
        <v>26835</v>
      </c>
      <c r="I10" s="80">
        <v>29518</v>
      </c>
      <c r="J10" s="79"/>
    </row>
    <row r="11" spans="1:10">
      <c r="A11" s="1">
        <v>5</v>
      </c>
      <c r="B11" s="24" t="s">
        <v>4</v>
      </c>
      <c r="C11" s="25">
        <f>SUM(C7:C10)</f>
        <v>150566</v>
      </c>
      <c r="D11" s="25">
        <f>SUM(D7:D10)</f>
        <v>161593</v>
      </c>
      <c r="E11" s="25">
        <f>SUM(E7:E10)</f>
        <v>173723</v>
      </c>
      <c r="F11" s="19">
        <f t="shared" ref="F11:I11" si="0">SUM(F7:F10)</f>
        <v>189887</v>
      </c>
      <c r="G11" s="19">
        <f t="shared" si="0"/>
        <v>207565</v>
      </c>
      <c r="H11" s="19">
        <f t="shared" si="0"/>
        <v>226957</v>
      </c>
      <c r="I11" s="19">
        <f t="shared" si="0"/>
        <v>248172</v>
      </c>
    </row>
    <row r="12" spans="1:10">
      <c r="A12" s="1">
        <v>6</v>
      </c>
      <c r="C12" s="17"/>
      <c r="D12" s="17"/>
      <c r="E12" s="17"/>
      <c r="F12" s="65"/>
      <c r="G12" s="65"/>
      <c r="H12" s="65"/>
      <c r="I12" s="65"/>
    </row>
    <row r="13" spans="1:10">
      <c r="A13" s="1">
        <v>7</v>
      </c>
      <c r="B13" t="s">
        <v>29</v>
      </c>
      <c r="C13" s="17">
        <f>I32</f>
        <v>249912.92790840252</v>
      </c>
      <c r="D13" s="17">
        <f>I32</f>
        <v>249912.92790840252</v>
      </c>
      <c r="E13" s="17">
        <f>I32</f>
        <v>249912.92790840252</v>
      </c>
      <c r="F13" s="17">
        <f>$I$32</f>
        <v>249912.92790840252</v>
      </c>
      <c r="G13" s="17">
        <f t="shared" ref="G13:I13" si="1">$I$32</f>
        <v>249912.92790840252</v>
      </c>
      <c r="H13" s="17">
        <f t="shared" si="1"/>
        <v>249912.92790840252</v>
      </c>
      <c r="I13" s="17">
        <f t="shared" si="1"/>
        <v>249912.92790840252</v>
      </c>
    </row>
    <row r="14" spans="1:10">
      <c r="A14" s="1">
        <v>8</v>
      </c>
      <c r="B14" t="s">
        <v>30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</row>
    <row r="15" spans="1:10">
      <c r="A15" s="1">
        <v>9</v>
      </c>
      <c r="B15" t="s">
        <v>3</v>
      </c>
      <c r="C15" s="17">
        <f>$C32*'Est Prop Tax Rate'!$B$14</f>
        <v>103875.26115401434</v>
      </c>
      <c r="D15" s="17">
        <f>$C32*'Est Prop Tax Rate'!$B$14</f>
        <v>103875.26115401434</v>
      </c>
      <c r="E15" s="17">
        <f>$C32*'Est Prop Tax Rate'!$B$14</f>
        <v>103875.26115401434</v>
      </c>
      <c r="F15" s="17">
        <f>$C32*'Est Prop Tax Rate'!$B$14</f>
        <v>103875.26115401434</v>
      </c>
      <c r="G15" s="17">
        <f>$C32*'Est Prop Tax Rate'!$B$14</f>
        <v>103875.26115401434</v>
      </c>
      <c r="H15" s="17">
        <f>$C32*'Est Prop Tax Rate'!$B$14</f>
        <v>103875.26115401434</v>
      </c>
      <c r="I15" s="17">
        <f>$C32*'Est Prop Tax Rate'!$B$14</f>
        <v>103875.26115401434</v>
      </c>
    </row>
    <row r="16" spans="1:10">
      <c r="A16" s="1">
        <v>10</v>
      </c>
      <c r="B16" s="11" t="s">
        <v>616</v>
      </c>
      <c r="C16" s="21">
        <f>(C11+C13+C14+C15)*-'Est Prop Tax Rate'!$B$23</f>
        <v>-196193.77954528012</v>
      </c>
      <c r="D16" s="21">
        <f>(D11+D13+D14+D15)*-'Est Prop Tax Rate'!$B$23</f>
        <v>-200483.28254528012</v>
      </c>
      <c r="E16" s="21">
        <f>(E11+E13+E14+E15)*-'Est Prop Tax Rate'!$B$23</f>
        <v>-205201.85254528016</v>
      </c>
      <c r="F16" s="21">
        <f>(F11+F13+F14+F15)*-'Est Prop Tax Rate'!$B$23</f>
        <v>-211489.64854528016</v>
      </c>
      <c r="G16" s="21">
        <f>(G11+G13+G14+G15)*-'Est Prop Tax Rate'!$B$23</f>
        <v>-218366.39054528016</v>
      </c>
      <c r="H16" s="21">
        <f>(H11+H13+H14+H15)*-'Est Prop Tax Rate'!$B$23</f>
        <v>-225909.87854528014</v>
      </c>
      <c r="I16" s="21">
        <f>(I11+I13+I14+I15)*-'Est Prop Tax Rate'!$B$23</f>
        <v>-234162.51354528015</v>
      </c>
    </row>
    <row r="17" spans="1:15">
      <c r="A17" s="1">
        <v>11</v>
      </c>
      <c r="B17" s="4" t="s">
        <v>615</v>
      </c>
      <c r="C17" s="21">
        <f>$C$37</f>
        <v>-184439.81960093259</v>
      </c>
      <c r="D17" s="21">
        <f t="shared" ref="D17:I17" si="2">$C$37</f>
        <v>-184439.81960093259</v>
      </c>
      <c r="E17" s="21">
        <f t="shared" si="2"/>
        <v>-184439.81960093259</v>
      </c>
      <c r="F17" s="21">
        <f t="shared" si="2"/>
        <v>-184439.81960093259</v>
      </c>
      <c r="G17" s="21">
        <f t="shared" si="2"/>
        <v>-184439.81960093259</v>
      </c>
      <c r="H17" s="21">
        <f t="shared" si="2"/>
        <v>-184439.81960093259</v>
      </c>
      <c r="I17" s="21">
        <f t="shared" si="2"/>
        <v>-184439.81960093259</v>
      </c>
      <c r="J17" s="65"/>
    </row>
    <row r="18" spans="1:15" ht="15.75" thickBot="1">
      <c r="A18" s="1">
        <v>12</v>
      </c>
      <c r="B18" s="9" t="s">
        <v>551</v>
      </c>
      <c r="C18" s="56">
        <f t="shared" ref="C18:I18" si="3">SUM(C11,C13:C17)</f>
        <v>123720.58991620416</v>
      </c>
      <c r="D18" s="56">
        <f t="shared" si="3"/>
        <v>130458.08691620413</v>
      </c>
      <c r="E18" s="56">
        <f t="shared" si="3"/>
        <v>137869.51691620419</v>
      </c>
      <c r="F18" s="56">
        <f t="shared" si="3"/>
        <v>147745.72091620415</v>
      </c>
      <c r="G18" s="56">
        <f t="shared" si="3"/>
        <v>158546.97891620413</v>
      </c>
      <c r="H18" s="56">
        <f t="shared" si="3"/>
        <v>170395.49091620417</v>
      </c>
      <c r="I18" s="56">
        <f t="shared" si="3"/>
        <v>183357.85591620416</v>
      </c>
    </row>
    <row r="19" spans="1:15" ht="15.75" thickTop="1">
      <c r="A19" s="1">
        <v>13</v>
      </c>
    </row>
    <row r="20" spans="1:15" ht="60">
      <c r="A20" s="1">
        <v>14</v>
      </c>
      <c r="B20" s="50" t="s">
        <v>23</v>
      </c>
      <c r="C20" s="6" t="s">
        <v>558</v>
      </c>
      <c r="E20" s="51" t="s">
        <v>598</v>
      </c>
      <c r="F20" s="51" t="s">
        <v>548</v>
      </c>
      <c r="G20" s="51" t="s">
        <v>35</v>
      </c>
      <c r="H20" s="81"/>
      <c r="I20" s="53" t="s">
        <v>550</v>
      </c>
      <c r="O20">
        <f>SUM(O12:O15,O17:O19)</f>
        <v>0</v>
      </c>
    </row>
    <row r="21" spans="1:15">
      <c r="A21" s="1">
        <v>15</v>
      </c>
      <c r="B21" t="s">
        <v>17</v>
      </c>
      <c r="C21" s="17">
        <v>1472260</v>
      </c>
      <c r="E21" s="49">
        <f>'Pasted Pivot- Avg Dep Rate'!D44</f>
        <v>1.66E-2</v>
      </c>
      <c r="F21" s="1" t="str">
        <f>'Pasted Pivot- Avg Dep Rate'!B44</f>
        <v>331300</v>
      </c>
      <c r="G21" t="str">
        <f>'Pasted Pivot- Avg Dep Rate'!C44</f>
        <v>TD Mains 10in to 16in</v>
      </c>
      <c r="I21" s="54">
        <f>C21*E21</f>
        <v>24439.516</v>
      </c>
    </row>
    <row r="22" spans="1:15">
      <c r="A22" s="1">
        <v>16</v>
      </c>
      <c r="B22" t="s">
        <v>18</v>
      </c>
      <c r="C22" s="17">
        <v>2792219</v>
      </c>
      <c r="E22" s="49">
        <f>'Pasted Pivot- Avg Dep Rate'!D44</f>
        <v>1.66E-2</v>
      </c>
      <c r="F22" s="1" t="str">
        <f>'Pasted Pivot- Avg Dep Rate'!B44</f>
        <v>331300</v>
      </c>
      <c r="G22" t="str">
        <f>'Pasted Pivot- Avg Dep Rate'!C44</f>
        <v>TD Mains 10in to 16in</v>
      </c>
      <c r="I22" s="54">
        <f t="shared" ref="I22:I31" si="4">C22*E22</f>
        <v>46350.835400000004</v>
      </c>
    </row>
    <row r="23" spans="1:15">
      <c r="A23" s="1">
        <v>17</v>
      </c>
      <c r="B23" t="s">
        <v>19</v>
      </c>
      <c r="C23" s="17">
        <v>1685357</v>
      </c>
      <c r="E23" s="49">
        <f>'Pasted Pivot- Avg Dep Rate'!D44</f>
        <v>1.66E-2</v>
      </c>
      <c r="F23" s="1" t="str">
        <f>'Pasted Pivot- Avg Dep Rate'!B44</f>
        <v>331300</v>
      </c>
      <c r="G23" t="str">
        <f>'Pasted Pivot- Avg Dep Rate'!C44</f>
        <v>TD Mains 10in to 16in</v>
      </c>
      <c r="I23" s="54">
        <f t="shared" si="4"/>
        <v>27976.926200000002</v>
      </c>
    </row>
    <row r="24" spans="1:15">
      <c r="A24" s="1">
        <v>18</v>
      </c>
      <c r="B24" t="s">
        <v>20</v>
      </c>
      <c r="C24" s="17">
        <v>2352760</v>
      </c>
      <c r="E24" s="49">
        <f>E23</f>
        <v>1.66E-2</v>
      </c>
      <c r="F24" s="1" t="str">
        <f>F23</f>
        <v>331300</v>
      </c>
      <c r="G24" t="str">
        <f>G23</f>
        <v>TD Mains 10in to 16in</v>
      </c>
      <c r="I24" s="54">
        <f t="shared" si="4"/>
        <v>39055.815999999999</v>
      </c>
    </row>
    <row r="25" spans="1:15" ht="30">
      <c r="A25" s="1">
        <v>19</v>
      </c>
      <c r="B25" s="7" t="s">
        <v>555</v>
      </c>
      <c r="C25" s="17">
        <f>3664100*0.83</f>
        <v>3041203</v>
      </c>
      <c r="E25" s="49">
        <f>'Pasted Pivot- Avg Dep Rate'!D37</f>
        <v>2.0299999999999999E-2</v>
      </c>
      <c r="F25" s="52" t="str">
        <f>'Pasted Pivot- Avg Dep Rate'!B37</f>
        <v>330100</v>
      </c>
      <c r="G25" s="7" t="str">
        <f>'Pasted Pivot- Avg Dep Rate'!C37</f>
        <v>Elevated Tanks &amp; Standpip</v>
      </c>
      <c r="I25" s="54">
        <f t="shared" si="4"/>
        <v>61736.420899999997</v>
      </c>
    </row>
    <row r="26" spans="1:15" ht="30">
      <c r="A26" s="1">
        <v>20</v>
      </c>
      <c r="B26" s="7" t="s">
        <v>556</v>
      </c>
      <c r="C26" s="17">
        <f>3664100*0.17</f>
        <v>622897</v>
      </c>
      <c r="E26" s="49">
        <f>'Pasted Pivot- Avg Dep Rate'!D31</f>
        <v>2.4299999999999999E-2</v>
      </c>
      <c r="F26" s="52" t="str">
        <f>'Pasted Pivot- Avg Dep Rate'!B31</f>
        <v>311540</v>
      </c>
      <c r="G26" s="7" t="str">
        <f>'Pasted Pivot- Avg Dep Rate'!C31</f>
        <v>Pumping Equipment TD</v>
      </c>
      <c r="I26" s="54">
        <f t="shared" si="4"/>
        <v>15136.397099999998</v>
      </c>
    </row>
    <row r="27" spans="1:15" ht="30">
      <c r="A27" s="1">
        <v>21</v>
      </c>
      <c r="B27" t="s">
        <v>552</v>
      </c>
      <c r="C27" s="17">
        <v>512960</v>
      </c>
      <c r="D27" s="54"/>
      <c r="E27" s="49">
        <f>(C21*E21+C22*E22+C23*E23+C24*E24+C25*E25+C26*E26)/SUM(C21:C26)</f>
        <v>1.7941118551018594E-2</v>
      </c>
      <c r="F27" s="93"/>
      <c r="G27" s="95" t="s">
        <v>578</v>
      </c>
      <c r="I27" s="54">
        <f t="shared" si="4"/>
        <v>9203.0761719304974</v>
      </c>
    </row>
    <row r="28" spans="1:15">
      <c r="A28" s="1">
        <v>22</v>
      </c>
      <c r="B28" t="s">
        <v>21</v>
      </c>
      <c r="C28" s="17">
        <v>81250</v>
      </c>
      <c r="E28" s="49">
        <v>0</v>
      </c>
      <c r="F28" s="1">
        <v>303500</v>
      </c>
      <c r="G28" t="s">
        <v>553</v>
      </c>
      <c r="I28" s="54">
        <f t="shared" si="4"/>
        <v>0</v>
      </c>
    </row>
    <row r="29" spans="1:15">
      <c r="A29" s="1">
        <v>23</v>
      </c>
      <c r="B29" s="11" t="s">
        <v>22</v>
      </c>
      <c r="C29" s="21">
        <v>94000</v>
      </c>
      <c r="E29" s="49">
        <v>0</v>
      </c>
      <c r="F29" s="1">
        <v>303501</v>
      </c>
      <c r="G29" t="s">
        <v>553</v>
      </c>
      <c r="I29" s="57">
        <f t="shared" si="4"/>
        <v>0</v>
      </c>
    </row>
    <row r="30" spans="1:15" ht="30">
      <c r="A30" s="1">
        <v>24</v>
      </c>
      <c r="B30" s="22" t="s">
        <v>25</v>
      </c>
      <c r="C30" s="21">
        <v>257000</v>
      </c>
      <c r="E30" s="46">
        <f>E27</f>
        <v>1.7941118551018594E-2</v>
      </c>
      <c r="G30" s="7" t="str">
        <f>G27</f>
        <v>Weighted Average, Depreciation Lines 14 - 19</v>
      </c>
      <c r="I30" s="57">
        <f t="shared" si="4"/>
        <v>4610.8674676117789</v>
      </c>
    </row>
    <row r="31" spans="1:15" ht="30">
      <c r="A31" s="1">
        <v>25</v>
      </c>
      <c r="B31" s="23" t="s">
        <v>26</v>
      </c>
      <c r="C31" s="18">
        <v>1192962</v>
      </c>
      <c r="E31" s="58">
        <f>E27</f>
        <v>1.7941118551018594E-2</v>
      </c>
      <c r="F31" s="4"/>
      <c r="G31" s="96" t="str">
        <f>G27</f>
        <v>Weighted Average, Depreciation Lines 14 - 19</v>
      </c>
      <c r="H31" s="4"/>
      <c r="I31" s="55">
        <f t="shared" si="4"/>
        <v>21403.072668860244</v>
      </c>
    </row>
    <row r="32" spans="1:15">
      <c r="A32" s="1">
        <v>26</v>
      </c>
      <c r="C32" s="19">
        <f>SUM(C21:C31)</f>
        <v>14104868</v>
      </c>
      <c r="I32" s="19">
        <f>SUM(I21:I31)</f>
        <v>249912.92790840252</v>
      </c>
    </row>
    <row r="33" spans="1:9">
      <c r="A33" s="1">
        <v>27</v>
      </c>
    </row>
    <row r="34" spans="1:9" ht="17.25">
      <c r="A34" s="1">
        <v>28</v>
      </c>
      <c r="B34" s="20" t="s">
        <v>24</v>
      </c>
    </row>
    <row r="35" spans="1:9">
      <c r="A35" s="1">
        <v>29</v>
      </c>
      <c r="B35" s="12"/>
    </row>
    <row r="36" spans="1:9" ht="30">
      <c r="A36" s="1">
        <v>30</v>
      </c>
      <c r="B36" s="96" t="s">
        <v>613</v>
      </c>
      <c r="C36" s="120">
        <f>C32*'Cap Strux Per Cause 2010-00036'!D11</f>
        <v>474138.35372990387</v>
      </c>
    </row>
    <row r="37" spans="1:9">
      <c r="A37" s="1">
        <v>31</v>
      </c>
      <c r="B37" s="102" t="s">
        <v>614</v>
      </c>
      <c r="C37" s="119">
        <f>C36*-'Est Prop Tax Rate'!B23</f>
        <v>-184439.81960093259</v>
      </c>
    </row>
    <row r="38" spans="1:9">
      <c r="I38" s="65"/>
    </row>
  </sheetData>
  <pageMargins left="0.44" right="0.33" top="0.52" bottom="0.75" header="0.3" footer="0.3"/>
  <pageSetup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D6" sqref="D6"/>
    </sheetView>
  </sheetViews>
  <sheetFormatPr defaultRowHeight="15"/>
  <cols>
    <col min="1" max="1" width="17.42578125" customWidth="1"/>
    <col min="2" max="4" width="11.7109375" customWidth="1"/>
  </cols>
  <sheetData>
    <row r="1" spans="1:4">
      <c r="A1" s="65" t="s">
        <v>606</v>
      </c>
    </row>
    <row r="2" spans="1:4">
      <c r="A2" s="65" t="s">
        <v>607</v>
      </c>
    </row>
    <row r="3" spans="1:4">
      <c r="A3" s="65" t="s">
        <v>608</v>
      </c>
    </row>
    <row r="5" spans="1:4">
      <c r="B5" s="4" t="s">
        <v>593</v>
      </c>
      <c r="C5" s="4" t="s">
        <v>594</v>
      </c>
      <c r="D5" s="4" t="s">
        <v>611</v>
      </c>
    </row>
    <row r="6" spans="1:4">
      <c r="A6" s="65" t="s">
        <v>592</v>
      </c>
      <c r="B6" s="115">
        <v>2.5770000000000001E-2</v>
      </c>
      <c r="C6" s="49">
        <v>1.9E-2</v>
      </c>
      <c r="D6" s="49">
        <f>B6*C6</f>
        <v>4.8963000000000001E-4</v>
      </c>
    </row>
    <row r="7" spans="1:4">
      <c r="A7" s="65" t="s">
        <v>591</v>
      </c>
      <c r="B7" s="115">
        <v>0.51920999999999995</v>
      </c>
      <c r="C7" s="49">
        <v>6.3799999999999996E-2</v>
      </c>
      <c r="D7" s="49">
        <f t="shared" ref="D7:D9" si="0">B7*C7</f>
        <v>3.3125597999999992E-2</v>
      </c>
    </row>
    <row r="8" spans="1:4">
      <c r="A8" s="65" t="s">
        <v>609</v>
      </c>
      <c r="B8" s="115">
        <v>1.6469999999999999E-2</v>
      </c>
      <c r="C8" s="49">
        <v>7.7399999999999997E-2</v>
      </c>
      <c r="D8" s="49">
        <f t="shared" si="0"/>
        <v>1.2747779999999998E-3</v>
      </c>
    </row>
    <row r="9" spans="1:4">
      <c r="A9" s="65" t="s">
        <v>610</v>
      </c>
      <c r="B9" s="115">
        <v>0.43855</v>
      </c>
      <c r="C9" s="49">
        <v>9.7000000000000003E-2</v>
      </c>
      <c r="D9" s="49">
        <f t="shared" si="0"/>
        <v>4.2539350000000004E-2</v>
      </c>
    </row>
    <row r="11" spans="1:4">
      <c r="C11" s="116" t="s">
        <v>612</v>
      </c>
      <c r="D11" s="46">
        <f>D6+D7</f>
        <v>3.361522799999999E-2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E28" sqref="E28"/>
    </sheetView>
  </sheetViews>
  <sheetFormatPr defaultRowHeight="15"/>
  <cols>
    <col min="1" max="1" width="41.42578125" customWidth="1"/>
    <col min="2" max="3" width="13.42578125" bestFit="1" customWidth="1"/>
    <col min="4" max="4" width="22.140625" bestFit="1" customWidth="1"/>
    <col min="5" max="5" width="17.7109375" customWidth="1"/>
    <col min="6" max="7" width="13.42578125" bestFit="1" customWidth="1"/>
    <col min="8" max="8" width="13.7109375" bestFit="1" customWidth="1"/>
  </cols>
  <sheetData>
    <row r="1" spans="1:8">
      <c r="A1" s="71" t="s">
        <v>561</v>
      </c>
      <c r="B1" s="65"/>
      <c r="C1" s="65"/>
      <c r="D1" s="65"/>
      <c r="E1" s="65"/>
      <c r="F1" s="65"/>
      <c r="G1" s="65"/>
      <c r="H1" s="65"/>
    </row>
    <row r="2" spans="1:8">
      <c r="A2" s="72" t="s">
        <v>562</v>
      </c>
      <c r="B2" s="69"/>
      <c r="C2" s="69"/>
      <c r="D2" s="69"/>
      <c r="E2" s="69"/>
      <c r="F2" s="69"/>
      <c r="G2" s="69"/>
      <c r="H2" s="65"/>
    </row>
    <row r="3" spans="1:8">
      <c r="A3" s="69"/>
      <c r="B3" s="69"/>
      <c r="C3" s="69"/>
      <c r="D3" s="69"/>
      <c r="E3" s="69"/>
      <c r="F3" s="69"/>
      <c r="G3" s="69"/>
      <c r="H3" s="65"/>
    </row>
    <row r="4" spans="1:8">
      <c r="A4" s="69"/>
      <c r="B4" s="78">
        <v>9</v>
      </c>
      <c r="C4" s="78">
        <v>10</v>
      </c>
      <c r="D4" s="78">
        <v>11</v>
      </c>
      <c r="E4" s="65"/>
    </row>
    <row r="5" spans="1:8">
      <c r="A5" s="69" t="s">
        <v>563</v>
      </c>
      <c r="B5" s="70">
        <v>2789816.9600000004</v>
      </c>
      <c r="C5" s="70">
        <v>4077368</v>
      </c>
      <c r="D5" s="70">
        <v>4417195.22</v>
      </c>
      <c r="E5" s="65"/>
    </row>
    <row r="7" spans="1:8">
      <c r="A7" s="66"/>
      <c r="B7" s="122"/>
      <c r="C7" s="122"/>
      <c r="D7" s="122"/>
      <c r="E7" s="122"/>
    </row>
    <row r="8" spans="1:8">
      <c r="A8" s="66"/>
      <c r="B8" s="85">
        <v>9</v>
      </c>
      <c r="C8" s="85">
        <v>10</v>
      </c>
      <c r="D8" s="85">
        <v>11</v>
      </c>
      <c r="E8" s="86">
        <v>12</v>
      </c>
    </row>
    <row r="9" spans="1:8">
      <c r="A9" s="66" t="s">
        <v>575</v>
      </c>
      <c r="B9" s="67">
        <v>369485720.92000133</v>
      </c>
      <c r="C9" s="68">
        <v>384865342.75000083</v>
      </c>
      <c r="D9" s="67">
        <v>563384358.37000132</v>
      </c>
      <c r="E9" s="74">
        <v>580644329.25000191</v>
      </c>
    </row>
    <row r="11" spans="1:8" ht="30.75" thickBot="1">
      <c r="A11" s="84" t="s">
        <v>564</v>
      </c>
      <c r="B11" s="73">
        <f>B5/C9</f>
        <v>7.2488131564815844E-3</v>
      </c>
      <c r="C11" s="73">
        <f t="shared" ref="C11:D11" si="0">C5/D9</f>
        <v>7.2372758302994954E-3</v>
      </c>
      <c r="D11" s="73">
        <f t="shared" si="0"/>
        <v>7.6074026688688016E-3</v>
      </c>
      <c r="E11" s="65"/>
    </row>
    <row r="12" spans="1:8" ht="15.75" thickTop="1">
      <c r="A12" s="65"/>
      <c r="B12" s="65"/>
      <c r="C12" s="65"/>
      <c r="D12" s="65"/>
      <c r="E12" s="65"/>
    </row>
    <row r="14" spans="1:8" ht="15.75" thickBot="1">
      <c r="A14" s="71" t="s">
        <v>565</v>
      </c>
      <c r="B14" s="75">
        <f>AVERAGE(B11,C11,D11)</f>
        <v>7.3644972185499605E-3</v>
      </c>
    </row>
    <row r="15" spans="1:8" ht="15.75" thickTop="1">
      <c r="A15" s="65"/>
      <c r="B15" s="65"/>
    </row>
    <row r="18" spans="1:2">
      <c r="A18" s="65" t="s">
        <v>561</v>
      </c>
    </row>
    <row r="19" spans="1:2">
      <c r="A19" s="65" t="s">
        <v>579</v>
      </c>
    </row>
    <row r="21" spans="1:2">
      <c r="A21" s="65" t="s">
        <v>580</v>
      </c>
      <c r="B21" s="94">
        <v>0.06</v>
      </c>
    </row>
    <row r="22" spans="1:2">
      <c r="A22" s="4" t="s">
        <v>581</v>
      </c>
      <c r="B22" s="98">
        <f>0.35*0.94</f>
        <v>0.32899999999999996</v>
      </c>
    </row>
    <row r="23" spans="1:2">
      <c r="A23" s="99" t="s">
        <v>582</v>
      </c>
      <c r="B23" s="100">
        <f>SUM(B21:B22)</f>
        <v>0.38899999999999996</v>
      </c>
    </row>
    <row r="24" spans="1:2">
      <c r="B24" s="97"/>
    </row>
    <row r="25" spans="1:2">
      <c r="A25" s="65"/>
      <c r="B25" s="94"/>
    </row>
    <row r="26" spans="1:2">
      <c r="B26" s="97"/>
    </row>
  </sheetData>
  <mergeCells count="1">
    <mergeCell ref="B7:E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45"/>
  <sheetViews>
    <sheetView workbookViewId="0">
      <selection activeCell="D6" sqref="D6"/>
    </sheetView>
  </sheetViews>
  <sheetFormatPr defaultRowHeight="15"/>
  <cols>
    <col min="1" max="1" width="40.28515625" bestFit="1" customWidth="1"/>
    <col min="2" max="2" width="15" bestFit="1" customWidth="1"/>
    <col min="3" max="3" width="26.42578125" bestFit="1" customWidth="1"/>
    <col min="4" max="4" width="9.28515625" bestFit="1" customWidth="1"/>
  </cols>
  <sheetData>
    <row r="1" spans="1:4">
      <c r="A1" s="5" t="s">
        <v>547</v>
      </c>
      <c r="B1" s="26"/>
      <c r="C1" s="26"/>
      <c r="D1" s="26"/>
    </row>
    <row r="3" spans="1:4">
      <c r="A3" s="30" t="s">
        <v>32</v>
      </c>
      <c r="B3" s="28"/>
      <c r="C3" s="28"/>
      <c r="D3" s="32"/>
    </row>
    <row r="4" spans="1:4">
      <c r="A4" s="30" t="s">
        <v>33</v>
      </c>
      <c r="B4" s="30" t="s">
        <v>34</v>
      </c>
      <c r="C4" s="30" t="s">
        <v>35</v>
      </c>
      <c r="D4" s="32" t="s">
        <v>4</v>
      </c>
    </row>
    <row r="5" spans="1:4">
      <c r="A5" s="27" t="s">
        <v>36</v>
      </c>
      <c r="B5" s="27" t="s">
        <v>37</v>
      </c>
      <c r="C5" s="27" t="s">
        <v>38</v>
      </c>
      <c r="D5" s="33">
        <v>3.0700000000000002E-2</v>
      </c>
    </row>
    <row r="6" spans="1:4">
      <c r="A6" s="29"/>
      <c r="B6" s="27" t="s">
        <v>39</v>
      </c>
      <c r="C6" s="27" t="s">
        <v>40</v>
      </c>
      <c r="D6" s="33">
        <v>2.8499999999999998E-2</v>
      </c>
    </row>
    <row r="7" spans="1:4">
      <c r="A7" s="29"/>
      <c r="B7" s="27" t="s">
        <v>41</v>
      </c>
      <c r="C7" s="27" t="s">
        <v>42</v>
      </c>
      <c r="D7" s="33">
        <v>2.9499999999999998E-2</v>
      </c>
    </row>
    <row r="8" spans="1:4">
      <c r="A8" s="29"/>
      <c r="B8" s="27" t="s">
        <v>43</v>
      </c>
      <c r="C8" s="27" t="s">
        <v>44</v>
      </c>
      <c r="D8" s="33">
        <v>2.63E-2</v>
      </c>
    </row>
    <row r="9" spans="1:4">
      <c r="A9" s="29"/>
      <c r="B9" s="27" t="s">
        <v>45</v>
      </c>
      <c r="C9" s="27" t="s">
        <v>46</v>
      </c>
      <c r="D9" s="33">
        <v>2.9599999999999998E-2</v>
      </c>
    </row>
    <row r="10" spans="1:4">
      <c r="A10" s="29"/>
      <c r="B10" s="27" t="s">
        <v>47</v>
      </c>
      <c r="C10" s="27" t="s">
        <v>48</v>
      </c>
      <c r="D10" s="33">
        <v>2.01E-2</v>
      </c>
    </row>
    <row r="11" spans="1:4">
      <c r="A11" s="29"/>
      <c r="B11" s="27" t="s">
        <v>49</v>
      </c>
      <c r="C11" s="27" t="s">
        <v>50</v>
      </c>
      <c r="D11" s="33">
        <v>2.01E-2</v>
      </c>
    </row>
    <row r="12" spans="1:4">
      <c r="A12" s="29"/>
      <c r="B12" s="27" t="s">
        <v>51</v>
      </c>
      <c r="C12" s="27" t="s">
        <v>52</v>
      </c>
      <c r="D12" s="33">
        <v>2.0299999999999999E-2</v>
      </c>
    </row>
    <row r="13" spans="1:4">
      <c r="A13" s="29"/>
      <c r="B13" s="27" t="s">
        <v>53</v>
      </c>
      <c r="C13" s="27" t="s">
        <v>54</v>
      </c>
      <c r="D13" s="33">
        <v>4.9799999999999997E-2</v>
      </c>
    </row>
    <row r="14" spans="1:4">
      <c r="A14" s="36" t="s">
        <v>55</v>
      </c>
      <c r="B14" s="37"/>
      <c r="C14" s="37"/>
      <c r="D14" s="38">
        <v>2.9314285714285709E-2</v>
      </c>
    </row>
    <row r="15" spans="1:4">
      <c r="A15" s="27" t="s">
        <v>56</v>
      </c>
      <c r="B15" s="27" t="s">
        <v>57</v>
      </c>
      <c r="C15" s="27" t="s">
        <v>58</v>
      </c>
      <c r="D15" s="33">
        <v>1.3299999999999999E-2</v>
      </c>
    </row>
    <row r="16" spans="1:4">
      <c r="A16" s="36" t="s">
        <v>59</v>
      </c>
      <c r="B16" s="37"/>
      <c r="C16" s="37"/>
      <c r="D16" s="38">
        <v>1.3299999999999999E-2</v>
      </c>
    </row>
    <row r="17" spans="1:4">
      <c r="A17" s="27" t="s">
        <v>60</v>
      </c>
      <c r="B17" s="27" t="s">
        <v>61</v>
      </c>
      <c r="C17" s="27" t="s">
        <v>62</v>
      </c>
      <c r="D17" s="33">
        <v>2.0500000000000001E-2</v>
      </c>
    </row>
    <row r="18" spans="1:4">
      <c r="A18" s="36" t="s">
        <v>63</v>
      </c>
      <c r="B18" s="37"/>
      <c r="C18" s="37"/>
      <c r="D18" s="38">
        <v>2.0500000000000001E-2</v>
      </c>
    </row>
    <row r="19" spans="1:4">
      <c r="A19" s="27" t="s">
        <v>64</v>
      </c>
      <c r="B19" s="27" t="s">
        <v>65</v>
      </c>
      <c r="C19" s="27" t="s">
        <v>66</v>
      </c>
      <c r="D19" s="33">
        <v>2.0500000000000001E-2</v>
      </c>
    </row>
    <row r="20" spans="1:4">
      <c r="A20" s="36" t="s">
        <v>67</v>
      </c>
      <c r="B20" s="37"/>
      <c r="C20" s="37"/>
      <c r="D20" s="38">
        <v>2.0500000000000001E-2</v>
      </c>
    </row>
    <row r="21" spans="1:4">
      <c r="A21" s="27" t="s">
        <v>68</v>
      </c>
      <c r="B21" s="27" t="s">
        <v>69</v>
      </c>
      <c r="C21" s="27" t="s">
        <v>70</v>
      </c>
      <c r="D21" s="33">
        <v>2.1999999999999999E-2</v>
      </c>
    </row>
    <row r="22" spans="1:4">
      <c r="A22" s="36" t="s">
        <v>71</v>
      </c>
      <c r="B22" s="37"/>
      <c r="C22" s="37"/>
      <c r="D22" s="38">
        <v>2.1999999999999999E-2</v>
      </c>
    </row>
    <row r="23" spans="1:4">
      <c r="A23" s="27" t="s">
        <v>72</v>
      </c>
      <c r="B23" s="27" t="s">
        <v>73</v>
      </c>
      <c r="C23" s="27" t="s">
        <v>74</v>
      </c>
      <c r="D23" s="33">
        <v>2.93E-2</v>
      </c>
    </row>
    <row r="24" spans="1:4">
      <c r="A24" s="36" t="s">
        <v>75</v>
      </c>
      <c r="B24" s="37"/>
      <c r="C24" s="37"/>
      <c r="D24" s="38">
        <v>2.93E-2</v>
      </c>
    </row>
    <row r="25" spans="1:4">
      <c r="A25" s="27" t="s">
        <v>76</v>
      </c>
      <c r="B25" s="27" t="s">
        <v>77</v>
      </c>
      <c r="C25" s="27" t="s">
        <v>78</v>
      </c>
      <c r="D25" s="33">
        <v>2.2500000000000003E-2</v>
      </c>
    </row>
    <row r="26" spans="1:4">
      <c r="A26" s="29"/>
      <c r="B26" s="27" t="s">
        <v>79</v>
      </c>
      <c r="C26" s="27" t="s">
        <v>80</v>
      </c>
      <c r="D26" s="33">
        <v>2.2600000000000002E-2</v>
      </c>
    </row>
    <row r="27" spans="1:4">
      <c r="A27" s="29"/>
      <c r="B27" s="27" t="s">
        <v>81</v>
      </c>
      <c r="C27" s="27" t="s">
        <v>82</v>
      </c>
      <c r="D27" s="33">
        <v>2.2800000000000001E-2</v>
      </c>
    </row>
    <row r="28" spans="1:4">
      <c r="A28" s="29"/>
      <c r="B28" s="27" t="s">
        <v>83</v>
      </c>
      <c r="C28" s="27" t="s">
        <v>84</v>
      </c>
      <c r="D28" s="33">
        <v>2.4299999999999999E-2</v>
      </c>
    </row>
    <row r="29" spans="1:4">
      <c r="A29" s="29"/>
      <c r="B29" s="27" t="s">
        <v>85</v>
      </c>
      <c r="C29" s="27" t="s">
        <v>86</v>
      </c>
      <c r="D29" s="33">
        <v>2.4299999999999999E-2</v>
      </c>
    </row>
    <row r="30" spans="1:4">
      <c r="A30" s="29"/>
      <c r="B30" s="27" t="s">
        <v>87</v>
      </c>
      <c r="C30" s="27" t="s">
        <v>88</v>
      </c>
      <c r="D30" s="33">
        <v>2.4299999999999999E-2</v>
      </c>
    </row>
    <row r="31" spans="1:4">
      <c r="A31" s="29"/>
      <c r="B31" s="27" t="s">
        <v>89</v>
      </c>
      <c r="C31" s="27" t="s">
        <v>90</v>
      </c>
      <c r="D31" s="33">
        <v>2.4299999999999999E-2</v>
      </c>
    </row>
    <row r="32" spans="1:4">
      <c r="A32" s="36" t="s">
        <v>91</v>
      </c>
      <c r="B32" s="37"/>
      <c r="C32" s="37"/>
      <c r="D32" s="38">
        <v>2.3744444444444443E-2</v>
      </c>
    </row>
    <row r="33" spans="1:4">
      <c r="A33" s="27" t="s">
        <v>92</v>
      </c>
      <c r="B33" s="27" t="s">
        <v>93</v>
      </c>
      <c r="C33" s="27" t="s">
        <v>94</v>
      </c>
      <c r="D33" s="33">
        <v>2.5899999999999999E-2</v>
      </c>
    </row>
    <row r="34" spans="1:4">
      <c r="A34" s="29"/>
      <c r="B34" s="27" t="s">
        <v>95</v>
      </c>
      <c r="C34" s="27" t="s">
        <v>96</v>
      </c>
      <c r="D34" s="33">
        <v>0.24279999999999999</v>
      </c>
    </row>
    <row r="35" spans="1:4">
      <c r="A35" s="36" t="s">
        <v>97</v>
      </c>
      <c r="B35" s="37"/>
      <c r="C35" s="37"/>
      <c r="D35" s="38">
        <v>9.8199999999999996E-2</v>
      </c>
    </row>
    <row r="36" spans="1:4">
      <c r="A36" s="27" t="s">
        <v>98</v>
      </c>
      <c r="B36" s="27" t="s">
        <v>99</v>
      </c>
      <c r="C36" s="27" t="s">
        <v>100</v>
      </c>
      <c r="D36" s="33">
        <v>1.66E-2</v>
      </c>
    </row>
    <row r="37" spans="1:4">
      <c r="A37" s="29"/>
      <c r="B37" s="27" t="s">
        <v>101</v>
      </c>
      <c r="C37" s="27" t="s">
        <v>102</v>
      </c>
      <c r="D37" s="33">
        <v>2.0299999999999999E-2</v>
      </c>
    </row>
    <row r="38" spans="1:4">
      <c r="A38" s="29"/>
      <c r="B38" s="27" t="s">
        <v>103</v>
      </c>
      <c r="C38" s="27" t="s">
        <v>104</v>
      </c>
      <c r="D38" s="33">
        <v>1.38E-2</v>
      </c>
    </row>
    <row r="39" spans="1:4">
      <c r="A39" s="29"/>
      <c r="B39" s="27" t="s">
        <v>105</v>
      </c>
      <c r="C39" s="27" t="s">
        <v>106</v>
      </c>
      <c r="D39" s="33">
        <v>1.6799999999999999E-2</v>
      </c>
    </row>
    <row r="40" spans="1:4">
      <c r="A40" s="36" t="s">
        <v>107</v>
      </c>
      <c r="B40" s="37"/>
      <c r="C40" s="37"/>
      <c r="D40" s="38">
        <v>1.7559999999999999E-2</v>
      </c>
    </row>
    <row r="41" spans="1:4">
      <c r="A41" s="27" t="s">
        <v>108</v>
      </c>
      <c r="B41" s="27" t="s">
        <v>109</v>
      </c>
      <c r="C41" s="27" t="s">
        <v>110</v>
      </c>
      <c r="D41" s="33">
        <v>1.66E-2</v>
      </c>
    </row>
    <row r="42" spans="1:4">
      <c r="A42" s="29"/>
      <c r="B42" s="27" t="s">
        <v>111</v>
      </c>
      <c r="C42" s="27" t="s">
        <v>112</v>
      </c>
      <c r="D42" s="33">
        <v>1.66E-2</v>
      </c>
    </row>
    <row r="43" spans="1:4">
      <c r="A43" s="29"/>
      <c r="B43" s="27" t="s">
        <v>113</v>
      </c>
      <c r="C43" s="27" t="s">
        <v>114</v>
      </c>
      <c r="D43" s="33">
        <v>1.66E-2</v>
      </c>
    </row>
    <row r="44" spans="1:4">
      <c r="A44" s="29"/>
      <c r="B44" s="27" t="s">
        <v>115</v>
      </c>
      <c r="C44" s="27" t="s">
        <v>116</v>
      </c>
      <c r="D44" s="33">
        <v>1.66E-2</v>
      </c>
    </row>
    <row r="45" spans="1:4">
      <c r="A45" s="29"/>
      <c r="B45" s="27" t="s">
        <v>117</v>
      </c>
      <c r="C45" s="27" t="s">
        <v>118</v>
      </c>
      <c r="D45" s="33">
        <v>1.66E-2</v>
      </c>
    </row>
    <row r="46" spans="1:4">
      <c r="A46" s="36" t="s">
        <v>119</v>
      </c>
      <c r="B46" s="37"/>
      <c r="C46" s="37"/>
      <c r="D46" s="38">
        <v>1.66E-2</v>
      </c>
    </row>
    <row r="47" spans="1:4">
      <c r="A47" s="27" t="s">
        <v>120</v>
      </c>
      <c r="B47" s="27" t="s">
        <v>121</v>
      </c>
      <c r="C47" s="27" t="s">
        <v>122</v>
      </c>
      <c r="D47" s="33">
        <v>0.03</v>
      </c>
    </row>
    <row r="48" spans="1:4">
      <c r="A48" s="36" t="s">
        <v>123</v>
      </c>
      <c r="B48" s="37"/>
      <c r="C48" s="37"/>
      <c r="D48" s="38">
        <v>0.03</v>
      </c>
    </row>
    <row r="49" spans="1:4">
      <c r="A49" s="27" t="s">
        <v>124</v>
      </c>
      <c r="B49" s="27" t="s">
        <v>125</v>
      </c>
      <c r="C49" s="27" t="s">
        <v>126</v>
      </c>
      <c r="D49" s="33">
        <v>2.6800000000000001E-2</v>
      </c>
    </row>
    <row r="50" spans="1:4">
      <c r="A50" s="29"/>
      <c r="B50" s="27" t="s">
        <v>127</v>
      </c>
      <c r="C50" s="27" t="s">
        <v>128</v>
      </c>
      <c r="D50" s="33">
        <v>2.7399999999999997E-2</v>
      </c>
    </row>
    <row r="51" spans="1:4">
      <c r="A51" s="29"/>
      <c r="B51" s="27" t="s">
        <v>129</v>
      </c>
      <c r="C51" s="27" t="s">
        <v>130</v>
      </c>
      <c r="D51" s="33">
        <v>3.2500000000000001E-2</v>
      </c>
    </row>
    <row r="52" spans="1:4">
      <c r="A52" s="29"/>
      <c r="B52" s="27" t="s">
        <v>131</v>
      </c>
      <c r="C52" s="27" t="s">
        <v>132</v>
      </c>
      <c r="D52" s="33">
        <v>2.8999999999999998E-2</v>
      </c>
    </row>
    <row r="53" spans="1:4">
      <c r="A53" s="29"/>
      <c r="B53" s="27" t="s">
        <v>133</v>
      </c>
      <c r="C53" s="27" t="s">
        <v>134</v>
      </c>
      <c r="D53" s="33">
        <v>2.8999999999999998E-2</v>
      </c>
    </row>
    <row r="54" spans="1:4">
      <c r="A54" s="29"/>
      <c r="B54" s="27" t="s">
        <v>135</v>
      </c>
      <c r="C54" s="27" t="s">
        <v>136</v>
      </c>
      <c r="D54" s="33">
        <v>2.7799999999999998E-2</v>
      </c>
    </row>
    <row r="55" spans="1:4">
      <c r="A55" s="29"/>
      <c r="B55" s="27" t="s">
        <v>137</v>
      </c>
      <c r="C55" s="27" t="s">
        <v>138</v>
      </c>
      <c r="D55" s="33">
        <v>2.7299999999999998E-2</v>
      </c>
    </row>
    <row r="56" spans="1:4">
      <c r="A56" s="36" t="s">
        <v>139</v>
      </c>
      <c r="B56" s="37"/>
      <c r="C56" s="37"/>
      <c r="D56" s="38">
        <v>2.8245454545454542E-2</v>
      </c>
    </row>
    <row r="57" spans="1:4">
      <c r="A57" s="27" t="s">
        <v>140</v>
      </c>
      <c r="B57" s="27" t="s">
        <v>141</v>
      </c>
      <c r="C57" s="27" t="s">
        <v>142</v>
      </c>
      <c r="D57" s="33">
        <v>1.49E-2</v>
      </c>
    </row>
    <row r="58" spans="1:4">
      <c r="A58" s="36" t="s">
        <v>143</v>
      </c>
      <c r="B58" s="37"/>
      <c r="C58" s="37"/>
      <c r="D58" s="38">
        <v>1.49E-2</v>
      </c>
    </row>
    <row r="59" spans="1:4">
      <c r="A59" s="27" t="s">
        <v>144</v>
      </c>
      <c r="B59" s="27" t="s">
        <v>145</v>
      </c>
      <c r="C59" s="27" t="s">
        <v>146</v>
      </c>
      <c r="D59" s="33">
        <v>0.19400000000000001</v>
      </c>
    </row>
    <row r="60" spans="1:4">
      <c r="A60" s="29"/>
      <c r="B60" s="27" t="s">
        <v>147</v>
      </c>
      <c r="C60" s="27" t="s">
        <v>148</v>
      </c>
      <c r="D60" s="33">
        <v>0.1072</v>
      </c>
    </row>
    <row r="61" spans="1:4">
      <c r="A61" s="36" t="s">
        <v>149</v>
      </c>
      <c r="B61" s="37"/>
      <c r="C61" s="37"/>
      <c r="D61" s="38">
        <v>0.15060000000000001</v>
      </c>
    </row>
    <row r="62" spans="1:4">
      <c r="A62" s="27" t="s">
        <v>150</v>
      </c>
      <c r="B62" s="27" t="s">
        <v>151</v>
      </c>
      <c r="C62" s="27" t="s">
        <v>152</v>
      </c>
      <c r="D62" s="33">
        <v>0.05</v>
      </c>
    </row>
    <row r="63" spans="1:4">
      <c r="A63" s="29"/>
      <c r="B63" s="27" t="s">
        <v>153</v>
      </c>
      <c r="C63" s="27" t="s">
        <v>154</v>
      </c>
      <c r="D63" s="33">
        <v>0.2</v>
      </c>
    </row>
    <row r="64" spans="1:4">
      <c r="A64" s="29"/>
      <c r="B64" s="27" t="s">
        <v>155</v>
      </c>
      <c r="C64" s="27" t="s">
        <v>156</v>
      </c>
      <c r="D64" s="33">
        <v>0.2</v>
      </c>
    </row>
    <row r="65" spans="1:4">
      <c r="A65" s="29"/>
      <c r="B65" s="27" t="s">
        <v>157</v>
      </c>
      <c r="C65" s="27" t="s">
        <v>158</v>
      </c>
      <c r="D65" s="33">
        <v>0.2</v>
      </c>
    </row>
    <row r="66" spans="1:4">
      <c r="A66" s="29"/>
      <c r="B66" s="27" t="s">
        <v>159</v>
      </c>
      <c r="C66" s="27" t="s">
        <v>160</v>
      </c>
      <c r="D66" s="33">
        <v>0</v>
      </c>
    </row>
    <row r="67" spans="1:4">
      <c r="A67" s="29"/>
      <c r="B67" s="27" t="s">
        <v>161</v>
      </c>
      <c r="C67" s="27" t="s">
        <v>162</v>
      </c>
      <c r="D67" s="33">
        <v>0.2</v>
      </c>
    </row>
    <row r="68" spans="1:4">
      <c r="A68" s="29"/>
      <c r="B68" s="27" t="s">
        <v>163</v>
      </c>
      <c r="C68" s="27" t="s">
        <v>164</v>
      </c>
      <c r="D68" s="33">
        <v>0.2</v>
      </c>
    </row>
    <row r="69" spans="1:4">
      <c r="A69" s="29"/>
      <c r="B69" s="27" t="s">
        <v>165</v>
      </c>
      <c r="C69" s="27" t="s">
        <v>166</v>
      </c>
      <c r="D69" s="33">
        <v>0.2</v>
      </c>
    </row>
    <row r="70" spans="1:4">
      <c r="A70" s="29"/>
      <c r="B70" s="27" t="s">
        <v>167</v>
      </c>
      <c r="C70" s="27" t="s">
        <v>168</v>
      </c>
      <c r="D70" s="33">
        <v>0.2</v>
      </c>
    </row>
    <row r="71" spans="1:4">
      <c r="A71" s="29"/>
      <c r="B71" s="27" t="s">
        <v>169</v>
      </c>
      <c r="C71" s="27" t="s">
        <v>170</v>
      </c>
      <c r="D71" s="33">
        <v>6.6699999999999995E-2</v>
      </c>
    </row>
    <row r="72" spans="1:4">
      <c r="A72" s="36" t="s">
        <v>171</v>
      </c>
      <c r="B72" s="37"/>
      <c r="C72" s="37"/>
      <c r="D72" s="38">
        <v>0.14889333333333329</v>
      </c>
    </row>
    <row r="73" spans="1:4">
      <c r="A73" s="27" t="s">
        <v>172</v>
      </c>
      <c r="B73" s="27" t="s">
        <v>173</v>
      </c>
      <c r="C73" s="27" t="s">
        <v>174</v>
      </c>
      <c r="D73" s="33">
        <v>1.5275E-2</v>
      </c>
    </row>
    <row r="74" spans="1:4">
      <c r="A74" s="29"/>
      <c r="B74" s="27" t="s">
        <v>175</v>
      </c>
      <c r="C74" s="27" t="s">
        <v>176</v>
      </c>
      <c r="D74" s="33">
        <v>2.3400000000000001E-2</v>
      </c>
    </row>
    <row r="75" spans="1:4">
      <c r="A75" s="29"/>
      <c r="B75" s="27" t="s">
        <v>177</v>
      </c>
      <c r="C75" s="27" t="s">
        <v>178</v>
      </c>
      <c r="D75" s="33">
        <v>8.5000000000000006E-2</v>
      </c>
    </row>
    <row r="76" spans="1:4">
      <c r="A76" s="29"/>
      <c r="B76" s="27" t="s">
        <v>179</v>
      </c>
      <c r="C76" s="27" t="s">
        <v>180</v>
      </c>
      <c r="D76" s="33">
        <v>5.5100000000000003E-2</v>
      </c>
    </row>
    <row r="77" spans="1:4">
      <c r="A77" s="36" t="s">
        <v>181</v>
      </c>
      <c r="B77" s="37"/>
      <c r="C77" s="37"/>
      <c r="D77" s="38">
        <v>3.6241666666666665E-2</v>
      </c>
    </row>
    <row r="78" spans="1:4">
      <c r="A78" s="27" t="s">
        <v>182</v>
      </c>
      <c r="B78" s="27" t="s">
        <v>183</v>
      </c>
      <c r="C78" s="27" t="s">
        <v>184</v>
      </c>
      <c r="D78" s="33">
        <v>0.04</v>
      </c>
    </row>
    <row r="79" spans="1:4">
      <c r="A79" s="36" t="s">
        <v>185</v>
      </c>
      <c r="B79" s="37"/>
      <c r="C79" s="37"/>
      <c r="D79" s="38">
        <v>0.04</v>
      </c>
    </row>
    <row r="80" spans="1:4">
      <c r="A80" s="27" t="s">
        <v>186</v>
      </c>
      <c r="B80" s="27" t="s">
        <v>187</v>
      </c>
      <c r="C80" s="27" t="s">
        <v>188</v>
      </c>
      <c r="D80" s="33">
        <v>0.05</v>
      </c>
    </row>
    <row r="81" spans="1:4">
      <c r="A81" s="36" t="s">
        <v>189</v>
      </c>
      <c r="B81" s="37"/>
      <c r="C81" s="37"/>
      <c r="D81" s="38">
        <v>0.05</v>
      </c>
    </row>
    <row r="82" spans="1:4">
      <c r="A82" s="27" t="s">
        <v>190</v>
      </c>
      <c r="B82" s="27" t="s">
        <v>191</v>
      </c>
      <c r="C82" s="27" t="s">
        <v>192</v>
      </c>
      <c r="D82" s="33">
        <v>6.6699999999999995E-2</v>
      </c>
    </row>
    <row r="83" spans="1:4">
      <c r="A83" s="36" t="s">
        <v>193</v>
      </c>
      <c r="B83" s="37"/>
      <c r="C83" s="37"/>
      <c r="D83" s="38">
        <v>6.6699999999999995E-2</v>
      </c>
    </row>
    <row r="84" spans="1:4">
      <c r="A84" s="27" t="s">
        <v>194</v>
      </c>
      <c r="B84" s="27" t="s">
        <v>195</v>
      </c>
      <c r="C84" s="27" t="s">
        <v>196</v>
      </c>
      <c r="D84" s="33">
        <v>2.1399999999999999E-2</v>
      </c>
    </row>
    <row r="85" spans="1:4">
      <c r="A85" s="36" t="s">
        <v>197</v>
      </c>
      <c r="B85" s="37"/>
      <c r="C85" s="37"/>
      <c r="D85" s="38">
        <v>2.1399999999999999E-2</v>
      </c>
    </row>
    <row r="86" spans="1:4">
      <c r="A86" s="27" t="s">
        <v>198</v>
      </c>
      <c r="B86" s="27" t="s">
        <v>199</v>
      </c>
      <c r="C86" s="27" t="s">
        <v>200</v>
      </c>
      <c r="D86" s="33">
        <v>6.6699999999999995E-2</v>
      </c>
    </row>
    <row r="87" spans="1:4">
      <c r="A87" s="29"/>
      <c r="B87" s="27" t="s">
        <v>201</v>
      </c>
      <c r="C87" s="27" t="s">
        <v>202</v>
      </c>
      <c r="D87" s="33">
        <v>6.6699999999999995E-2</v>
      </c>
    </row>
    <row r="88" spans="1:4">
      <c r="A88" s="29"/>
      <c r="B88" s="27" t="s">
        <v>203</v>
      </c>
      <c r="C88" s="27" t="s">
        <v>204</v>
      </c>
      <c r="D88" s="33">
        <v>6.6699999999999995E-2</v>
      </c>
    </row>
    <row r="89" spans="1:4">
      <c r="A89" s="36" t="s">
        <v>205</v>
      </c>
      <c r="B89" s="37"/>
      <c r="C89" s="37"/>
      <c r="D89" s="38">
        <v>6.6699999999999995E-2</v>
      </c>
    </row>
    <row r="90" spans="1:4">
      <c r="A90" s="27" t="s">
        <v>206</v>
      </c>
      <c r="B90" s="27" t="s">
        <v>207</v>
      </c>
      <c r="C90" s="27" t="s">
        <v>208</v>
      </c>
      <c r="D90" s="33">
        <v>0.05</v>
      </c>
    </row>
    <row r="91" spans="1:4">
      <c r="A91" s="36" t="s">
        <v>209</v>
      </c>
      <c r="B91" s="37"/>
      <c r="C91" s="37"/>
      <c r="D91" s="38">
        <v>0.05</v>
      </c>
    </row>
    <row r="92" spans="1:4">
      <c r="A92" s="27" t="s">
        <v>210</v>
      </c>
      <c r="B92" s="27" t="s">
        <v>211</v>
      </c>
      <c r="C92" s="27" t="s">
        <v>212</v>
      </c>
      <c r="D92" s="33">
        <v>0.05</v>
      </c>
    </row>
    <row r="93" spans="1:4">
      <c r="A93" s="36" t="s">
        <v>213</v>
      </c>
      <c r="B93" s="37"/>
      <c r="C93" s="37"/>
      <c r="D93" s="38">
        <v>0.05</v>
      </c>
    </row>
    <row r="94" spans="1:4">
      <c r="A94" s="27" t="s">
        <v>214</v>
      </c>
      <c r="B94" s="27" t="s">
        <v>215</v>
      </c>
      <c r="C94" s="27" t="s">
        <v>216</v>
      </c>
      <c r="D94" s="33">
        <v>0.05</v>
      </c>
    </row>
    <row r="95" spans="1:4">
      <c r="A95" s="29"/>
      <c r="B95" s="27" t="s">
        <v>217</v>
      </c>
      <c r="C95" s="27" t="s">
        <v>218</v>
      </c>
      <c r="D95" s="33">
        <v>0.02</v>
      </c>
    </row>
    <row r="96" spans="1:4">
      <c r="A96" s="29"/>
      <c r="B96" s="27" t="s">
        <v>219</v>
      </c>
      <c r="C96" s="27" t="s">
        <v>220</v>
      </c>
      <c r="D96" s="33">
        <v>0.02</v>
      </c>
    </row>
    <row r="97" spans="1:4">
      <c r="A97" s="29"/>
      <c r="B97" s="27" t="s">
        <v>221</v>
      </c>
      <c r="C97" s="27" t="s">
        <v>222</v>
      </c>
      <c r="D97" s="33">
        <v>0.1</v>
      </c>
    </row>
    <row r="98" spans="1:4">
      <c r="A98" s="36" t="s">
        <v>223</v>
      </c>
      <c r="B98" s="37"/>
      <c r="C98" s="37"/>
      <c r="D98" s="38">
        <v>4.7500000000000001E-2</v>
      </c>
    </row>
    <row r="99" spans="1:4">
      <c r="A99" s="27" t="s">
        <v>224</v>
      </c>
      <c r="B99" s="27" t="s">
        <v>225</v>
      </c>
      <c r="C99" s="27" t="s">
        <v>226</v>
      </c>
      <c r="D99" s="33">
        <v>0.02</v>
      </c>
    </row>
    <row r="100" spans="1:4">
      <c r="A100" s="36" t="s">
        <v>227</v>
      </c>
      <c r="B100" s="37"/>
      <c r="C100" s="37"/>
      <c r="D100" s="38">
        <v>0.02</v>
      </c>
    </row>
    <row r="101" spans="1:4">
      <c r="A101" s="27" t="s">
        <v>228</v>
      </c>
      <c r="B101" s="27" t="s">
        <v>229</v>
      </c>
      <c r="C101" s="27" t="s">
        <v>230</v>
      </c>
      <c r="D101" s="33">
        <v>0.02</v>
      </c>
    </row>
    <row r="102" spans="1:4">
      <c r="A102" s="36" t="s">
        <v>231</v>
      </c>
      <c r="B102" s="37"/>
      <c r="C102" s="37"/>
      <c r="D102" s="38">
        <v>0.02</v>
      </c>
    </row>
    <row r="103" spans="1:4">
      <c r="A103" s="27" t="s">
        <v>232</v>
      </c>
      <c r="B103" s="27" t="s">
        <v>233</v>
      </c>
      <c r="C103" s="27" t="s">
        <v>234</v>
      </c>
      <c r="D103" s="33">
        <v>0.02</v>
      </c>
    </row>
    <row r="104" spans="1:4">
      <c r="A104" s="36" t="s">
        <v>235</v>
      </c>
      <c r="B104" s="37"/>
      <c r="C104" s="37"/>
      <c r="D104" s="38">
        <v>0.02</v>
      </c>
    </row>
    <row r="105" spans="1:4">
      <c r="A105" s="27" t="s">
        <v>236</v>
      </c>
      <c r="B105" s="27" t="s">
        <v>237</v>
      </c>
      <c r="C105" s="27" t="s">
        <v>238</v>
      </c>
      <c r="D105" s="33">
        <v>0.02</v>
      </c>
    </row>
    <row r="106" spans="1:4">
      <c r="A106" s="36" t="s">
        <v>239</v>
      </c>
      <c r="B106" s="37"/>
      <c r="C106" s="37"/>
      <c r="D106" s="38">
        <v>0.02</v>
      </c>
    </row>
    <row r="107" spans="1:4">
      <c r="A107" s="27" t="s">
        <v>240</v>
      </c>
      <c r="B107" s="27" t="s">
        <v>241</v>
      </c>
      <c r="C107" s="27" t="s">
        <v>242</v>
      </c>
      <c r="D107" s="33">
        <v>0.05</v>
      </c>
    </row>
    <row r="108" spans="1:4">
      <c r="A108" s="29"/>
      <c r="B108" s="27" t="s">
        <v>243</v>
      </c>
      <c r="C108" s="27" t="s">
        <v>244</v>
      </c>
      <c r="D108" s="33">
        <v>0.05</v>
      </c>
    </row>
    <row r="109" spans="1:4">
      <c r="A109" s="36" t="s">
        <v>245</v>
      </c>
      <c r="B109" s="37"/>
      <c r="C109" s="37"/>
      <c r="D109" s="38">
        <v>5.000000000000001E-2</v>
      </c>
    </row>
    <row r="110" spans="1:4">
      <c r="A110" s="27" t="s">
        <v>246</v>
      </c>
      <c r="B110" s="27" t="s">
        <v>247</v>
      </c>
      <c r="C110" s="27" t="s">
        <v>248</v>
      </c>
      <c r="D110" s="33">
        <v>0.05</v>
      </c>
    </row>
    <row r="111" spans="1:4">
      <c r="A111" s="36" t="s">
        <v>249</v>
      </c>
      <c r="B111" s="37"/>
      <c r="C111" s="37"/>
      <c r="D111" s="38">
        <v>0.05</v>
      </c>
    </row>
    <row r="112" spans="1:4">
      <c r="A112" s="27" t="s">
        <v>250</v>
      </c>
      <c r="B112" s="27" t="s">
        <v>251</v>
      </c>
      <c r="C112" s="27" t="s">
        <v>252</v>
      </c>
      <c r="D112" s="33">
        <v>0.1</v>
      </c>
    </row>
    <row r="113" spans="1:4">
      <c r="A113" s="29"/>
      <c r="B113" s="27" t="s">
        <v>253</v>
      </c>
      <c r="C113" s="27" t="s">
        <v>254</v>
      </c>
      <c r="D113" s="33">
        <v>0.2</v>
      </c>
    </row>
    <row r="114" spans="1:4">
      <c r="A114" s="29"/>
      <c r="B114" s="27" t="s">
        <v>255</v>
      </c>
      <c r="C114" s="27" t="s">
        <v>256</v>
      </c>
      <c r="D114" s="33">
        <v>6.8699999999999997E-2</v>
      </c>
    </row>
    <row r="115" spans="1:4">
      <c r="A115" s="36" t="s">
        <v>257</v>
      </c>
      <c r="B115" s="37"/>
      <c r="C115" s="37"/>
      <c r="D115" s="38">
        <v>0.12290000000000001</v>
      </c>
    </row>
    <row r="116" spans="1:4">
      <c r="A116" s="27" t="s">
        <v>258</v>
      </c>
      <c r="B116" s="27" t="s">
        <v>259</v>
      </c>
      <c r="C116" s="27" t="s">
        <v>260</v>
      </c>
      <c r="D116" s="33">
        <v>0.1</v>
      </c>
    </row>
    <row r="117" spans="1:4">
      <c r="A117" s="36" t="s">
        <v>261</v>
      </c>
      <c r="B117" s="37"/>
      <c r="C117" s="37"/>
      <c r="D117" s="38">
        <v>0.1</v>
      </c>
    </row>
    <row r="118" spans="1:4">
      <c r="A118" s="27" t="s">
        <v>262</v>
      </c>
      <c r="B118" s="27" t="s">
        <v>263</v>
      </c>
      <c r="C118" s="27" t="s">
        <v>264</v>
      </c>
      <c r="D118" s="33">
        <v>0.1</v>
      </c>
    </row>
    <row r="119" spans="1:4">
      <c r="A119" s="36" t="s">
        <v>265</v>
      </c>
      <c r="B119" s="37"/>
      <c r="C119" s="37"/>
      <c r="D119" s="38">
        <v>0.1</v>
      </c>
    </row>
    <row r="120" spans="1:4">
      <c r="A120" s="27" t="s">
        <v>266</v>
      </c>
      <c r="B120" s="27" t="s">
        <v>267</v>
      </c>
      <c r="C120" s="27" t="s">
        <v>268</v>
      </c>
      <c r="D120" s="33">
        <v>0.1</v>
      </c>
    </row>
    <row r="121" spans="1:4">
      <c r="A121" s="36" t="s">
        <v>269</v>
      </c>
      <c r="B121" s="37"/>
      <c r="C121" s="37"/>
      <c r="D121" s="38">
        <v>0.1</v>
      </c>
    </row>
    <row r="122" spans="1:4">
      <c r="A122" s="27" t="s">
        <v>270</v>
      </c>
      <c r="B122" s="27" t="s">
        <v>271</v>
      </c>
      <c r="C122" s="27" t="s">
        <v>272</v>
      </c>
      <c r="D122" s="33">
        <v>0.2</v>
      </c>
    </row>
    <row r="123" spans="1:4">
      <c r="A123" s="36" t="s">
        <v>273</v>
      </c>
      <c r="B123" s="37"/>
      <c r="C123" s="37"/>
      <c r="D123" s="38">
        <v>0.2</v>
      </c>
    </row>
    <row r="124" spans="1:4">
      <c r="A124" s="27" t="s">
        <v>274</v>
      </c>
      <c r="B124" s="27" t="s">
        <v>275</v>
      </c>
      <c r="C124" s="27" t="s">
        <v>276</v>
      </c>
      <c r="D124" s="33">
        <v>0.1</v>
      </c>
    </row>
    <row r="125" spans="1:4">
      <c r="A125" s="36" t="s">
        <v>277</v>
      </c>
      <c r="B125" s="37"/>
      <c r="C125" s="37"/>
      <c r="D125" s="38">
        <v>0.1</v>
      </c>
    </row>
    <row r="126" spans="1:4">
      <c r="A126" s="27" t="s">
        <v>278</v>
      </c>
      <c r="B126" s="27" t="s">
        <v>279</v>
      </c>
      <c r="C126" s="27" t="s">
        <v>280</v>
      </c>
      <c r="D126" s="33">
        <v>0.1</v>
      </c>
    </row>
    <row r="127" spans="1:4">
      <c r="A127" s="36" t="s">
        <v>281</v>
      </c>
      <c r="B127" s="37"/>
      <c r="C127" s="37"/>
      <c r="D127" s="38">
        <v>0.1</v>
      </c>
    </row>
    <row r="128" spans="1:4">
      <c r="A128" s="27" t="s">
        <v>282</v>
      </c>
      <c r="B128" s="27" t="s">
        <v>283</v>
      </c>
      <c r="C128" s="27" t="s">
        <v>284</v>
      </c>
      <c r="D128" s="33">
        <v>0.1</v>
      </c>
    </row>
    <row r="129" spans="1:4">
      <c r="A129" s="36" t="s">
        <v>285</v>
      </c>
      <c r="B129" s="37"/>
      <c r="C129" s="37"/>
      <c r="D129" s="38">
        <v>0.1</v>
      </c>
    </row>
    <row r="130" spans="1:4">
      <c r="A130" s="27" t="s">
        <v>286</v>
      </c>
      <c r="B130" s="27" t="s">
        <v>287</v>
      </c>
      <c r="C130" s="27" t="s">
        <v>288</v>
      </c>
      <c r="D130" s="33">
        <v>8.3000000000000001E-3</v>
      </c>
    </row>
    <row r="131" spans="1:4">
      <c r="A131" s="29"/>
      <c r="B131" s="27" t="s">
        <v>289</v>
      </c>
      <c r="C131" s="27" t="s">
        <v>288</v>
      </c>
      <c r="D131" s="33">
        <v>8.8666666666666668E-3</v>
      </c>
    </row>
    <row r="132" spans="1:4">
      <c r="A132" s="29"/>
      <c r="B132" s="27" t="s">
        <v>290</v>
      </c>
      <c r="C132" s="27" t="s">
        <v>288</v>
      </c>
      <c r="D132" s="33">
        <v>1.4999999999999999E-2</v>
      </c>
    </row>
    <row r="133" spans="1:4">
      <c r="A133" s="29"/>
      <c r="B133" s="27" t="s">
        <v>291</v>
      </c>
      <c r="C133" s="27" t="s">
        <v>288</v>
      </c>
      <c r="D133" s="33">
        <v>1.205E-2</v>
      </c>
    </row>
    <row r="134" spans="1:4">
      <c r="A134" s="29"/>
      <c r="B134" s="27" t="s">
        <v>292</v>
      </c>
      <c r="C134" s="27" t="s">
        <v>288</v>
      </c>
      <c r="D134" s="33">
        <v>7.45E-3</v>
      </c>
    </row>
    <row r="135" spans="1:4">
      <c r="A135" s="29"/>
      <c r="B135" s="27" t="s">
        <v>293</v>
      </c>
      <c r="C135" s="27" t="s">
        <v>288</v>
      </c>
      <c r="D135" s="33">
        <v>1.0833333333333334E-2</v>
      </c>
    </row>
    <row r="136" spans="1:4">
      <c r="A136" s="29"/>
      <c r="B136" s="27" t="s">
        <v>294</v>
      </c>
      <c r="C136" s="27" t="s">
        <v>288</v>
      </c>
      <c r="D136" s="33">
        <v>0</v>
      </c>
    </row>
    <row r="137" spans="1:4">
      <c r="A137" s="29"/>
      <c r="B137" s="27" t="s">
        <v>295</v>
      </c>
      <c r="C137" s="27" t="s">
        <v>288</v>
      </c>
      <c r="D137" s="33">
        <v>8.3000000000000001E-3</v>
      </c>
    </row>
    <row r="138" spans="1:4">
      <c r="A138" s="29"/>
      <c r="B138" s="27" t="s">
        <v>296</v>
      </c>
      <c r="C138" s="27" t="s">
        <v>288</v>
      </c>
      <c r="D138" s="33">
        <v>8.3000000000000001E-3</v>
      </c>
    </row>
    <row r="139" spans="1:4">
      <c r="A139" s="29"/>
      <c r="B139" s="27" t="s">
        <v>297</v>
      </c>
      <c r="C139" s="27" t="s">
        <v>288</v>
      </c>
      <c r="D139" s="33">
        <v>1.4999999999999999E-2</v>
      </c>
    </row>
    <row r="140" spans="1:4">
      <c r="A140" s="29"/>
      <c r="B140" s="27" t="s">
        <v>298</v>
      </c>
      <c r="C140" s="27" t="s">
        <v>288</v>
      </c>
      <c r="D140" s="33">
        <v>1.41E-2</v>
      </c>
    </row>
    <row r="141" spans="1:4">
      <c r="A141" s="29"/>
      <c r="B141" s="27" t="s">
        <v>299</v>
      </c>
      <c r="C141" s="27" t="s">
        <v>288</v>
      </c>
      <c r="D141" s="33">
        <v>7.45E-3</v>
      </c>
    </row>
    <row r="142" spans="1:4">
      <c r="A142" s="29"/>
      <c r="B142" s="27" t="s">
        <v>300</v>
      </c>
      <c r="C142" s="27" t="s">
        <v>288</v>
      </c>
      <c r="D142" s="33">
        <v>1.125E-2</v>
      </c>
    </row>
    <row r="143" spans="1:4">
      <c r="A143" s="29"/>
      <c r="B143" s="27" t="s">
        <v>286</v>
      </c>
      <c r="C143" s="27" t="s">
        <v>286</v>
      </c>
      <c r="D143" s="33">
        <v>0</v>
      </c>
    </row>
    <row r="144" spans="1:4">
      <c r="A144" s="36" t="s">
        <v>301</v>
      </c>
      <c r="B144" s="37"/>
      <c r="C144" s="37"/>
      <c r="D144" s="38">
        <v>9.7333333333333352E-3</v>
      </c>
    </row>
    <row r="145" spans="1:4">
      <c r="A145" s="31" t="s">
        <v>302</v>
      </c>
      <c r="B145" s="35"/>
      <c r="C145" s="35"/>
      <c r="D145" s="34">
        <v>4.2878070175438557E-2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45"/>
  <sheetViews>
    <sheetView workbookViewId="0"/>
  </sheetViews>
  <sheetFormatPr defaultRowHeight="15"/>
  <cols>
    <col min="1" max="1" width="13.140625" bestFit="1" customWidth="1"/>
    <col min="2" max="2" width="17.7109375" bestFit="1" customWidth="1"/>
    <col min="3" max="3" width="27.140625" bestFit="1" customWidth="1"/>
    <col min="4" max="4" width="7.140625" customWidth="1"/>
  </cols>
  <sheetData>
    <row r="1" spans="1:4">
      <c r="A1" s="5" t="s">
        <v>547</v>
      </c>
    </row>
    <row r="3" spans="1:4">
      <c r="A3" s="45" t="s">
        <v>32</v>
      </c>
    </row>
    <row r="4" spans="1:4">
      <c r="A4" s="45" t="s">
        <v>33</v>
      </c>
      <c r="B4" s="45" t="s">
        <v>34</v>
      </c>
      <c r="C4" s="45" t="s">
        <v>35</v>
      </c>
      <c r="D4" t="s">
        <v>4</v>
      </c>
    </row>
    <row r="5" spans="1:4">
      <c r="A5" t="s">
        <v>36</v>
      </c>
      <c r="B5" t="s">
        <v>37</v>
      </c>
      <c r="C5" t="s">
        <v>38</v>
      </c>
      <c r="D5" s="46">
        <v>3.0700000000000002E-2</v>
      </c>
    </row>
    <row r="6" spans="1:4">
      <c r="B6" t="s">
        <v>39</v>
      </c>
      <c r="C6" t="s">
        <v>40</v>
      </c>
      <c r="D6" s="46">
        <v>2.8499999999999998E-2</v>
      </c>
    </row>
    <row r="7" spans="1:4">
      <c r="B7" t="s">
        <v>41</v>
      </c>
      <c r="C7" t="s">
        <v>42</v>
      </c>
      <c r="D7" s="46">
        <v>2.9499999999999998E-2</v>
      </c>
    </row>
    <row r="8" spans="1:4">
      <c r="B8" t="s">
        <v>43</v>
      </c>
      <c r="C8" t="s">
        <v>44</v>
      </c>
      <c r="D8" s="46">
        <v>2.63E-2</v>
      </c>
    </row>
    <row r="9" spans="1:4">
      <c r="B9" t="s">
        <v>45</v>
      </c>
      <c r="C9" t="s">
        <v>46</v>
      </c>
      <c r="D9" s="46">
        <v>2.9599999999999998E-2</v>
      </c>
    </row>
    <row r="10" spans="1:4">
      <c r="B10" t="s">
        <v>47</v>
      </c>
      <c r="C10" t="s">
        <v>48</v>
      </c>
      <c r="D10" s="46">
        <v>2.01E-2</v>
      </c>
    </row>
    <row r="11" spans="1:4">
      <c r="B11" t="s">
        <v>49</v>
      </c>
      <c r="C11" t="s">
        <v>50</v>
      </c>
      <c r="D11" s="46">
        <v>2.01E-2</v>
      </c>
    </row>
    <row r="12" spans="1:4">
      <c r="B12" t="s">
        <v>51</v>
      </c>
      <c r="C12" t="s">
        <v>52</v>
      </c>
      <c r="D12" s="46">
        <v>2.0299999999999999E-2</v>
      </c>
    </row>
    <row r="13" spans="1:4">
      <c r="B13" t="s">
        <v>53</v>
      </c>
      <c r="C13" t="s">
        <v>54</v>
      </c>
      <c r="D13" s="46">
        <v>4.9799999999999997E-2</v>
      </c>
    </row>
    <row r="14" spans="1:4">
      <c r="A14" s="47" t="s">
        <v>55</v>
      </c>
      <c r="B14" s="47"/>
      <c r="C14" s="47"/>
      <c r="D14" s="48">
        <v>2.9314285714285709E-2</v>
      </c>
    </row>
    <row r="15" spans="1:4">
      <c r="A15" t="s">
        <v>56</v>
      </c>
      <c r="B15" t="s">
        <v>57</v>
      </c>
      <c r="C15" t="s">
        <v>58</v>
      </c>
      <c r="D15" s="46">
        <v>1.3299999999999999E-2</v>
      </c>
    </row>
    <row r="16" spans="1:4">
      <c r="A16" s="47" t="s">
        <v>59</v>
      </c>
      <c r="B16" s="47"/>
      <c r="C16" s="47"/>
      <c r="D16" s="48">
        <v>1.3299999999999999E-2</v>
      </c>
    </row>
    <row r="17" spans="1:4">
      <c r="A17" t="s">
        <v>60</v>
      </c>
      <c r="B17" t="s">
        <v>61</v>
      </c>
      <c r="C17" t="s">
        <v>62</v>
      </c>
      <c r="D17" s="46">
        <v>2.0500000000000001E-2</v>
      </c>
    </row>
    <row r="18" spans="1:4">
      <c r="A18" s="47" t="s">
        <v>63</v>
      </c>
      <c r="B18" s="47"/>
      <c r="C18" s="47"/>
      <c r="D18" s="48">
        <v>2.0500000000000001E-2</v>
      </c>
    </row>
    <row r="19" spans="1:4">
      <c r="A19" t="s">
        <v>64</v>
      </c>
      <c r="B19" t="s">
        <v>65</v>
      </c>
      <c r="C19" t="s">
        <v>66</v>
      </c>
      <c r="D19" s="46">
        <v>2.0500000000000001E-2</v>
      </c>
    </row>
    <row r="20" spans="1:4">
      <c r="A20" s="47" t="s">
        <v>67</v>
      </c>
      <c r="B20" s="47"/>
      <c r="C20" s="47"/>
      <c r="D20" s="48">
        <v>2.0500000000000001E-2</v>
      </c>
    </row>
    <row r="21" spans="1:4">
      <c r="A21" t="s">
        <v>68</v>
      </c>
      <c r="B21" t="s">
        <v>69</v>
      </c>
      <c r="C21" t="s">
        <v>70</v>
      </c>
      <c r="D21" s="46">
        <v>2.1999999999999999E-2</v>
      </c>
    </row>
    <row r="22" spans="1:4">
      <c r="A22" s="47" t="s">
        <v>71</v>
      </c>
      <c r="B22" s="47"/>
      <c r="C22" s="47"/>
      <c r="D22" s="48">
        <v>2.1999999999999999E-2</v>
      </c>
    </row>
    <row r="23" spans="1:4">
      <c r="A23" t="s">
        <v>72</v>
      </c>
      <c r="B23" t="s">
        <v>73</v>
      </c>
      <c r="C23" t="s">
        <v>74</v>
      </c>
      <c r="D23" s="46">
        <v>2.93E-2</v>
      </c>
    </row>
    <row r="24" spans="1:4">
      <c r="A24" s="47" t="s">
        <v>75</v>
      </c>
      <c r="B24" s="47"/>
      <c r="C24" s="47"/>
      <c r="D24" s="48">
        <v>2.93E-2</v>
      </c>
    </row>
    <row r="25" spans="1:4">
      <c r="A25" t="s">
        <v>76</v>
      </c>
      <c r="B25" t="s">
        <v>77</v>
      </c>
      <c r="C25" t="s">
        <v>78</v>
      </c>
      <c r="D25" s="46">
        <v>2.2500000000000003E-2</v>
      </c>
    </row>
    <row r="26" spans="1:4">
      <c r="B26" t="s">
        <v>79</v>
      </c>
      <c r="C26" t="s">
        <v>80</v>
      </c>
      <c r="D26" s="46">
        <v>2.2600000000000002E-2</v>
      </c>
    </row>
    <row r="27" spans="1:4">
      <c r="B27" t="s">
        <v>81</v>
      </c>
      <c r="C27" t="s">
        <v>82</v>
      </c>
      <c r="D27" s="46">
        <v>2.2800000000000001E-2</v>
      </c>
    </row>
    <row r="28" spans="1:4">
      <c r="B28" t="s">
        <v>83</v>
      </c>
      <c r="C28" t="s">
        <v>84</v>
      </c>
      <c r="D28" s="46">
        <v>2.4299999999999999E-2</v>
      </c>
    </row>
    <row r="29" spans="1:4">
      <c r="B29" t="s">
        <v>85</v>
      </c>
      <c r="C29" t="s">
        <v>86</v>
      </c>
      <c r="D29" s="46">
        <v>2.4299999999999999E-2</v>
      </c>
    </row>
    <row r="30" spans="1:4">
      <c r="B30" t="s">
        <v>87</v>
      </c>
      <c r="C30" t="s">
        <v>88</v>
      </c>
      <c r="D30" s="46">
        <v>2.4299999999999999E-2</v>
      </c>
    </row>
    <row r="31" spans="1:4">
      <c r="B31" t="s">
        <v>89</v>
      </c>
      <c r="C31" t="s">
        <v>90</v>
      </c>
      <c r="D31" s="46">
        <v>2.4299999999999999E-2</v>
      </c>
    </row>
    <row r="32" spans="1:4">
      <c r="A32" s="47" t="s">
        <v>91</v>
      </c>
      <c r="B32" s="47"/>
      <c r="C32" s="47"/>
      <c r="D32" s="48">
        <v>2.3744444444444443E-2</v>
      </c>
    </row>
    <row r="33" spans="1:4">
      <c r="A33" t="s">
        <v>92</v>
      </c>
      <c r="B33" t="s">
        <v>93</v>
      </c>
      <c r="C33" t="s">
        <v>94</v>
      </c>
      <c r="D33" s="46">
        <v>2.5899999999999999E-2</v>
      </c>
    </row>
    <row r="34" spans="1:4">
      <c r="B34" t="s">
        <v>95</v>
      </c>
      <c r="C34" t="s">
        <v>96</v>
      </c>
      <c r="D34" s="46">
        <v>0.24279999999999999</v>
      </c>
    </row>
    <row r="35" spans="1:4">
      <c r="A35" s="47" t="s">
        <v>97</v>
      </c>
      <c r="B35" s="47"/>
      <c r="C35" s="47"/>
      <c r="D35" s="48">
        <v>9.8199999999999996E-2</v>
      </c>
    </row>
    <row r="36" spans="1:4">
      <c r="A36" t="s">
        <v>98</v>
      </c>
      <c r="B36" t="s">
        <v>99</v>
      </c>
      <c r="C36" t="s">
        <v>100</v>
      </c>
      <c r="D36" s="46">
        <v>1.66E-2</v>
      </c>
    </row>
    <row r="37" spans="1:4">
      <c r="B37" t="s">
        <v>101</v>
      </c>
      <c r="C37" t="s">
        <v>102</v>
      </c>
      <c r="D37" s="46">
        <v>2.0299999999999999E-2</v>
      </c>
    </row>
    <row r="38" spans="1:4">
      <c r="B38" t="s">
        <v>103</v>
      </c>
      <c r="C38" t="s">
        <v>104</v>
      </c>
      <c r="D38" s="46">
        <v>1.38E-2</v>
      </c>
    </row>
    <row r="39" spans="1:4">
      <c r="B39" t="s">
        <v>105</v>
      </c>
      <c r="C39" t="s">
        <v>106</v>
      </c>
      <c r="D39" s="46">
        <v>1.6799999999999999E-2</v>
      </c>
    </row>
    <row r="40" spans="1:4">
      <c r="A40" s="47" t="s">
        <v>107</v>
      </c>
      <c r="B40" s="47"/>
      <c r="C40" s="47"/>
      <c r="D40" s="48">
        <v>1.7559999999999999E-2</v>
      </c>
    </row>
    <row r="41" spans="1:4">
      <c r="A41" t="s">
        <v>108</v>
      </c>
      <c r="B41" t="s">
        <v>109</v>
      </c>
      <c r="C41" t="s">
        <v>110</v>
      </c>
      <c r="D41" s="46">
        <v>1.66E-2</v>
      </c>
    </row>
    <row r="42" spans="1:4">
      <c r="B42" t="s">
        <v>111</v>
      </c>
      <c r="C42" t="s">
        <v>112</v>
      </c>
      <c r="D42" s="46">
        <v>1.66E-2</v>
      </c>
    </row>
    <row r="43" spans="1:4">
      <c r="B43" t="s">
        <v>113</v>
      </c>
      <c r="C43" t="s">
        <v>114</v>
      </c>
      <c r="D43" s="46">
        <v>1.66E-2</v>
      </c>
    </row>
    <row r="44" spans="1:4">
      <c r="B44" t="s">
        <v>115</v>
      </c>
      <c r="C44" t="s">
        <v>116</v>
      </c>
      <c r="D44" s="46">
        <v>1.66E-2</v>
      </c>
    </row>
    <row r="45" spans="1:4">
      <c r="B45" t="s">
        <v>117</v>
      </c>
      <c r="C45" t="s">
        <v>118</v>
      </c>
      <c r="D45" s="46">
        <v>1.66E-2</v>
      </c>
    </row>
    <row r="46" spans="1:4">
      <c r="A46" s="47" t="s">
        <v>119</v>
      </c>
      <c r="B46" s="47"/>
      <c r="C46" s="47"/>
      <c r="D46" s="48">
        <v>1.66E-2</v>
      </c>
    </row>
    <row r="47" spans="1:4">
      <c r="A47" t="s">
        <v>120</v>
      </c>
      <c r="B47" t="s">
        <v>121</v>
      </c>
      <c r="C47" t="s">
        <v>122</v>
      </c>
      <c r="D47" s="46">
        <v>0.03</v>
      </c>
    </row>
    <row r="48" spans="1:4">
      <c r="A48" s="47" t="s">
        <v>123</v>
      </c>
      <c r="B48" s="47"/>
      <c r="C48" s="47"/>
      <c r="D48" s="48">
        <v>0.03</v>
      </c>
    </row>
    <row r="49" spans="1:4">
      <c r="A49" t="s">
        <v>124</v>
      </c>
      <c r="B49" t="s">
        <v>125</v>
      </c>
      <c r="C49" t="s">
        <v>126</v>
      </c>
      <c r="D49" s="46">
        <v>2.6800000000000001E-2</v>
      </c>
    </row>
    <row r="50" spans="1:4">
      <c r="B50" t="s">
        <v>127</v>
      </c>
      <c r="C50" t="s">
        <v>128</v>
      </c>
      <c r="D50" s="46">
        <v>2.7399999999999997E-2</v>
      </c>
    </row>
    <row r="51" spans="1:4">
      <c r="B51" t="s">
        <v>129</v>
      </c>
      <c r="C51" t="s">
        <v>130</v>
      </c>
      <c r="D51" s="46">
        <v>3.2500000000000001E-2</v>
      </c>
    </row>
    <row r="52" spans="1:4">
      <c r="B52" t="s">
        <v>131</v>
      </c>
      <c r="C52" t="s">
        <v>132</v>
      </c>
      <c r="D52" s="46">
        <v>2.8999999999999998E-2</v>
      </c>
    </row>
    <row r="53" spans="1:4">
      <c r="B53" t="s">
        <v>133</v>
      </c>
      <c r="C53" t="s">
        <v>134</v>
      </c>
      <c r="D53" s="46">
        <v>2.8999999999999998E-2</v>
      </c>
    </row>
    <row r="54" spans="1:4">
      <c r="B54" t="s">
        <v>135</v>
      </c>
      <c r="C54" t="s">
        <v>136</v>
      </c>
      <c r="D54" s="46">
        <v>2.7799999999999998E-2</v>
      </c>
    </row>
    <row r="55" spans="1:4">
      <c r="B55" t="s">
        <v>137</v>
      </c>
      <c r="C55" t="s">
        <v>138</v>
      </c>
      <c r="D55" s="46">
        <v>2.7299999999999998E-2</v>
      </c>
    </row>
    <row r="56" spans="1:4">
      <c r="A56" s="47" t="s">
        <v>139</v>
      </c>
      <c r="B56" s="47"/>
      <c r="C56" s="47"/>
      <c r="D56" s="48">
        <v>2.8245454545454542E-2</v>
      </c>
    </row>
    <row r="57" spans="1:4">
      <c r="A57" t="s">
        <v>140</v>
      </c>
      <c r="B57" t="s">
        <v>141</v>
      </c>
      <c r="C57" t="s">
        <v>142</v>
      </c>
      <c r="D57" s="46">
        <v>1.49E-2</v>
      </c>
    </row>
    <row r="58" spans="1:4">
      <c r="A58" s="47" t="s">
        <v>143</v>
      </c>
      <c r="B58" s="47"/>
      <c r="C58" s="47"/>
      <c r="D58" s="48">
        <v>1.49E-2</v>
      </c>
    </row>
    <row r="59" spans="1:4">
      <c r="A59" t="s">
        <v>144</v>
      </c>
      <c r="B59" t="s">
        <v>145</v>
      </c>
      <c r="C59" t="s">
        <v>146</v>
      </c>
      <c r="D59" s="46">
        <v>0.19400000000000001</v>
      </c>
    </row>
    <row r="60" spans="1:4">
      <c r="B60" t="s">
        <v>147</v>
      </c>
      <c r="C60" t="s">
        <v>148</v>
      </c>
      <c r="D60" s="46">
        <v>0.1072</v>
      </c>
    </row>
    <row r="61" spans="1:4">
      <c r="A61" s="47" t="s">
        <v>149</v>
      </c>
      <c r="B61" s="47"/>
      <c r="C61" s="47"/>
      <c r="D61" s="48">
        <v>0.15060000000000001</v>
      </c>
    </row>
    <row r="62" spans="1:4">
      <c r="A62" t="s">
        <v>150</v>
      </c>
      <c r="B62" t="s">
        <v>151</v>
      </c>
      <c r="C62" t="s">
        <v>152</v>
      </c>
      <c r="D62" s="46">
        <v>0.05</v>
      </c>
    </row>
    <row r="63" spans="1:4">
      <c r="B63" t="s">
        <v>153</v>
      </c>
      <c r="C63" t="s">
        <v>154</v>
      </c>
      <c r="D63" s="46">
        <v>0.2</v>
      </c>
    </row>
    <row r="64" spans="1:4">
      <c r="B64" t="s">
        <v>155</v>
      </c>
      <c r="C64" t="s">
        <v>156</v>
      </c>
      <c r="D64" s="46">
        <v>0.2</v>
      </c>
    </row>
    <row r="65" spans="1:4">
      <c r="B65" t="s">
        <v>157</v>
      </c>
      <c r="C65" t="s">
        <v>158</v>
      </c>
      <c r="D65" s="46">
        <v>0.2</v>
      </c>
    </row>
    <row r="66" spans="1:4">
      <c r="B66" t="s">
        <v>159</v>
      </c>
      <c r="C66" t="s">
        <v>160</v>
      </c>
      <c r="D66" s="46">
        <v>0</v>
      </c>
    </row>
    <row r="67" spans="1:4">
      <c r="B67" t="s">
        <v>161</v>
      </c>
      <c r="C67" t="s">
        <v>162</v>
      </c>
      <c r="D67" s="46">
        <v>0.2</v>
      </c>
    </row>
    <row r="68" spans="1:4">
      <c r="B68" t="s">
        <v>163</v>
      </c>
      <c r="C68" t="s">
        <v>164</v>
      </c>
      <c r="D68" s="46">
        <v>0.2</v>
      </c>
    </row>
    <row r="69" spans="1:4">
      <c r="B69" t="s">
        <v>165</v>
      </c>
      <c r="C69" t="s">
        <v>166</v>
      </c>
      <c r="D69" s="46">
        <v>0.2</v>
      </c>
    </row>
    <row r="70" spans="1:4">
      <c r="B70" t="s">
        <v>167</v>
      </c>
      <c r="C70" t="s">
        <v>168</v>
      </c>
      <c r="D70" s="46">
        <v>0.2</v>
      </c>
    </row>
    <row r="71" spans="1:4">
      <c r="B71" t="s">
        <v>169</v>
      </c>
      <c r="C71" t="s">
        <v>170</v>
      </c>
      <c r="D71" s="46">
        <v>6.6699999999999995E-2</v>
      </c>
    </row>
    <row r="72" spans="1:4">
      <c r="A72" s="47" t="s">
        <v>171</v>
      </c>
      <c r="B72" s="47"/>
      <c r="C72" s="47"/>
      <c r="D72" s="48">
        <v>0.14889333333333329</v>
      </c>
    </row>
    <row r="73" spans="1:4">
      <c r="A73" t="s">
        <v>172</v>
      </c>
      <c r="B73" t="s">
        <v>173</v>
      </c>
      <c r="C73" t="s">
        <v>174</v>
      </c>
      <c r="D73" s="46">
        <v>1.5275E-2</v>
      </c>
    </row>
    <row r="74" spans="1:4">
      <c r="B74" t="s">
        <v>175</v>
      </c>
      <c r="C74" t="s">
        <v>176</v>
      </c>
      <c r="D74" s="46">
        <v>2.3400000000000001E-2</v>
      </c>
    </row>
    <row r="75" spans="1:4">
      <c r="B75" t="s">
        <v>177</v>
      </c>
      <c r="C75" t="s">
        <v>178</v>
      </c>
      <c r="D75" s="46">
        <v>8.5000000000000006E-2</v>
      </c>
    </row>
    <row r="76" spans="1:4">
      <c r="B76" t="s">
        <v>179</v>
      </c>
      <c r="C76" t="s">
        <v>180</v>
      </c>
      <c r="D76" s="46">
        <v>5.5100000000000003E-2</v>
      </c>
    </row>
    <row r="77" spans="1:4">
      <c r="A77" s="47" t="s">
        <v>181</v>
      </c>
      <c r="B77" s="47"/>
      <c r="C77" s="47"/>
      <c r="D77" s="48">
        <v>3.6241666666666665E-2</v>
      </c>
    </row>
    <row r="78" spans="1:4">
      <c r="A78" t="s">
        <v>182</v>
      </c>
      <c r="B78" t="s">
        <v>183</v>
      </c>
      <c r="C78" t="s">
        <v>184</v>
      </c>
      <c r="D78" s="46">
        <v>0.04</v>
      </c>
    </row>
    <row r="79" spans="1:4">
      <c r="A79" s="47" t="s">
        <v>185</v>
      </c>
      <c r="B79" s="47"/>
      <c r="C79" s="47"/>
      <c r="D79" s="48">
        <v>0.04</v>
      </c>
    </row>
    <row r="80" spans="1:4">
      <c r="A80" t="s">
        <v>186</v>
      </c>
      <c r="B80" t="s">
        <v>187</v>
      </c>
      <c r="C80" t="s">
        <v>188</v>
      </c>
      <c r="D80" s="46">
        <v>0.05</v>
      </c>
    </row>
    <row r="81" spans="1:4">
      <c r="A81" s="47" t="s">
        <v>189</v>
      </c>
      <c r="B81" s="47"/>
      <c r="C81" s="47"/>
      <c r="D81" s="48">
        <v>0.05</v>
      </c>
    </row>
    <row r="82" spans="1:4">
      <c r="A82" t="s">
        <v>190</v>
      </c>
      <c r="B82" t="s">
        <v>191</v>
      </c>
      <c r="C82" t="s">
        <v>192</v>
      </c>
      <c r="D82" s="46">
        <v>6.6699999999999995E-2</v>
      </c>
    </row>
    <row r="83" spans="1:4">
      <c r="A83" s="47" t="s">
        <v>193</v>
      </c>
      <c r="B83" s="47"/>
      <c r="C83" s="47"/>
      <c r="D83" s="48">
        <v>6.6699999999999995E-2</v>
      </c>
    </row>
    <row r="84" spans="1:4">
      <c r="A84" t="s">
        <v>194</v>
      </c>
      <c r="B84" t="s">
        <v>195</v>
      </c>
      <c r="C84" t="s">
        <v>196</v>
      </c>
      <c r="D84" s="46">
        <v>2.1399999999999999E-2</v>
      </c>
    </row>
    <row r="85" spans="1:4">
      <c r="A85" s="47" t="s">
        <v>197</v>
      </c>
      <c r="B85" s="47"/>
      <c r="C85" s="47"/>
      <c r="D85" s="48">
        <v>2.1399999999999999E-2</v>
      </c>
    </row>
    <row r="86" spans="1:4">
      <c r="A86" t="s">
        <v>198</v>
      </c>
      <c r="B86" t="s">
        <v>199</v>
      </c>
      <c r="C86" t="s">
        <v>200</v>
      </c>
      <c r="D86" s="46">
        <v>6.6699999999999995E-2</v>
      </c>
    </row>
    <row r="87" spans="1:4">
      <c r="B87" t="s">
        <v>201</v>
      </c>
      <c r="C87" t="s">
        <v>202</v>
      </c>
      <c r="D87" s="46">
        <v>6.6699999999999995E-2</v>
      </c>
    </row>
    <row r="88" spans="1:4">
      <c r="B88" t="s">
        <v>203</v>
      </c>
      <c r="C88" t="s">
        <v>204</v>
      </c>
      <c r="D88" s="46">
        <v>6.6699999999999995E-2</v>
      </c>
    </row>
    <row r="89" spans="1:4">
      <c r="A89" s="47" t="s">
        <v>205</v>
      </c>
      <c r="B89" s="47"/>
      <c r="C89" s="47"/>
      <c r="D89" s="48">
        <v>6.6699999999999995E-2</v>
      </c>
    </row>
    <row r="90" spans="1:4">
      <c r="A90" t="s">
        <v>206</v>
      </c>
      <c r="B90" t="s">
        <v>207</v>
      </c>
      <c r="C90" t="s">
        <v>208</v>
      </c>
      <c r="D90" s="46">
        <v>0.05</v>
      </c>
    </row>
    <row r="91" spans="1:4">
      <c r="A91" s="47" t="s">
        <v>209</v>
      </c>
      <c r="B91" s="47"/>
      <c r="C91" s="47"/>
      <c r="D91" s="48">
        <v>0.05</v>
      </c>
    </row>
    <row r="92" spans="1:4">
      <c r="A92" t="s">
        <v>210</v>
      </c>
      <c r="B92" t="s">
        <v>211</v>
      </c>
      <c r="C92" t="s">
        <v>212</v>
      </c>
      <c r="D92" s="46">
        <v>0.05</v>
      </c>
    </row>
    <row r="93" spans="1:4">
      <c r="A93" s="47" t="s">
        <v>213</v>
      </c>
      <c r="B93" s="47"/>
      <c r="C93" s="47"/>
      <c r="D93" s="48">
        <v>0.05</v>
      </c>
    </row>
    <row r="94" spans="1:4">
      <c r="A94" t="s">
        <v>214</v>
      </c>
      <c r="B94" t="s">
        <v>215</v>
      </c>
      <c r="C94" t="s">
        <v>216</v>
      </c>
      <c r="D94" s="46">
        <v>0.05</v>
      </c>
    </row>
    <row r="95" spans="1:4">
      <c r="B95" t="s">
        <v>217</v>
      </c>
      <c r="C95" t="s">
        <v>218</v>
      </c>
      <c r="D95" s="46">
        <v>0.02</v>
      </c>
    </row>
    <row r="96" spans="1:4">
      <c r="B96" t="s">
        <v>219</v>
      </c>
      <c r="C96" t="s">
        <v>220</v>
      </c>
      <c r="D96" s="46">
        <v>0.02</v>
      </c>
    </row>
    <row r="97" spans="1:4">
      <c r="B97" t="s">
        <v>221</v>
      </c>
      <c r="C97" t="s">
        <v>222</v>
      </c>
      <c r="D97" s="46">
        <v>0.1</v>
      </c>
    </row>
    <row r="98" spans="1:4">
      <c r="A98" s="47" t="s">
        <v>223</v>
      </c>
      <c r="B98" s="47"/>
      <c r="C98" s="47"/>
      <c r="D98" s="48">
        <v>4.7500000000000001E-2</v>
      </c>
    </row>
    <row r="99" spans="1:4">
      <c r="A99" t="s">
        <v>224</v>
      </c>
      <c r="B99" t="s">
        <v>225</v>
      </c>
      <c r="C99" t="s">
        <v>226</v>
      </c>
      <c r="D99" s="46">
        <v>0.02</v>
      </c>
    </row>
    <row r="100" spans="1:4">
      <c r="A100" s="47" t="s">
        <v>227</v>
      </c>
      <c r="B100" s="47"/>
      <c r="C100" s="47"/>
      <c r="D100" s="48">
        <v>0.02</v>
      </c>
    </row>
    <row r="101" spans="1:4">
      <c r="A101" t="s">
        <v>228</v>
      </c>
      <c r="B101" t="s">
        <v>229</v>
      </c>
      <c r="C101" t="s">
        <v>230</v>
      </c>
      <c r="D101" s="46">
        <v>0.02</v>
      </c>
    </row>
    <row r="102" spans="1:4">
      <c r="A102" s="47" t="s">
        <v>231</v>
      </c>
      <c r="B102" s="47"/>
      <c r="C102" s="47"/>
      <c r="D102" s="48">
        <v>0.02</v>
      </c>
    </row>
    <row r="103" spans="1:4">
      <c r="A103" t="s">
        <v>232</v>
      </c>
      <c r="B103" t="s">
        <v>233</v>
      </c>
      <c r="C103" t="s">
        <v>234</v>
      </c>
      <c r="D103" s="46">
        <v>0.02</v>
      </c>
    </row>
    <row r="104" spans="1:4">
      <c r="A104" s="47" t="s">
        <v>235</v>
      </c>
      <c r="B104" s="47"/>
      <c r="C104" s="47"/>
      <c r="D104" s="48">
        <v>0.02</v>
      </c>
    </row>
    <row r="105" spans="1:4">
      <c r="A105" t="s">
        <v>236</v>
      </c>
      <c r="B105" t="s">
        <v>237</v>
      </c>
      <c r="C105" t="s">
        <v>238</v>
      </c>
      <c r="D105" s="46">
        <v>0.02</v>
      </c>
    </row>
    <row r="106" spans="1:4">
      <c r="A106" s="47" t="s">
        <v>239</v>
      </c>
      <c r="B106" s="47"/>
      <c r="C106" s="47"/>
      <c r="D106" s="48">
        <v>0.02</v>
      </c>
    </row>
    <row r="107" spans="1:4">
      <c r="A107" t="s">
        <v>240</v>
      </c>
      <c r="B107" t="s">
        <v>241</v>
      </c>
      <c r="C107" t="s">
        <v>242</v>
      </c>
      <c r="D107" s="46">
        <v>0.05</v>
      </c>
    </row>
    <row r="108" spans="1:4">
      <c r="B108" t="s">
        <v>243</v>
      </c>
      <c r="C108" t="s">
        <v>244</v>
      </c>
      <c r="D108" s="46">
        <v>0.05</v>
      </c>
    </row>
    <row r="109" spans="1:4">
      <c r="A109" s="47" t="s">
        <v>245</v>
      </c>
      <c r="B109" s="47"/>
      <c r="C109" s="47"/>
      <c r="D109" s="48">
        <v>5.000000000000001E-2</v>
      </c>
    </row>
    <row r="110" spans="1:4">
      <c r="A110" t="s">
        <v>246</v>
      </c>
      <c r="B110" t="s">
        <v>247</v>
      </c>
      <c r="C110" t="s">
        <v>248</v>
      </c>
      <c r="D110" s="46">
        <v>0.05</v>
      </c>
    </row>
    <row r="111" spans="1:4">
      <c r="A111" s="47" t="s">
        <v>249</v>
      </c>
      <c r="B111" s="47"/>
      <c r="C111" s="47"/>
      <c r="D111" s="48">
        <v>0.05</v>
      </c>
    </row>
    <row r="112" spans="1:4">
      <c r="A112" t="s">
        <v>250</v>
      </c>
      <c r="B112" t="s">
        <v>251</v>
      </c>
      <c r="C112" t="s">
        <v>252</v>
      </c>
      <c r="D112" s="46">
        <v>0.1</v>
      </c>
    </row>
    <row r="113" spans="1:4">
      <c r="B113" t="s">
        <v>253</v>
      </c>
      <c r="C113" t="s">
        <v>254</v>
      </c>
      <c r="D113" s="46">
        <v>0.2</v>
      </c>
    </row>
    <row r="114" spans="1:4">
      <c r="B114" t="s">
        <v>255</v>
      </c>
      <c r="C114" t="s">
        <v>256</v>
      </c>
      <c r="D114" s="46">
        <v>6.8699999999999997E-2</v>
      </c>
    </row>
    <row r="115" spans="1:4">
      <c r="A115" s="47" t="s">
        <v>257</v>
      </c>
      <c r="B115" s="47"/>
      <c r="C115" s="47"/>
      <c r="D115" s="48">
        <v>0.12290000000000001</v>
      </c>
    </row>
    <row r="116" spans="1:4">
      <c r="A116" t="s">
        <v>258</v>
      </c>
      <c r="B116" t="s">
        <v>259</v>
      </c>
      <c r="C116" t="s">
        <v>260</v>
      </c>
      <c r="D116" s="46">
        <v>0.1</v>
      </c>
    </row>
    <row r="117" spans="1:4">
      <c r="A117" s="47" t="s">
        <v>261</v>
      </c>
      <c r="B117" s="47"/>
      <c r="C117" s="47"/>
      <c r="D117" s="48">
        <v>0.1</v>
      </c>
    </row>
    <row r="118" spans="1:4">
      <c r="A118" t="s">
        <v>262</v>
      </c>
      <c r="B118" t="s">
        <v>263</v>
      </c>
      <c r="C118" t="s">
        <v>264</v>
      </c>
      <c r="D118" s="46">
        <v>0.1</v>
      </c>
    </row>
    <row r="119" spans="1:4">
      <c r="A119" s="47" t="s">
        <v>265</v>
      </c>
      <c r="B119" s="47"/>
      <c r="C119" s="47"/>
      <c r="D119" s="48">
        <v>0.1</v>
      </c>
    </row>
    <row r="120" spans="1:4">
      <c r="A120" t="s">
        <v>266</v>
      </c>
      <c r="B120" t="s">
        <v>267</v>
      </c>
      <c r="C120" t="s">
        <v>268</v>
      </c>
      <c r="D120" s="46">
        <v>0.1</v>
      </c>
    </row>
    <row r="121" spans="1:4">
      <c r="A121" s="47" t="s">
        <v>269</v>
      </c>
      <c r="B121" s="47"/>
      <c r="C121" s="47"/>
      <c r="D121" s="48">
        <v>0.1</v>
      </c>
    </row>
    <row r="122" spans="1:4">
      <c r="A122" t="s">
        <v>270</v>
      </c>
      <c r="B122" t="s">
        <v>271</v>
      </c>
      <c r="C122" t="s">
        <v>272</v>
      </c>
      <c r="D122" s="46">
        <v>0.2</v>
      </c>
    </row>
    <row r="123" spans="1:4">
      <c r="A123" s="47" t="s">
        <v>273</v>
      </c>
      <c r="B123" s="47"/>
      <c r="C123" s="47"/>
      <c r="D123" s="48">
        <v>0.2</v>
      </c>
    </row>
    <row r="124" spans="1:4">
      <c r="A124" t="s">
        <v>274</v>
      </c>
      <c r="B124" t="s">
        <v>275</v>
      </c>
      <c r="C124" t="s">
        <v>276</v>
      </c>
      <c r="D124" s="46">
        <v>0.1</v>
      </c>
    </row>
    <row r="125" spans="1:4">
      <c r="A125" s="47" t="s">
        <v>277</v>
      </c>
      <c r="B125" s="47"/>
      <c r="C125" s="47"/>
      <c r="D125" s="48">
        <v>0.1</v>
      </c>
    </row>
    <row r="126" spans="1:4">
      <c r="A126" t="s">
        <v>278</v>
      </c>
      <c r="B126" t="s">
        <v>279</v>
      </c>
      <c r="C126" t="s">
        <v>280</v>
      </c>
      <c r="D126" s="46">
        <v>0.1</v>
      </c>
    </row>
    <row r="127" spans="1:4">
      <c r="A127" s="47" t="s">
        <v>281</v>
      </c>
      <c r="B127" s="47"/>
      <c r="C127" s="47"/>
      <c r="D127" s="48">
        <v>0.1</v>
      </c>
    </row>
    <row r="128" spans="1:4">
      <c r="A128" t="s">
        <v>282</v>
      </c>
      <c r="B128" t="s">
        <v>283</v>
      </c>
      <c r="C128" t="s">
        <v>284</v>
      </c>
      <c r="D128" s="46">
        <v>0.1</v>
      </c>
    </row>
    <row r="129" spans="1:4">
      <c r="A129" s="47" t="s">
        <v>285</v>
      </c>
      <c r="B129" s="47"/>
      <c r="C129" s="47"/>
      <c r="D129" s="48">
        <v>0.1</v>
      </c>
    </row>
    <row r="130" spans="1:4">
      <c r="A130" t="s">
        <v>286</v>
      </c>
      <c r="B130" t="s">
        <v>287</v>
      </c>
      <c r="C130" t="s">
        <v>288</v>
      </c>
      <c r="D130" s="46">
        <v>8.3000000000000001E-3</v>
      </c>
    </row>
    <row r="131" spans="1:4">
      <c r="B131" t="s">
        <v>289</v>
      </c>
      <c r="C131" t="s">
        <v>288</v>
      </c>
      <c r="D131" s="46">
        <v>8.8666666666666668E-3</v>
      </c>
    </row>
    <row r="132" spans="1:4">
      <c r="B132" t="s">
        <v>290</v>
      </c>
      <c r="C132" t="s">
        <v>288</v>
      </c>
      <c r="D132" s="46">
        <v>1.4999999999999999E-2</v>
      </c>
    </row>
    <row r="133" spans="1:4">
      <c r="B133" t="s">
        <v>291</v>
      </c>
      <c r="C133" t="s">
        <v>288</v>
      </c>
      <c r="D133" s="46">
        <v>1.205E-2</v>
      </c>
    </row>
    <row r="134" spans="1:4">
      <c r="B134" t="s">
        <v>292</v>
      </c>
      <c r="C134" t="s">
        <v>288</v>
      </c>
      <c r="D134" s="46">
        <v>7.45E-3</v>
      </c>
    </row>
    <row r="135" spans="1:4">
      <c r="B135" t="s">
        <v>293</v>
      </c>
      <c r="C135" t="s">
        <v>288</v>
      </c>
      <c r="D135" s="46">
        <v>1.0833333333333334E-2</v>
      </c>
    </row>
    <row r="136" spans="1:4">
      <c r="B136" t="s">
        <v>294</v>
      </c>
      <c r="C136" t="s">
        <v>288</v>
      </c>
      <c r="D136" s="46">
        <v>0</v>
      </c>
    </row>
    <row r="137" spans="1:4">
      <c r="B137" t="s">
        <v>295</v>
      </c>
      <c r="C137" t="s">
        <v>288</v>
      </c>
      <c r="D137" s="46">
        <v>8.3000000000000001E-3</v>
      </c>
    </row>
    <row r="138" spans="1:4">
      <c r="B138" t="s">
        <v>296</v>
      </c>
      <c r="C138" t="s">
        <v>288</v>
      </c>
      <c r="D138" s="46">
        <v>8.3000000000000001E-3</v>
      </c>
    </row>
    <row r="139" spans="1:4">
      <c r="B139" t="s">
        <v>297</v>
      </c>
      <c r="C139" t="s">
        <v>288</v>
      </c>
      <c r="D139" s="46">
        <v>1.4999999999999999E-2</v>
      </c>
    </row>
    <row r="140" spans="1:4">
      <c r="B140" t="s">
        <v>298</v>
      </c>
      <c r="C140" t="s">
        <v>288</v>
      </c>
      <c r="D140" s="46">
        <v>1.41E-2</v>
      </c>
    </row>
    <row r="141" spans="1:4">
      <c r="B141" t="s">
        <v>299</v>
      </c>
      <c r="C141" t="s">
        <v>288</v>
      </c>
      <c r="D141" s="46">
        <v>7.45E-3</v>
      </c>
    </row>
    <row r="142" spans="1:4">
      <c r="B142" t="s">
        <v>300</v>
      </c>
      <c r="C142" t="s">
        <v>288</v>
      </c>
      <c r="D142" s="46">
        <v>1.125E-2</v>
      </c>
    </row>
    <row r="143" spans="1:4">
      <c r="B143" t="s">
        <v>286</v>
      </c>
      <c r="C143" t="s">
        <v>286</v>
      </c>
      <c r="D143" s="46">
        <v>0</v>
      </c>
    </row>
    <row r="144" spans="1:4">
      <c r="A144" s="47" t="s">
        <v>301</v>
      </c>
      <c r="B144" s="47"/>
      <c r="C144" s="47"/>
      <c r="D144" s="48">
        <v>9.7333333333333352E-3</v>
      </c>
    </row>
    <row r="145" spans="1:4">
      <c r="A145" t="s">
        <v>302</v>
      </c>
      <c r="D145" s="46">
        <v>4.2878070175438557E-2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72"/>
  <sheetViews>
    <sheetView workbookViewId="0">
      <selection activeCell="D12" sqref="D12"/>
    </sheetView>
  </sheetViews>
  <sheetFormatPr defaultRowHeight="15"/>
  <cols>
    <col min="3" max="3" width="17.7109375" bestFit="1" customWidth="1"/>
    <col min="4" max="4" width="26.42578125" bestFit="1" customWidth="1"/>
    <col min="5" max="5" width="43.42578125" bestFit="1" customWidth="1"/>
    <col min="6" max="6" width="13.85546875" bestFit="1" customWidth="1"/>
    <col min="7" max="7" width="0" hidden="1" customWidth="1"/>
    <col min="9" max="17" width="0" hidden="1" customWidth="1"/>
  </cols>
  <sheetData>
    <row r="1" spans="1:21">
      <c r="A1" s="41" t="s">
        <v>33</v>
      </c>
      <c r="B1" s="41" t="s">
        <v>34</v>
      </c>
      <c r="C1" s="41" t="s">
        <v>303</v>
      </c>
      <c r="D1" s="41" t="s">
        <v>35</v>
      </c>
      <c r="E1" s="41" t="s">
        <v>304</v>
      </c>
      <c r="F1" s="41" t="s">
        <v>305</v>
      </c>
      <c r="G1" s="41" t="s">
        <v>306</v>
      </c>
      <c r="H1" s="43" t="s">
        <v>307</v>
      </c>
      <c r="I1" s="41" t="s">
        <v>308</v>
      </c>
      <c r="J1" s="41" t="s">
        <v>309</v>
      </c>
      <c r="K1" s="41" t="s">
        <v>310</v>
      </c>
      <c r="L1" s="41" t="s">
        <v>311</v>
      </c>
      <c r="M1" s="41" t="s">
        <v>312</v>
      </c>
      <c r="N1" s="41" t="s">
        <v>313</v>
      </c>
      <c r="O1" s="41" t="s">
        <v>314</v>
      </c>
      <c r="P1" s="41" t="s">
        <v>315</v>
      </c>
      <c r="Q1" s="41" t="s">
        <v>316</v>
      </c>
      <c r="R1" s="43" t="s">
        <v>317</v>
      </c>
      <c r="S1" s="43" t="s">
        <v>318</v>
      </c>
      <c r="T1" s="41" t="s">
        <v>545</v>
      </c>
      <c r="U1" s="41" t="s">
        <v>546</v>
      </c>
    </row>
    <row r="2" spans="1:21">
      <c r="A2" s="39"/>
      <c r="B2" s="39"/>
      <c r="C2" s="39"/>
      <c r="D2" s="39"/>
      <c r="E2" s="39" t="s">
        <v>319</v>
      </c>
      <c r="F2" s="40">
        <v>39417</v>
      </c>
      <c r="G2" s="39">
        <v>1</v>
      </c>
      <c r="H2" s="44">
        <v>0</v>
      </c>
      <c r="I2" s="39">
        <v>2</v>
      </c>
      <c r="J2" s="39">
        <v>1</v>
      </c>
      <c r="K2" s="39">
        <v>0</v>
      </c>
      <c r="L2" s="39">
        <v>57035</v>
      </c>
      <c r="M2" s="39"/>
      <c r="N2" s="39"/>
      <c r="O2" s="39"/>
      <c r="P2" s="39"/>
      <c r="Q2" s="39">
        <v>1</v>
      </c>
      <c r="R2" s="44">
        <v>0</v>
      </c>
      <c r="S2" s="42">
        <v>0</v>
      </c>
      <c r="T2" s="39">
        <v>0</v>
      </c>
      <c r="U2" s="39">
        <v>12</v>
      </c>
    </row>
    <row r="3" spans="1:21">
      <c r="A3" s="39"/>
      <c r="B3" s="39"/>
      <c r="C3" s="39"/>
      <c r="D3" s="39"/>
      <c r="E3" s="39" t="s">
        <v>320</v>
      </c>
      <c r="F3" s="40">
        <v>39448</v>
      </c>
      <c r="G3" s="39">
        <v>1</v>
      </c>
      <c r="H3" s="44">
        <v>0</v>
      </c>
      <c r="I3" s="39">
        <v>2</v>
      </c>
      <c r="J3" s="39">
        <v>0</v>
      </c>
      <c r="K3" s="39">
        <v>0</v>
      </c>
      <c r="L3" s="39">
        <v>57010</v>
      </c>
      <c r="M3" s="39"/>
      <c r="N3" s="39"/>
      <c r="O3" s="39"/>
      <c r="P3" s="39"/>
      <c r="Q3" s="39">
        <v>1</v>
      </c>
      <c r="R3" s="44">
        <v>0</v>
      </c>
      <c r="S3" s="42">
        <v>0</v>
      </c>
      <c r="T3" s="39">
        <v>0</v>
      </c>
      <c r="U3" s="39">
        <v>12</v>
      </c>
    </row>
    <row r="4" spans="1:21">
      <c r="A4" s="39"/>
      <c r="B4" s="39"/>
      <c r="C4" s="39"/>
      <c r="D4" s="39"/>
      <c r="E4" s="39" t="s">
        <v>321</v>
      </c>
      <c r="F4" s="40">
        <v>39448</v>
      </c>
      <c r="G4" s="39">
        <v>1</v>
      </c>
      <c r="H4" s="44">
        <v>0</v>
      </c>
      <c r="I4" s="39">
        <v>2</v>
      </c>
      <c r="J4" s="39">
        <v>0</v>
      </c>
      <c r="K4" s="39">
        <v>0</v>
      </c>
      <c r="L4" s="39">
        <v>57151</v>
      </c>
      <c r="M4" s="39"/>
      <c r="N4" s="39"/>
      <c r="O4" s="39"/>
      <c r="P4" s="39"/>
      <c r="Q4" s="39">
        <v>1</v>
      </c>
      <c r="R4" s="44">
        <v>0</v>
      </c>
      <c r="S4" s="42">
        <v>0</v>
      </c>
      <c r="T4" s="39">
        <v>0</v>
      </c>
      <c r="U4" s="39">
        <v>12</v>
      </c>
    </row>
    <row r="5" spans="1:21">
      <c r="A5" s="39"/>
      <c r="B5" s="39" t="s">
        <v>287</v>
      </c>
      <c r="C5" s="39"/>
      <c r="D5" s="39" t="e">
        <v>#N/A</v>
      </c>
      <c r="E5" s="39" t="s">
        <v>322</v>
      </c>
      <c r="F5" s="40">
        <v>39417</v>
      </c>
      <c r="G5" s="39">
        <v>1</v>
      </c>
      <c r="H5" s="44">
        <v>0</v>
      </c>
      <c r="I5" s="39">
        <v>2</v>
      </c>
      <c r="J5" s="39">
        <v>1</v>
      </c>
      <c r="K5" s="39">
        <v>0</v>
      </c>
      <c r="L5" s="39">
        <v>12114</v>
      </c>
      <c r="M5" s="39"/>
      <c r="N5" s="39"/>
      <c r="O5" s="39"/>
      <c r="P5" s="39"/>
      <c r="Q5" s="39">
        <v>1</v>
      </c>
      <c r="R5" s="44">
        <v>0</v>
      </c>
      <c r="S5" s="42">
        <v>0</v>
      </c>
      <c r="T5" s="39">
        <v>0</v>
      </c>
      <c r="U5" s="39">
        <v>12</v>
      </c>
    </row>
    <row r="6" spans="1:21">
      <c r="A6" s="39"/>
      <c r="B6" s="39" t="s">
        <v>287</v>
      </c>
      <c r="C6" s="39"/>
      <c r="D6" s="39" t="e">
        <v>#N/A</v>
      </c>
      <c r="E6" s="39" t="s">
        <v>323</v>
      </c>
      <c r="F6" s="40">
        <v>39417</v>
      </c>
      <c r="G6" s="39">
        <v>1</v>
      </c>
      <c r="H6" s="44">
        <v>0</v>
      </c>
      <c r="I6" s="39">
        <v>2</v>
      </c>
      <c r="J6" s="39">
        <v>1</v>
      </c>
      <c r="K6" s="39">
        <v>0</v>
      </c>
      <c r="L6" s="39">
        <v>12128</v>
      </c>
      <c r="M6" s="39"/>
      <c r="N6" s="39"/>
      <c r="O6" s="39"/>
      <c r="P6" s="39"/>
      <c r="Q6" s="39">
        <v>1</v>
      </c>
      <c r="R6" s="44">
        <v>0</v>
      </c>
      <c r="S6" s="42">
        <v>0</v>
      </c>
      <c r="T6" s="39">
        <v>0</v>
      </c>
      <c r="U6" s="39">
        <v>12</v>
      </c>
    </row>
    <row r="7" spans="1:21">
      <c r="A7" s="39"/>
      <c r="B7" s="39" t="s">
        <v>289</v>
      </c>
      <c r="C7" s="39"/>
      <c r="D7" s="39" t="e">
        <v>#N/A</v>
      </c>
      <c r="E7" s="39" t="s">
        <v>324</v>
      </c>
      <c r="F7" s="40">
        <v>39417</v>
      </c>
      <c r="G7" s="39">
        <v>1</v>
      </c>
      <c r="H7" s="44">
        <v>0</v>
      </c>
      <c r="I7" s="39">
        <v>2</v>
      </c>
      <c r="J7" s="39">
        <v>1</v>
      </c>
      <c r="K7" s="39">
        <v>0</v>
      </c>
      <c r="L7" s="39">
        <v>12124</v>
      </c>
      <c r="M7" s="39"/>
      <c r="N7" s="39"/>
      <c r="O7" s="39"/>
      <c r="P7" s="39"/>
      <c r="Q7" s="39">
        <v>1</v>
      </c>
      <c r="R7" s="44">
        <v>0</v>
      </c>
      <c r="S7" s="42">
        <v>0</v>
      </c>
      <c r="T7" s="39">
        <v>0</v>
      </c>
      <c r="U7" s="39">
        <v>12</v>
      </c>
    </row>
    <row r="8" spans="1:21">
      <c r="A8" s="39"/>
      <c r="B8" s="39" t="s">
        <v>289</v>
      </c>
      <c r="C8" s="39"/>
      <c r="D8" s="39" t="e">
        <v>#N/A</v>
      </c>
      <c r="E8" s="39" t="s">
        <v>325</v>
      </c>
      <c r="F8" s="40">
        <v>39417</v>
      </c>
      <c r="G8" s="39">
        <v>1</v>
      </c>
      <c r="H8" s="44">
        <v>0</v>
      </c>
      <c r="I8" s="39">
        <v>2</v>
      </c>
      <c r="J8" s="39">
        <v>1</v>
      </c>
      <c r="K8" s="39">
        <v>0</v>
      </c>
      <c r="L8" s="39">
        <v>12121</v>
      </c>
      <c r="M8" s="39"/>
      <c r="N8" s="39"/>
      <c r="O8" s="39"/>
      <c r="P8" s="39"/>
      <c r="Q8" s="39">
        <v>1</v>
      </c>
      <c r="R8" s="44">
        <v>0</v>
      </c>
      <c r="S8" s="42">
        <v>0</v>
      </c>
      <c r="T8" s="39">
        <v>0</v>
      </c>
      <c r="U8" s="39">
        <v>12</v>
      </c>
    </row>
    <row r="9" spans="1:21">
      <c r="A9" s="39"/>
      <c r="B9" s="39" t="s">
        <v>289</v>
      </c>
      <c r="C9" s="39"/>
      <c r="D9" s="39" t="e">
        <v>#N/A</v>
      </c>
      <c r="E9" s="39" t="s">
        <v>326</v>
      </c>
      <c r="F9" s="40">
        <v>38718</v>
      </c>
      <c r="G9" s="39">
        <v>1</v>
      </c>
      <c r="H9" s="44">
        <v>0</v>
      </c>
      <c r="I9" s="39">
        <v>2</v>
      </c>
      <c r="J9" s="39">
        <v>1</v>
      </c>
      <c r="K9" s="39">
        <v>0</v>
      </c>
      <c r="L9" s="39">
        <v>12113</v>
      </c>
      <c r="M9" s="39"/>
      <c r="N9" s="39"/>
      <c r="O9" s="39"/>
      <c r="P9" s="39"/>
      <c r="Q9" s="39">
        <v>1</v>
      </c>
      <c r="R9" s="44">
        <v>0</v>
      </c>
      <c r="S9" s="42">
        <v>0</v>
      </c>
      <c r="T9" s="39">
        <v>0</v>
      </c>
      <c r="U9" s="39">
        <v>12</v>
      </c>
    </row>
    <row r="10" spans="1:21">
      <c r="A10" s="39"/>
      <c r="B10" s="39" t="s">
        <v>290</v>
      </c>
      <c r="C10" s="39"/>
      <c r="D10" s="39" t="e">
        <v>#N/A</v>
      </c>
      <c r="E10" s="39" t="s">
        <v>327</v>
      </c>
      <c r="F10" s="40">
        <v>39417</v>
      </c>
      <c r="G10" s="39">
        <v>1</v>
      </c>
      <c r="H10" s="44">
        <v>0</v>
      </c>
      <c r="I10" s="39">
        <v>2</v>
      </c>
      <c r="J10" s="39">
        <v>1</v>
      </c>
      <c r="K10" s="39">
        <v>0</v>
      </c>
      <c r="L10" s="39">
        <v>12120</v>
      </c>
      <c r="M10" s="39"/>
      <c r="N10" s="39"/>
      <c r="O10" s="39"/>
      <c r="P10" s="39"/>
      <c r="Q10" s="39">
        <v>1</v>
      </c>
      <c r="R10" s="44">
        <v>0</v>
      </c>
      <c r="S10" s="42">
        <v>0</v>
      </c>
      <c r="T10" s="39">
        <v>0</v>
      </c>
      <c r="U10" s="39">
        <v>12</v>
      </c>
    </row>
    <row r="11" spans="1:21">
      <c r="A11" s="39"/>
      <c r="B11" s="39" t="s">
        <v>290</v>
      </c>
      <c r="C11" s="39"/>
      <c r="D11" s="39" t="e">
        <v>#N/A</v>
      </c>
      <c r="E11" s="39" t="s">
        <v>328</v>
      </c>
      <c r="F11" s="40">
        <v>39417</v>
      </c>
      <c r="G11" s="39">
        <v>1</v>
      </c>
      <c r="H11" s="44">
        <v>0</v>
      </c>
      <c r="I11" s="39">
        <v>2</v>
      </c>
      <c r="J11" s="39">
        <v>1</v>
      </c>
      <c r="K11" s="39">
        <v>0</v>
      </c>
      <c r="L11" s="39">
        <v>12115</v>
      </c>
      <c r="M11" s="39"/>
      <c r="N11" s="39"/>
      <c r="O11" s="39"/>
      <c r="P11" s="39"/>
      <c r="Q11" s="39">
        <v>1</v>
      </c>
      <c r="R11" s="44">
        <v>0</v>
      </c>
      <c r="S11" s="42">
        <v>0</v>
      </c>
      <c r="T11" s="39">
        <v>0</v>
      </c>
      <c r="U11" s="39">
        <v>12</v>
      </c>
    </row>
    <row r="12" spans="1:21">
      <c r="A12" s="39"/>
      <c r="B12" s="39" t="s">
        <v>291</v>
      </c>
      <c r="C12" s="39"/>
      <c r="D12" s="39" t="e">
        <v>#N/A</v>
      </c>
      <c r="E12" s="39" t="s">
        <v>329</v>
      </c>
      <c r="F12" s="40">
        <v>39417</v>
      </c>
      <c r="G12" s="39">
        <v>1</v>
      </c>
      <c r="H12" s="44">
        <v>0</v>
      </c>
      <c r="I12" s="39">
        <v>2</v>
      </c>
      <c r="J12" s="39">
        <v>1</v>
      </c>
      <c r="K12" s="39">
        <v>0</v>
      </c>
      <c r="L12" s="39">
        <v>12131</v>
      </c>
      <c r="M12" s="39"/>
      <c r="N12" s="39"/>
      <c r="O12" s="39"/>
      <c r="P12" s="39"/>
      <c r="Q12" s="39">
        <v>1</v>
      </c>
      <c r="R12" s="44">
        <v>0</v>
      </c>
      <c r="S12" s="42">
        <v>0</v>
      </c>
      <c r="T12" s="39">
        <v>0</v>
      </c>
      <c r="U12" s="39">
        <v>12</v>
      </c>
    </row>
    <row r="13" spans="1:21">
      <c r="A13" s="39"/>
      <c r="B13" s="39" t="s">
        <v>291</v>
      </c>
      <c r="C13" s="39"/>
      <c r="D13" s="39" t="e">
        <v>#N/A</v>
      </c>
      <c r="E13" s="39" t="s">
        <v>330</v>
      </c>
      <c r="F13" s="40">
        <v>38718</v>
      </c>
      <c r="G13" s="39">
        <v>1</v>
      </c>
      <c r="H13" s="44">
        <v>0</v>
      </c>
      <c r="I13" s="39">
        <v>2</v>
      </c>
      <c r="J13" s="39">
        <v>1</v>
      </c>
      <c r="K13" s="39">
        <v>0</v>
      </c>
      <c r="L13" s="39">
        <v>12110</v>
      </c>
      <c r="M13" s="39"/>
      <c r="N13" s="39"/>
      <c r="O13" s="39"/>
      <c r="P13" s="39"/>
      <c r="Q13" s="39">
        <v>1</v>
      </c>
      <c r="R13" s="44">
        <v>0</v>
      </c>
      <c r="S13" s="42">
        <v>0</v>
      </c>
      <c r="T13" s="39">
        <v>0</v>
      </c>
      <c r="U13" s="39">
        <v>12</v>
      </c>
    </row>
    <row r="14" spans="1:21">
      <c r="A14" s="39"/>
      <c r="B14" s="39" t="s">
        <v>291</v>
      </c>
      <c r="C14" s="39"/>
      <c r="D14" s="39" t="e">
        <v>#N/A</v>
      </c>
      <c r="E14" s="39" t="s">
        <v>331</v>
      </c>
      <c r="F14" s="40">
        <v>39417</v>
      </c>
      <c r="G14" s="39">
        <v>1</v>
      </c>
      <c r="H14" s="44">
        <v>0</v>
      </c>
      <c r="I14" s="39">
        <v>2</v>
      </c>
      <c r="J14" s="39">
        <v>1</v>
      </c>
      <c r="K14" s="39">
        <v>0</v>
      </c>
      <c r="L14" s="39">
        <v>12116</v>
      </c>
      <c r="M14" s="39"/>
      <c r="N14" s="39"/>
      <c r="O14" s="39"/>
      <c r="P14" s="39"/>
      <c r="Q14" s="39">
        <v>1</v>
      </c>
      <c r="R14" s="44">
        <v>0</v>
      </c>
      <c r="S14" s="42">
        <v>0</v>
      </c>
      <c r="T14" s="39">
        <v>0</v>
      </c>
      <c r="U14" s="39">
        <v>12</v>
      </c>
    </row>
    <row r="15" spans="1:21">
      <c r="A15" s="39"/>
      <c r="B15" s="39" t="s">
        <v>291</v>
      </c>
      <c r="C15" s="39"/>
      <c r="D15" s="39" t="e">
        <v>#N/A</v>
      </c>
      <c r="E15" s="39" t="s">
        <v>332</v>
      </c>
      <c r="F15" s="40">
        <v>38718</v>
      </c>
      <c r="G15" s="39">
        <v>1</v>
      </c>
      <c r="H15" s="44">
        <v>0</v>
      </c>
      <c r="I15" s="39">
        <v>2</v>
      </c>
      <c r="J15" s="39">
        <v>1</v>
      </c>
      <c r="K15" s="39">
        <v>0</v>
      </c>
      <c r="L15" s="39">
        <v>12111</v>
      </c>
      <c r="M15" s="39"/>
      <c r="N15" s="39"/>
      <c r="O15" s="39"/>
      <c r="P15" s="39"/>
      <c r="Q15" s="39">
        <v>1</v>
      </c>
      <c r="R15" s="44">
        <v>0</v>
      </c>
      <c r="S15" s="42">
        <v>0</v>
      </c>
      <c r="T15" s="39">
        <v>0</v>
      </c>
      <c r="U15" s="39">
        <v>12</v>
      </c>
    </row>
    <row r="16" spans="1:21">
      <c r="A16" s="39"/>
      <c r="B16" s="39" t="s">
        <v>292</v>
      </c>
      <c r="C16" s="39"/>
      <c r="D16" s="39" t="e">
        <v>#N/A</v>
      </c>
      <c r="E16" s="39" t="s">
        <v>333</v>
      </c>
      <c r="F16" s="40">
        <v>39417</v>
      </c>
      <c r="G16" s="39">
        <v>1</v>
      </c>
      <c r="H16" s="44">
        <v>0</v>
      </c>
      <c r="I16" s="39">
        <v>2</v>
      </c>
      <c r="J16" s="39">
        <v>1</v>
      </c>
      <c r="K16" s="39">
        <v>0</v>
      </c>
      <c r="L16" s="39">
        <v>12119</v>
      </c>
      <c r="M16" s="39"/>
      <c r="N16" s="39"/>
      <c r="O16" s="39"/>
      <c r="P16" s="39"/>
      <c r="Q16" s="39">
        <v>1</v>
      </c>
      <c r="R16" s="44">
        <v>0</v>
      </c>
      <c r="S16" s="42">
        <v>0</v>
      </c>
      <c r="T16" s="39">
        <v>0</v>
      </c>
      <c r="U16" s="39">
        <v>12</v>
      </c>
    </row>
    <row r="17" spans="2:21">
      <c r="B17" s="39" t="s">
        <v>292</v>
      </c>
      <c r="C17" s="39"/>
      <c r="D17" s="39" t="e">
        <v>#N/A</v>
      </c>
      <c r="E17" s="39" t="s">
        <v>334</v>
      </c>
      <c r="F17" s="40">
        <v>40210</v>
      </c>
      <c r="G17" s="39">
        <v>1</v>
      </c>
      <c r="H17" s="44">
        <v>0</v>
      </c>
      <c r="I17" s="39">
        <v>2</v>
      </c>
      <c r="J17" s="39">
        <v>1</v>
      </c>
      <c r="K17" s="39">
        <v>0</v>
      </c>
      <c r="L17" s="39">
        <v>56949</v>
      </c>
      <c r="M17" s="39"/>
      <c r="N17" s="39"/>
      <c r="O17" s="39"/>
      <c r="P17" s="39"/>
      <c r="Q17" s="39">
        <v>1</v>
      </c>
      <c r="R17" s="44">
        <v>0</v>
      </c>
      <c r="S17" s="42">
        <v>0</v>
      </c>
      <c r="T17" s="39">
        <v>0</v>
      </c>
      <c r="U17" s="39">
        <v>12</v>
      </c>
    </row>
    <row r="18" spans="2:21">
      <c r="B18" s="39" t="s">
        <v>293</v>
      </c>
      <c r="C18" s="39"/>
      <c r="D18" s="39" t="e">
        <v>#N/A</v>
      </c>
      <c r="E18" s="39" t="s">
        <v>335</v>
      </c>
      <c r="F18" s="40">
        <v>39417</v>
      </c>
      <c r="G18" s="39">
        <v>1</v>
      </c>
      <c r="H18" s="44">
        <v>0</v>
      </c>
      <c r="I18" s="39">
        <v>2</v>
      </c>
      <c r="J18" s="39">
        <v>1</v>
      </c>
      <c r="K18" s="39">
        <v>0</v>
      </c>
      <c r="L18" s="39">
        <v>12118</v>
      </c>
      <c r="M18" s="39"/>
      <c r="N18" s="39"/>
      <c r="O18" s="39"/>
      <c r="P18" s="39"/>
      <c r="Q18" s="39">
        <v>1</v>
      </c>
      <c r="R18" s="44">
        <v>0</v>
      </c>
      <c r="S18" s="42">
        <v>0</v>
      </c>
      <c r="T18" s="39">
        <v>0</v>
      </c>
      <c r="U18" s="39">
        <v>12</v>
      </c>
    </row>
    <row r="19" spans="2:21">
      <c r="B19" s="39" t="s">
        <v>293</v>
      </c>
      <c r="C19" s="39"/>
      <c r="D19" s="39" t="e">
        <v>#N/A</v>
      </c>
      <c r="E19" s="39" t="s">
        <v>336</v>
      </c>
      <c r="F19" s="40">
        <v>39417</v>
      </c>
      <c r="G19" s="39">
        <v>1</v>
      </c>
      <c r="H19" s="44">
        <v>0</v>
      </c>
      <c r="I19" s="39">
        <v>2</v>
      </c>
      <c r="J19" s="39">
        <v>1</v>
      </c>
      <c r="K19" s="39">
        <v>0</v>
      </c>
      <c r="L19" s="39">
        <v>12122</v>
      </c>
      <c r="M19" s="39"/>
      <c r="N19" s="39"/>
      <c r="O19" s="39"/>
      <c r="P19" s="39"/>
      <c r="Q19" s="39">
        <v>1</v>
      </c>
      <c r="R19" s="44">
        <v>0</v>
      </c>
      <c r="S19" s="42">
        <v>0</v>
      </c>
      <c r="T19" s="39">
        <v>0</v>
      </c>
      <c r="U19" s="39">
        <v>12</v>
      </c>
    </row>
    <row r="20" spans="2:21">
      <c r="B20" s="39" t="s">
        <v>293</v>
      </c>
      <c r="C20" s="39"/>
      <c r="D20" s="39" t="e">
        <v>#N/A</v>
      </c>
      <c r="E20" s="39" t="s">
        <v>337</v>
      </c>
      <c r="F20" s="40">
        <v>38718</v>
      </c>
      <c r="G20" s="39">
        <v>1</v>
      </c>
      <c r="H20" s="44">
        <v>0</v>
      </c>
      <c r="I20" s="39">
        <v>2</v>
      </c>
      <c r="J20" s="39">
        <v>1</v>
      </c>
      <c r="K20" s="39">
        <v>0</v>
      </c>
      <c r="L20" s="39">
        <v>12112</v>
      </c>
      <c r="M20" s="39"/>
      <c r="N20" s="39"/>
      <c r="O20" s="39"/>
      <c r="P20" s="39"/>
      <c r="Q20" s="39">
        <v>1</v>
      </c>
      <c r="R20" s="44">
        <v>0</v>
      </c>
      <c r="S20" s="42">
        <v>0</v>
      </c>
      <c r="T20" s="39">
        <v>0</v>
      </c>
      <c r="U20" s="39">
        <v>12</v>
      </c>
    </row>
    <row r="21" spans="2:21">
      <c r="B21" s="39" t="s">
        <v>294</v>
      </c>
      <c r="C21" s="39"/>
      <c r="D21" s="39" t="e">
        <v>#N/A</v>
      </c>
      <c r="E21" s="39" t="s">
        <v>338</v>
      </c>
      <c r="F21" s="40">
        <v>39417</v>
      </c>
      <c r="G21" s="39">
        <v>1</v>
      </c>
      <c r="H21" s="44">
        <v>0</v>
      </c>
      <c r="I21" s="39">
        <v>2</v>
      </c>
      <c r="J21" s="39">
        <v>1</v>
      </c>
      <c r="K21" s="39">
        <v>0</v>
      </c>
      <c r="L21" s="39">
        <v>12130</v>
      </c>
      <c r="M21" s="39"/>
      <c r="N21" s="39"/>
      <c r="O21" s="39"/>
      <c r="P21" s="39"/>
      <c r="Q21" s="39">
        <v>1</v>
      </c>
      <c r="R21" s="44">
        <v>0</v>
      </c>
      <c r="S21" s="42">
        <v>0</v>
      </c>
      <c r="T21" s="39">
        <v>0</v>
      </c>
      <c r="U21" s="39">
        <v>12</v>
      </c>
    </row>
    <row r="22" spans="2:21">
      <c r="B22" s="39" t="s">
        <v>295</v>
      </c>
      <c r="C22" s="39"/>
      <c r="D22" s="39" t="e">
        <v>#N/A</v>
      </c>
      <c r="E22" s="39" t="s">
        <v>339</v>
      </c>
      <c r="F22" s="40">
        <v>39417</v>
      </c>
      <c r="G22" s="39">
        <v>1</v>
      </c>
      <c r="H22" s="44">
        <v>0</v>
      </c>
      <c r="I22" s="39">
        <v>2</v>
      </c>
      <c r="J22" s="39">
        <v>1</v>
      </c>
      <c r="K22" s="39">
        <v>0</v>
      </c>
      <c r="L22" s="39">
        <v>12125</v>
      </c>
      <c r="M22" s="39"/>
      <c r="N22" s="39"/>
      <c r="O22" s="39"/>
      <c r="P22" s="39"/>
      <c r="Q22" s="39">
        <v>1</v>
      </c>
      <c r="R22" s="44">
        <v>0</v>
      </c>
      <c r="S22" s="42">
        <v>0</v>
      </c>
      <c r="T22" s="39">
        <v>0</v>
      </c>
      <c r="U22" s="39">
        <v>12</v>
      </c>
    </row>
    <row r="23" spans="2:21">
      <c r="B23" s="39" t="s">
        <v>296</v>
      </c>
      <c r="C23" s="39"/>
      <c r="D23" s="39" t="e">
        <v>#N/A</v>
      </c>
      <c r="E23" s="39" t="s">
        <v>340</v>
      </c>
      <c r="F23" s="40">
        <v>39417</v>
      </c>
      <c r="G23" s="39">
        <v>1</v>
      </c>
      <c r="H23" s="44">
        <v>0</v>
      </c>
      <c r="I23" s="39">
        <v>2</v>
      </c>
      <c r="J23" s="39">
        <v>1</v>
      </c>
      <c r="K23" s="39">
        <v>0</v>
      </c>
      <c r="L23" s="39">
        <v>12117</v>
      </c>
      <c r="M23" s="39"/>
      <c r="N23" s="39"/>
      <c r="O23" s="39"/>
      <c r="P23" s="39"/>
      <c r="Q23" s="39">
        <v>1</v>
      </c>
      <c r="R23" s="44">
        <v>0</v>
      </c>
      <c r="S23" s="42">
        <v>0</v>
      </c>
      <c r="T23" s="39">
        <v>0</v>
      </c>
      <c r="U23" s="39">
        <v>12</v>
      </c>
    </row>
    <row r="24" spans="2:21">
      <c r="B24" s="39" t="s">
        <v>297</v>
      </c>
      <c r="C24" s="39"/>
      <c r="D24" s="39" t="e">
        <v>#N/A</v>
      </c>
      <c r="E24" s="39" t="s">
        <v>341</v>
      </c>
      <c r="F24" s="40">
        <v>39417</v>
      </c>
      <c r="G24" s="39">
        <v>1</v>
      </c>
      <c r="H24" s="44">
        <v>0</v>
      </c>
      <c r="I24" s="39">
        <v>2</v>
      </c>
      <c r="J24" s="39">
        <v>1</v>
      </c>
      <c r="K24" s="39">
        <v>0</v>
      </c>
      <c r="L24" s="39">
        <v>12127</v>
      </c>
      <c r="M24" s="39"/>
      <c r="N24" s="39"/>
      <c r="O24" s="39"/>
      <c r="P24" s="39"/>
      <c r="Q24" s="39">
        <v>1</v>
      </c>
      <c r="R24" s="44">
        <v>0</v>
      </c>
      <c r="S24" s="42">
        <v>0</v>
      </c>
      <c r="T24" s="39">
        <v>0</v>
      </c>
      <c r="U24" s="39">
        <v>12</v>
      </c>
    </row>
    <row r="25" spans="2:21">
      <c r="B25" s="39" t="s">
        <v>297</v>
      </c>
      <c r="C25" s="39"/>
      <c r="D25" s="39" t="e">
        <v>#N/A</v>
      </c>
      <c r="E25" s="39" t="s">
        <v>342</v>
      </c>
      <c r="F25" s="40">
        <v>40422</v>
      </c>
      <c r="G25" s="39">
        <v>1</v>
      </c>
      <c r="H25" s="44">
        <v>0</v>
      </c>
      <c r="I25" s="39">
        <v>2</v>
      </c>
      <c r="J25" s="39">
        <v>1</v>
      </c>
      <c r="K25" s="39">
        <v>0</v>
      </c>
      <c r="L25" s="39">
        <v>57177</v>
      </c>
      <c r="M25" s="39"/>
      <c r="N25" s="39"/>
      <c r="O25" s="39"/>
      <c r="P25" s="39"/>
      <c r="Q25" s="39">
        <v>1</v>
      </c>
      <c r="R25" s="44">
        <v>0</v>
      </c>
      <c r="S25" s="42">
        <v>0</v>
      </c>
      <c r="T25" s="39">
        <v>0</v>
      </c>
      <c r="U25" s="39">
        <v>12</v>
      </c>
    </row>
    <row r="26" spans="2:21">
      <c r="B26" s="39" t="s">
        <v>298</v>
      </c>
      <c r="C26" s="39"/>
      <c r="D26" s="39" t="e">
        <v>#N/A</v>
      </c>
      <c r="E26" s="39" t="s">
        <v>343</v>
      </c>
      <c r="F26" s="40">
        <v>39417</v>
      </c>
      <c r="G26" s="39">
        <v>1</v>
      </c>
      <c r="H26" s="44">
        <v>0</v>
      </c>
      <c r="I26" s="39">
        <v>2</v>
      </c>
      <c r="J26" s="39">
        <v>1</v>
      </c>
      <c r="K26" s="39">
        <v>0</v>
      </c>
      <c r="L26" s="39">
        <v>12126</v>
      </c>
      <c r="M26" s="39"/>
      <c r="N26" s="39"/>
      <c r="O26" s="39"/>
      <c r="P26" s="39"/>
      <c r="Q26" s="39">
        <v>1</v>
      </c>
      <c r="R26" s="44">
        <v>0</v>
      </c>
      <c r="S26" s="42">
        <v>0</v>
      </c>
      <c r="T26" s="39">
        <v>0</v>
      </c>
      <c r="U26" s="39">
        <v>12</v>
      </c>
    </row>
    <row r="27" spans="2:21">
      <c r="B27" s="39" t="s">
        <v>299</v>
      </c>
      <c r="C27" s="39"/>
      <c r="D27" s="39" t="e">
        <v>#N/A</v>
      </c>
      <c r="E27" s="39" t="s">
        <v>344</v>
      </c>
      <c r="F27" s="40">
        <v>39417</v>
      </c>
      <c r="G27" s="39">
        <v>1</v>
      </c>
      <c r="H27" s="44">
        <v>0</v>
      </c>
      <c r="I27" s="39">
        <v>2</v>
      </c>
      <c r="J27" s="39">
        <v>1</v>
      </c>
      <c r="K27" s="39">
        <v>0</v>
      </c>
      <c r="L27" s="39">
        <v>12129</v>
      </c>
      <c r="M27" s="39"/>
      <c r="N27" s="39"/>
      <c r="O27" s="39"/>
      <c r="P27" s="39"/>
      <c r="Q27" s="39">
        <v>1</v>
      </c>
      <c r="R27" s="44">
        <v>0</v>
      </c>
      <c r="S27" s="42">
        <v>0</v>
      </c>
      <c r="T27" s="39">
        <v>0</v>
      </c>
      <c r="U27" s="39">
        <v>12</v>
      </c>
    </row>
    <row r="28" spans="2:21">
      <c r="B28" s="39" t="s">
        <v>300</v>
      </c>
      <c r="C28" s="39"/>
      <c r="D28" s="39" t="e">
        <v>#N/A</v>
      </c>
      <c r="E28" s="39" t="s">
        <v>345</v>
      </c>
      <c r="F28" s="40">
        <v>39417</v>
      </c>
      <c r="G28" s="39">
        <v>1</v>
      </c>
      <c r="H28" s="44">
        <v>0</v>
      </c>
      <c r="I28" s="39">
        <v>2</v>
      </c>
      <c r="J28" s="39">
        <v>1</v>
      </c>
      <c r="K28" s="39">
        <v>0</v>
      </c>
      <c r="L28" s="39">
        <v>12123</v>
      </c>
      <c r="M28" s="39"/>
      <c r="N28" s="39"/>
      <c r="O28" s="39"/>
      <c r="P28" s="39"/>
      <c r="Q28" s="39">
        <v>1</v>
      </c>
      <c r="R28" s="44">
        <v>0</v>
      </c>
      <c r="S28" s="42">
        <v>0</v>
      </c>
      <c r="T28" s="39">
        <v>0</v>
      </c>
      <c r="U28" s="39">
        <v>12</v>
      </c>
    </row>
    <row r="29" spans="2:21">
      <c r="B29" s="39" t="s">
        <v>287</v>
      </c>
      <c r="C29" s="39"/>
      <c r="D29" s="39" t="e">
        <v>#N/A</v>
      </c>
      <c r="E29" s="39" t="s">
        <v>346</v>
      </c>
      <c r="F29" s="40">
        <v>40452</v>
      </c>
      <c r="G29" s="39">
        <v>1</v>
      </c>
      <c r="H29" s="44">
        <v>1.66E-2</v>
      </c>
      <c r="I29" s="39">
        <v>2</v>
      </c>
      <c r="J29" s="39">
        <v>1</v>
      </c>
      <c r="K29" s="39">
        <v>0</v>
      </c>
      <c r="L29" s="39">
        <v>12088</v>
      </c>
      <c r="M29" s="39"/>
      <c r="N29" s="39"/>
      <c r="O29" s="39"/>
      <c r="P29" s="39"/>
      <c r="Q29" s="39">
        <v>1</v>
      </c>
      <c r="R29" s="44">
        <v>0</v>
      </c>
      <c r="S29" s="42">
        <v>1.66E-2</v>
      </c>
      <c r="T29" s="39">
        <v>0</v>
      </c>
      <c r="U29" s="39">
        <v>12</v>
      </c>
    </row>
    <row r="30" spans="2:21">
      <c r="B30" s="39" t="s">
        <v>287</v>
      </c>
      <c r="C30" s="39"/>
      <c r="D30" s="39" t="e">
        <v>#N/A</v>
      </c>
      <c r="E30" s="39" t="s">
        <v>347</v>
      </c>
      <c r="F30" s="40">
        <v>40452</v>
      </c>
      <c r="G30" s="39">
        <v>1</v>
      </c>
      <c r="H30" s="44">
        <v>1.66E-2</v>
      </c>
      <c r="I30" s="39">
        <v>2</v>
      </c>
      <c r="J30" s="39">
        <v>1</v>
      </c>
      <c r="K30" s="39">
        <v>0</v>
      </c>
      <c r="L30" s="39">
        <v>12089</v>
      </c>
      <c r="M30" s="39"/>
      <c r="N30" s="39"/>
      <c r="O30" s="39"/>
      <c r="P30" s="39"/>
      <c r="Q30" s="39">
        <v>1</v>
      </c>
      <c r="R30" s="44">
        <v>0</v>
      </c>
      <c r="S30" s="42">
        <v>1.66E-2</v>
      </c>
      <c r="T30" s="39">
        <v>0</v>
      </c>
      <c r="U30" s="39">
        <v>12</v>
      </c>
    </row>
    <row r="31" spans="2:21">
      <c r="B31" s="39" t="s">
        <v>289</v>
      </c>
      <c r="C31" s="39"/>
      <c r="D31" s="39" t="e">
        <v>#N/A</v>
      </c>
      <c r="E31" s="39" t="s">
        <v>348</v>
      </c>
      <c r="F31" s="40">
        <v>40452</v>
      </c>
      <c r="G31" s="39">
        <v>1</v>
      </c>
      <c r="H31" s="44">
        <v>1.66E-2</v>
      </c>
      <c r="I31" s="39">
        <v>2</v>
      </c>
      <c r="J31" s="39">
        <v>1</v>
      </c>
      <c r="K31" s="39">
        <v>0</v>
      </c>
      <c r="L31" s="39">
        <v>12090</v>
      </c>
      <c r="M31" s="39"/>
      <c r="N31" s="39"/>
      <c r="O31" s="39"/>
      <c r="P31" s="39"/>
      <c r="Q31" s="39">
        <v>1</v>
      </c>
      <c r="R31" s="44">
        <v>0</v>
      </c>
      <c r="S31" s="42">
        <v>1.66E-2</v>
      </c>
      <c r="T31" s="39">
        <v>0</v>
      </c>
      <c r="U31" s="39">
        <v>12</v>
      </c>
    </row>
    <row r="32" spans="2:21">
      <c r="B32" s="39" t="s">
        <v>289</v>
      </c>
      <c r="C32" s="39"/>
      <c r="D32" s="39" t="e">
        <v>#N/A</v>
      </c>
      <c r="E32" s="39" t="s">
        <v>349</v>
      </c>
      <c r="F32" s="40">
        <v>40452</v>
      </c>
      <c r="G32" s="39">
        <v>1</v>
      </c>
      <c r="H32" s="44">
        <v>1.66E-2</v>
      </c>
      <c r="I32" s="39">
        <v>2</v>
      </c>
      <c r="J32" s="39">
        <v>1</v>
      </c>
      <c r="K32" s="39">
        <v>0</v>
      </c>
      <c r="L32" s="39">
        <v>12091</v>
      </c>
      <c r="M32" s="39"/>
      <c r="N32" s="39"/>
      <c r="O32" s="39"/>
      <c r="P32" s="39"/>
      <c r="Q32" s="39">
        <v>1</v>
      </c>
      <c r="R32" s="44">
        <v>0</v>
      </c>
      <c r="S32" s="42">
        <v>1.66E-2</v>
      </c>
      <c r="T32" s="39">
        <v>0</v>
      </c>
      <c r="U32" s="39">
        <v>12</v>
      </c>
    </row>
    <row r="33" spans="2:21">
      <c r="B33" s="39" t="s">
        <v>289</v>
      </c>
      <c r="C33" s="39"/>
      <c r="D33" s="39" t="e">
        <v>#N/A</v>
      </c>
      <c r="E33" s="39" t="s">
        <v>350</v>
      </c>
      <c r="F33" s="40">
        <v>38718</v>
      </c>
      <c r="G33" s="39">
        <v>1</v>
      </c>
      <c r="H33" s="44">
        <v>0.02</v>
      </c>
      <c r="I33" s="39">
        <v>2</v>
      </c>
      <c r="J33" s="39">
        <v>0</v>
      </c>
      <c r="K33" s="39">
        <v>0</v>
      </c>
      <c r="L33" s="39">
        <v>12108</v>
      </c>
      <c r="M33" s="39"/>
      <c r="N33" s="39"/>
      <c r="O33" s="39"/>
      <c r="P33" s="39"/>
      <c r="Q33" s="39">
        <v>1</v>
      </c>
      <c r="R33" s="44">
        <v>0</v>
      </c>
      <c r="S33" s="42">
        <v>0.02</v>
      </c>
      <c r="T33" s="39">
        <v>0</v>
      </c>
      <c r="U33" s="39">
        <v>12</v>
      </c>
    </row>
    <row r="34" spans="2:21">
      <c r="B34" s="39" t="s">
        <v>290</v>
      </c>
      <c r="C34" s="39"/>
      <c r="D34" s="39" t="e">
        <v>#N/A</v>
      </c>
      <c r="E34" s="39" t="s">
        <v>351</v>
      </c>
      <c r="F34" s="40">
        <v>40452</v>
      </c>
      <c r="G34" s="39">
        <v>1</v>
      </c>
      <c r="H34" s="44">
        <v>0.03</v>
      </c>
      <c r="I34" s="39">
        <v>2</v>
      </c>
      <c r="J34" s="39">
        <v>1</v>
      </c>
      <c r="K34" s="39">
        <v>0</v>
      </c>
      <c r="L34" s="39">
        <v>12092</v>
      </c>
      <c r="M34" s="39"/>
      <c r="N34" s="39"/>
      <c r="O34" s="39"/>
      <c r="P34" s="39"/>
      <c r="Q34" s="39">
        <v>1</v>
      </c>
      <c r="R34" s="44">
        <v>0</v>
      </c>
      <c r="S34" s="42">
        <v>0.03</v>
      </c>
      <c r="T34" s="39">
        <v>0</v>
      </c>
      <c r="U34" s="39">
        <v>12</v>
      </c>
    </row>
    <row r="35" spans="2:21">
      <c r="B35" s="39" t="s">
        <v>290</v>
      </c>
      <c r="C35" s="39"/>
      <c r="D35" s="39" t="e">
        <v>#N/A</v>
      </c>
      <c r="E35" s="39" t="s">
        <v>352</v>
      </c>
      <c r="F35" s="40">
        <v>40452</v>
      </c>
      <c r="G35" s="39">
        <v>1</v>
      </c>
      <c r="H35" s="44">
        <v>0.03</v>
      </c>
      <c r="I35" s="39">
        <v>2</v>
      </c>
      <c r="J35" s="39">
        <v>1</v>
      </c>
      <c r="K35" s="39">
        <v>0</v>
      </c>
      <c r="L35" s="39">
        <v>12093</v>
      </c>
      <c r="M35" s="39"/>
      <c r="N35" s="39"/>
      <c r="O35" s="39"/>
      <c r="P35" s="39"/>
      <c r="Q35" s="39">
        <v>1</v>
      </c>
      <c r="R35" s="44">
        <v>0</v>
      </c>
      <c r="S35" s="42">
        <v>0.03</v>
      </c>
      <c r="T35" s="39">
        <v>0</v>
      </c>
      <c r="U35" s="39">
        <v>12</v>
      </c>
    </row>
    <row r="36" spans="2:21">
      <c r="B36" s="39" t="s">
        <v>291</v>
      </c>
      <c r="C36" s="39"/>
      <c r="D36" s="39" t="e">
        <v>#N/A</v>
      </c>
      <c r="E36" s="39" t="s">
        <v>353</v>
      </c>
      <c r="F36" s="40">
        <v>40452</v>
      </c>
      <c r="G36" s="39">
        <v>1</v>
      </c>
      <c r="H36" s="44">
        <v>2.8199999999999999E-2</v>
      </c>
      <c r="I36" s="39">
        <v>2</v>
      </c>
      <c r="J36" s="39">
        <v>1</v>
      </c>
      <c r="K36" s="39">
        <v>0</v>
      </c>
      <c r="L36" s="39">
        <v>12094</v>
      </c>
      <c r="M36" s="39"/>
      <c r="N36" s="39"/>
      <c r="O36" s="39"/>
      <c r="P36" s="39"/>
      <c r="Q36" s="39">
        <v>1</v>
      </c>
      <c r="R36" s="44">
        <v>0</v>
      </c>
      <c r="S36" s="42">
        <v>2.8199999999999999E-2</v>
      </c>
      <c r="T36" s="39">
        <v>0</v>
      </c>
      <c r="U36" s="39">
        <v>12</v>
      </c>
    </row>
    <row r="37" spans="2:21">
      <c r="B37" s="39" t="s">
        <v>291</v>
      </c>
      <c r="C37" s="39"/>
      <c r="D37" s="39" t="e">
        <v>#N/A</v>
      </c>
      <c r="E37" s="39" t="s">
        <v>354</v>
      </c>
      <c r="F37" s="40">
        <v>39173</v>
      </c>
      <c r="G37" s="39">
        <v>1</v>
      </c>
      <c r="H37" s="44">
        <v>0.02</v>
      </c>
      <c r="I37" s="39">
        <v>2</v>
      </c>
      <c r="J37" s="39">
        <v>0</v>
      </c>
      <c r="K37" s="39">
        <v>0</v>
      </c>
      <c r="L37" s="39">
        <v>12106</v>
      </c>
      <c r="M37" s="39"/>
      <c r="N37" s="39"/>
      <c r="O37" s="39"/>
      <c r="P37" s="39"/>
      <c r="Q37" s="39">
        <v>1</v>
      </c>
      <c r="R37" s="44">
        <v>0</v>
      </c>
      <c r="S37" s="42">
        <v>0.02</v>
      </c>
      <c r="T37" s="39">
        <v>0</v>
      </c>
      <c r="U37" s="39">
        <v>12</v>
      </c>
    </row>
    <row r="38" spans="2:21">
      <c r="B38" s="39" t="s">
        <v>291</v>
      </c>
      <c r="C38" s="39"/>
      <c r="D38" s="39" t="e">
        <v>#N/A</v>
      </c>
      <c r="E38" s="39" t="s">
        <v>355</v>
      </c>
      <c r="F38" s="40">
        <v>40452</v>
      </c>
      <c r="G38" s="39">
        <v>1</v>
      </c>
      <c r="H38" s="44">
        <v>2.8199999999999999E-2</v>
      </c>
      <c r="I38" s="39">
        <v>2</v>
      </c>
      <c r="J38" s="39">
        <v>1</v>
      </c>
      <c r="K38" s="39">
        <v>0</v>
      </c>
      <c r="L38" s="39">
        <v>12095</v>
      </c>
      <c r="M38" s="39"/>
      <c r="N38" s="39"/>
      <c r="O38" s="39"/>
      <c r="P38" s="39"/>
      <c r="Q38" s="39">
        <v>1</v>
      </c>
      <c r="R38" s="44">
        <v>0</v>
      </c>
      <c r="S38" s="42">
        <v>2.8199999999999999E-2</v>
      </c>
      <c r="T38" s="39">
        <v>0</v>
      </c>
      <c r="U38" s="39">
        <v>12</v>
      </c>
    </row>
    <row r="39" spans="2:21">
      <c r="B39" s="39" t="s">
        <v>291</v>
      </c>
      <c r="C39" s="39"/>
      <c r="D39" s="39" t="e">
        <v>#N/A</v>
      </c>
      <c r="E39" s="39" t="s">
        <v>356</v>
      </c>
      <c r="F39" s="40">
        <v>38718</v>
      </c>
      <c r="G39" s="39">
        <v>1</v>
      </c>
      <c r="H39" s="44">
        <v>0.02</v>
      </c>
      <c r="I39" s="39">
        <v>2</v>
      </c>
      <c r="J39" s="39">
        <v>0</v>
      </c>
      <c r="K39" s="39">
        <v>0</v>
      </c>
      <c r="L39" s="39">
        <v>12107</v>
      </c>
      <c r="M39" s="39"/>
      <c r="N39" s="39"/>
      <c r="O39" s="39"/>
      <c r="P39" s="39"/>
      <c r="Q39" s="39">
        <v>1</v>
      </c>
      <c r="R39" s="44">
        <v>0</v>
      </c>
      <c r="S39" s="42">
        <v>0.02</v>
      </c>
      <c r="T39" s="39">
        <v>0</v>
      </c>
      <c r="U39" s="39">
        <v>12</v>
      </c>
    </row>
    <row r="40" spans="2:21">
      <c r="B40" s="39" t="s">
        <v>292</v>
      </c>
      <c r="C40" s="39"/>
      <c r="D40" s="39" t="e">
        <v>#N/A</v>
      </c>
      <c r="E40" s="39" t="s">
        <v>357</v>
      </c>
      <c r="F40" s="40">
        <v>40452</v>
      </c>
      <c r="G40" s="39">
        <v>1</v>
      </c>
      <c r="H40" s="44">
        <v>1.49E-2</v>
      </c>
      <c r="I40" s="39">
        <v>2</v>
      </c>
      <c r="J40" s="39">
        <v>1</v>
      </c>
      <c r="K40" s="39">
        <v>0</v>
      </c>
      <c r="L40" s="39">
        <v>12096</v>
      </c>
      <c r="M40" s="39"/>
      <c r="N40" s="39"/>
      <c r="O40" s="39"/>
      <c r="P40" s="39"/>
      <c r="Q40" s="39">
        <v>1</v>
      </c>
      <c r="R40" s="44">
        <v>0</v>
      </c>
      <c r="S40" s="42">
        <v>1.49E-2</v>
      </c>
      <c r="T40" s="39">
        <v>0</v>
      </c>
      <c r="U40" s="39">
        <v>12</v>
      </c>
    </row>
    <row r="41" spans="2:21">
      <c r="B41" s="39" t="s">
        <v>292</v>
      </c>
      <c r="C41" s="39"/>
      <c r="D41" s="39" t="e">
        <v>#N/A</v>
      </c>
      <c r="E41" s="39" t="s">
        <v>358</v>
      </c>
      <c r="F41" s="40">
        <v>40452</v>
      </c>
      <c r="G41" s="39">
        <v>1</v>
      </c>
      <c r="H41" s="44">
        <v>1.49E-2</v>
      </c>
      <c r="I41" s="39">
        <v>2</v>
      </c>
      <c r="J41" s="39">
        <v>1</v>
      </c>
      <c r="K41" s="39">
        <v>0</v>
      </c>
      <c r="L41" s="39">
        <v>56950</v>
      </c>
      <c r="M41" s="39"/>
      <c r="N41" s="39"/>
      <c r="O41" s="39"/>
      <c r="P41" s="39"/>
      <c r="Q41" s="39">
        <v>1</v>
      </c>
      <c r="R41" s="44">
        <v>0</v>
      </c>
      <c r="S41" s="42">
        <v>1.49E-2</v>
      </c>
      <c r="T41" s="39">
        <v>0</v>
      </c>
      <c r="U41" s="39">
        <v>12</v>
      </c>
    </row>
    <row r="42" spans="2:21">
      <c r="B42" s="39" t="s">
        <v>293</v>
      </c>
      <c r="C42" s="39"/>
      <c r="D42" s="39" t="e">
        <v>#N/A</v>
      </c>
      <c r="E42" s="39" t="s">
        <v>359</v>
      </c>
      <c r="F42" s="40">
        <v>40452</v>
      </c>
      <c r="G42" s="39">
        <v>1</v>
      </c>
      <c r="H42" s="44">
        <v>2.2499999999999999E-2</v>
      </c>
      <c r="I42" s="39">
        <v>2</v>
      </c>
      <c r="J42" s="39">
        <v>1</v>
      </c>
      <c r="K42" s="39">
        <v>0</v>
      </c>
      <c r="L42" s="39">
        <v>12097</v>
      </c>
      <c r="M42" s="39"/>
      <c r="N42" s="39"/>
      <c r="O42" s="39"/>
      <c r="P42" s="39"/>
      <c r="Q42" s="39">
        <v>1</v>
      </c>
      <c r="R42" s="44">
        <v>0</v>
      </c>
      <c r="S42" s="42">
        <v>2.2499999999999999E-2</v>
      </c>
      <c r="T42" s="39">
        <v>0</v>
      </c>
      <c r="U42" s="39">
        <v>12</v>
      </c>
    </row>
    <row r="43" spans="2:21">
      <c r="B43" s="39" t="s">
        <v>293</v>
      </c>
      <c r="C43" s="39"/>
      <c r="D43" s="39" t="e">
        <v>#N/A</v>
      </c>
      <c r="E43" s="39" t="s">
        <v>360</v>
      </c>
      <c r="F43" s="40">
        <v>40452</v>
      </c>
      <c r="G43" s="39">
        <v>1</v>
      </c>
      <c r="H43" s="44">
        <v>2.2499999999999999E-2</v>
      </c>
      <c r="I43" s="39">
        <v>2</v>
      </c>
      <c r="J43" s="39">
        <v>1</v>
      </c>
      <c r="K43" s="39">
        <v>0</v>
      </c>
      <c r="L43" s="39">
        <v>12098</v>
      </c>
      <c r="M43" s="39"/>
      <c r="N43" s="39"/>
      <c r="O43" s="39"/>
      <c r="P43" s="39"/>
      <c r="Q43" s="39">
        <v>1</v>
      </c>
      <c r="R43" s="44">
        <v>0</v>
      </c>
      <c r="S43" s="42">
        <v>2.2499999999999999E-2</v>
      </c>
      <c r="T43" s="39">
        <v>0</v>
      </c>
      <c r="U43" s="39">
        <v>12</v>
      </c>
    </row>
    <row r="44" spans="2:21">
      <c r="B44" s="39" t="s">
        <v>293</v>
      </c>
      <c r="C44" s="39"/>
      <c r="D44" s="39" t="e">
        <v>#N/A</v>
      </c>
      <c r="E44" s="39" t="s">
        <v>361</v>
      </c>
      <c r="F44" s="40">
        <v>38718</v>
      </c>
      <c r="G44" s="39">
        <v>1</v>
      </c>
      <c r="H44" s="44">
        <v>0.02</v>
      </c>
      <c r="I44" s="39">
        <v>2</v>
      </c>
      <c r="J44" s="39">
        <v>0</v>
      </c>
      <c r="K44" s="39">
        <v>0</v>
      </c>
      <c r="L44" s="39">
        <v>12109</v>
      </c>
      <c r="M44" s="39"/>
      <c r="N44" s="39"/>
      <c r="O44" s="39"/>
      <c r="P44" s="39"/>
      <c r="Q44" s="39">
        <v>1</v>
      </c>
      <c r="R44" s="44">
        <v>0</v>
      </c>
      <c r="S44" s="42">
        <v>0.02</v>
      </c>
      <c r="T44" s="39">
        <v>0</v>
      </c>
      <c r="U44" s="39">
        <v>12</v>
      </c>
    </row>
    <row r="45" spans="2:21">
      <c r="B45" s="39" t="s">
        <v>294</v>
      </c>
      <c r="C45" s="39"/>
      <c r="D45" s="39" t="e">
        <v>#N/A</v>
      </c>
      <c r="E45" s="39" t="s">
        <v>362</v>
      </c>
      <c r="F45" s="40">
        <v>39417</v>
      </c>
      <c r="G45" s="39">
        <v>1</v>
      </c>
      <c r="H45" s="44">
        <v>0</v>
      </c>
      <c r="I45" s="39">
        <v>2</v>
      </c>
      <c r="J45" s="39">
        <v>0</v>
      </c>
      <c r="K45" s="39">
        <v>0</v>
      </c>
      <c r="L45" s="39">
        <v>12099</v>
      </c>
      <c r="M45" s="39"/>
      <c r="N45" s="39"/>
      <c r="O45" s="39"/>
      <c r="P45" s="39"/>
      <c r="Q45" s="39">
        <v>1</v>
      </c>
      <c r="R45" s="44">
        <v>0</v>
      </c>
      <c r="S45" s="42">
        <v>0</v>
      </c>
      <c r="T45" s="39">
        <v>0</v>
      </c>
      <c r="U45" s="39">
        <v>12</v>
      </c>
    </row>
    <row r="46" spans="2:21">
      <c r="B46" s="39" t="s">
        <v>295</v>
      </c>
      <c r="C46" s="39"/>
      <c r="D46" s="39" t="e">
        <v>#N/A</v>
      </c>
      <c r="E46" s="39" t="s">
        <v>363</v>
      </c>
      <c r="F46" s="40">
        <v>40452</v>
      </c>
      <c r="G46" s="39">
        <v>1</v>
      </c>
      <c r="H46" s="44">
        <v>1.66E-2</v>
      </c>
      <c r="I46" s="39">
        <v>2</v>
      </c>
      <c r="J46" s="39">
        <v>1</v>
      </c>
      <c r="K46" s="39">
        <v>0</v>
      </c>
      <c r="L46" s="39">
        <v>12100</v>
      </c>
      <c r="M46" s="39"/>
      <c r="N46" s="39"/>
      <c r="O46" s="39"/>
      <c r="P46" s="39"/>
      <c r="Q46" s="39">
        <v>1</v>
      </c>
      <c r="R46" s="44">
        <v>0</v>
      </c>
      <c r="S46" s="42">
        <v>1.66E-2</v>
      </c>
      <c r="T46" s="39">
        <v>0</v>
      </c>
      <c r="U46" s="39">
        <v>12</v>
      </c>
    </row>
    <row r="47" spans="2:21">
      <c r="B47" s="39" t="s">
        <v>296</v>
      </c>
      <c r="C47" s="39"/>
      <c r="D47" s="39" t="e">
        <v>#N/A</v>
      </c>
      <c r="E47" s="39" t="s">
        <v>364</v>
      </c>
      <c r="F47" s="40">
        <v>40452</v>
      </c>
      <c r="G47" s="39">
        <v>1</v>
      </c>
      <c r="H47" s="44">
        <v>1.66E-2</v>
      </c>
      <c r="I47" s="39">
        <v>2</v>
      </c>
      <c r="J47" s="39">
        <v>1</v>
      </c>
      <c r="K47" s="39">
        <v>0</v>
      </c>
      <c r="L47" s="39">
        <v>12101</v>
      </c>
      <c r="M47" s="39"/>
      <c r="N47" s="39"/>
      <c r="O47" s="39"/>
      <c r="P47" s="39"/>
      <c r="Q47" s="39">
        <v>1</v>
      </c>
      <c r="R47" s="44">
        <v>0</v>
      </c>
      <c r="S47" s="42">
        <v>1.66E-2</v>
      </c>
      <c r="T47" s="39">
        <v>0</v>
      </c>
      <c r="U47" s="39">
        <v>12</v>
      </c>
    </row>
    <row r="48" spans="2:21">
      <c r="B48" s="39" t="s">
        <v>297</v>
      </c>
      <c r="C48" s="39"/>
      <c r="D48" s="39" t="e">
        <v>#N/A</v>
      </c>
      <c r="E48" s="39" t="s">
        <v>365</v>
      </c>
      <c r="F48" s="40">
        <v>40452</v>
      </c>
      <c r="G48" s="39">
        <v>1</v>
      </c>
      <c r="H48" s="44">
        <v>0.03</v>
      </c>
      <c r="I48" s="39">
        <v>2</v>
      </c>
      <c r="J48" s="39">
        <v>1</v>
      </c>
      <c r="K48" s="39">
        <v>0</v>
      </c>
      <c r="L48" s="39">
        <v>12102</v>
      </c>
      <c r="M48" s="39"/>
      <c r="N48" s="39"/>
      <c r="O48" s="39"/>
      <c r="P48" s="39"/>
      <c r="Q48" s="39">
        <v>1</v>
      </c>
      <c r="R48" s="44">
        <v>0</v>
      </c>
      <c r="S48" s="42">
        <v>0.03</v>
      </c>
      <c r="T48" s="39">
        <v>0</v>
      </c>
      <c r="U48" s="39">
        <v>12</v>
      </c>
    </row>
    <row r="49" spans="1:21">
      <c r="A49" s="39"/>
      <c r="B49" s="39" t="s">
        <v>297</v>
      </c>
      <c r="C49" s="39"/>
      <c r="D49" s="39" t="e">
        <v>#N/A</v>
      </c>
      <c r="E49" s="39" t="s">
        <v>366</v>
      </c>
      <c r="F49" s="40">
        <v>40452</v>
      </c>
      <c r="G49" s="39">
        <v>1</v>
      </c>
      <c r="H49" s="44">
        <v>0.03</v>
      </c>
      <c r="I49" s="39">
        <v>2</v>
      </c>
      <c r="J49" s="39">
        <v>1</v>
      </c>
      <c r="K49" s="39">
        <v>0</v>
      </c>
      <c r="L49" s="39">
        <v>57176</v>
      </c>
      <c r="M49" s="39"/>
      <c r="N49" s="39"/>
      <c r="O49" s="39"/>
      <c r="P49" s="39"/>
      <c r="Q49" s="39">
        <v>1</v>
      </c>
      <c r="R49" s="44">
        <v>0</v>
      </c>
      <c r="S49" s="42">
        <v>0.03</v>
      </c>
      <c r="T49" s="39">
        <v>0</v>
      </c>
      <c r="U49" s="39">
        <v>12</v>
      </c>
    </row>
    <row r="50" spans="1:21">
      <c r="A50" s="39"/>
      <c r="B50" s="39" t="s">
        <v>298</v>
      </c>
      <c r="C50" s="39"/>
      <c r="D50" s="39" t="e">
        <v>#N/A</v>
      </c>
      <c r="E50" s="39" t="s">
        <v>367</v>
      </c>
      <c r="F50" s="40">
        <v>40452</v>
      </c>
      <c r="G50" s="39">
        <v>1</v>
      </c>
      <c r="H50" s="44">
        <v>2.8199999999999999E-2</v>
      </c>
      <c r="I50" s="39">
        <v>2</v>
      </c>
      <c r="J50" s="39">
        <v>1</v>
      </c>
      <c r="K50" s="39">
        <v>0</v>
      </c>
      <c r="L50" s="39">
        <v>12103</v>
      </c>
      <c r="M50" s="39"/>
      <c r="N50" s="39"/>
      <c r="O50" s="39"/>
      <c r="P50" s="39"/>
      <c r="Q50" s="39">
        <v>1</v>
      </c>
      <c r="R50" s="44">
        <v>0</v>
      </c>
      <c r="S50" s="42">
        <v>2.8199999999999999E-2</v>
      </c>
      <c r="T50" s="39">
        <v>0</v>
      </c>
      <c r="U50" s="39">
        <v>12</v>
      </c>
    </row>
    <row r="51" spans="1:21">
      <c r="A51" s="39"/>
      <c r="B51" s="39" t="s">
        <v>299</v>
      </c>
      <c r="C51" s="39"/>
      <c r="D51" s="39" t="e">
        <v>#N/A</v>
      </c>
      <c r="E51" s="39" t="s">
        <v>368</v>
      </c>
      <c r="F51" s="40">
        <v>40452</v>
      </c>
      <c r="G51" s="39">
        <v>1</v>
      </c>
      <c r="H51" s="44">
        <v>1.49E-2</v>
      </c>
      <c r="I51" s="39">
        <v>2</v>
      </c>
      <c r="J51" s="39">
        <v>1</v>
      </c>
      <c r="K51" s="39">
        <v>0</v>
      </c>
      <c r="L51" s="39">
        <v>12104</v>
      </c>
      <c r="M51" s="39"/>
      <c r="N51" s="39"/>
      <c r="O51" s="39"/>
      <c r="P51" s="39"/>
      <c r="Q51" s="39">
        <v>1</v>
      </c>
      <c r="R51" s="44">
        <v>0</v>
      </c>
      <c r="S51" s="42">
        <v>1.49E-2</v>
      </c>
      <c r="T51" s="39">
        <v>0</v>
      </c>
      <c r="U51" s="39">
        <v>12</v>
      </c>
    </row>
    <row r="52" spans="1:21">
      <c r="A52" s="39"/>
      <c r="B52" s="39" t="s">
        <v>300</v>
      </c>
      <c r="C52" s="39"/>
      <c r="D52" s="39" t="e">
        <v>#N/A</v>
      </c>
      <c r="E52" s="39" t="s">
        <v>369</v>
      </c>
      <c r="F52" s="40">
        <v>40452</v>
      </c>
      <c r="G52" s="39">
        <v>1</v>
      </c>
      <c r="H52" s="44">
        <v>2.2499999999999999E-2</v>
      </c>
      <c r="I52" s="39">
        <v>2</v>
      </c>
      <c r="J52" s="39">
        <v>1</v>
      </c>
      <c r="K52" s="39">
        <v>0</v>
      </c>
      <c r="L52" s="39">
        <v>12105</v>
      </c>
      <c r="M52" s="39"/>
      <c r="N52" s="39"/>
      <c r="O52" s="39"/>
      <c r="P52" s="39"/>
      <c r="Q52" s="39">
        <v>1</v>
      </c>
      <c r="R52" s="44">
        <v>0</v>
      </c>
      <c r="S52" s="42">
        <v>2.2499999999999999E-2</v>
      </c>
      <c r="T52" s="39">
        <v>0</v>
      </c>
      <c r="U52" s="39">
        <v>12</v>
      </c>
    </row>
    <row r="53" spans="1:21">
      <c r="A53" s="39" t="s">
        <v>36</v>
      </c>
      <c r="B53" s="39" t="s">
        <v>37</v>
      </c>
      <c r="C53" s="39" t="s">
        <v>370</v>
      </c>
      <c r="D53" s="39" t="s">
        <v>38</v>
      </c>
      <c r="E53" s="39" t="s">
        <v>371</v>
      </c>
      <c r="F53" s="40">
        <v>40452</v>
      </c>
      <c r="G53" s="39">
        <v>1</v>
      </c>
      <c r="H53" s="44">
        <v>2.92E-2</v>
      </c>
      <c r="I53" s="39">
        <v>2</v>
      </c>
      <c r="J53" s="39">
        <v>1</v>
      </c>
      <c r="K53" s="39">
        <v>0</v>
      </c>
      <c r="L53" s="39">
        <v>12003</v>
      </c>
      <c r="M53" s="39"/>
      <c r="N53" s="39"/>
      <c r="O53" s="39"/>
      <c r="P53" s="39"/>
      <c r="Q53" s="39">
        <v>1</v>
      </c>
      <c r="R53" s="44">
        <v>1.5E-3</v>
      </c>
      <c r="S53" s="44">
        <v>3.0700000000000002E-2</v>
      </c>
      <c r="T53" s="39">
        <v>0.05</v>
      </c>
      <c r="U53" s="39">
        <v>12</v>
      </c>
    </row>
    <row r="54" spans="1:21">
      <c r="A54" s="39" t="s">
        <v>36</v>
      </c>
      <c r="B54" s="39" t="s">
        <v>39</v>
      </c>
      <c r="C54" s="39" t="s">
        <v>370</v>
      </c>
      <c r="D54" s="39" t="s">
        <v>40</v>
      </c>
      <c r="E54" s="39" t="s">
        <v>372</v>
      </c>
      <c r="F54" s="40">
        <v>40940</v>
      </c>
      <c r="G54" s="39">
        <v>1</v>
      </c>
      <c r="H54" s="44">
        <v>2.3699999999999999E-2</v>
      </c>
      <c r="I54" s="39">
        <v>2</v>
      </c>
      <c r="J54" s="39">
        <v>1</v>
      </c>
      <c r="K54" s="39">
        <v>0</v>
      </c>
      <c r="L54" s="39">
        <v>12004</v>
      </c>
      <c r="M54" s="39"/>
      <c r="N54" s="39"/>
      <c r="O54" s="39"/>
      <c r="P54" s="39"/>
      <c r="Q54" s="39">
        <v>1</v>
      </c>
      <c r="R54" s="44">
        <v>4.7999999999999996E-3</v>
      </c>
      <c r="S54" s="44">
        <v>2.8499999999999998E-2</v>
      </c>
      <c r="T54" s="39">
        <v>0.2</v>
      </c>
      <c r="U54" s="39">
        <v>12</v>
      </c>
    </row>
    <row r="55" spans="1:21">
      <c r="A55" s="39" t="s">
        <v>36</v>
      </c>
      <c r="B55" s="39" t="s">
        <v>41</v>
      </c>
      <c r="C55" s="39" t="s">
        <v>370</v>
      </c>
      <c r="D55" s="39" t="s">
        <v>42</v>
      </c>
      <c r="E55" s="39" t="s">
        <v>373</v>
      </c>
      <c r="F55" s="40">
        <v>40452</v>
      </c>
      <c r="G55" s="39">
        <v>1</v>
      </c>
      <c r="H55" s="44">
        <v>2.46E-2</v>
      </c>
      <c r="I55" s="39">
        <v>2</v>
      </c>
      <c r="J55" s="39">
        <v>1</v>
      </c>
      <c r="K55" s="39">
        <v>0</v>
      </c>
      <c r="L55" s="39">
        <v>12005</v>
      </c>
      <c r="M55" s="39"/>
      <c r="N55" s="39"/>
      <c r="O55" s="39"/>
      <c r="P55" s="39"/>
      <c r="Q55" s="39">
        <v>1</v>
      </c>
      <c r="R55" s="44">
        <v>4.8999999999999998E-3</v>
      </c>
      <c r="S55" s="44">
        <v>2.9499999999999998E-2</v>
      </c>
      <c r="T55" s="39">
        <v>0.2</v>
      </c>
      <c r="U55" s="39">
        <v>12</v>
      </c>
    </row>
    <row r="56" spans="1:21">
      <c r="A56" s="39" t="s">
        <v>36</v>
      </c>
      <c r="B56" s="39" t="s">
        <v>41</v>
      </c>
      <c r="C56" s="39" t="s">
        <v>370</v>
      </c>
      <c r="D56" s="39" t="s">
        <v>42</v>
      </c>
      <c r="E56" s="39" t="s">
        <v>374</v>
      </c>
      <c r="F56" s="40">
        <v>40452</v>
      </c>
      <c r="G56" s="39">
        <v>1</v>
      </c>
      <c r="H56" s="44">
        <v>2.46E-2</v>
      </c>
      <c r="I56" s="39">
        <v>2</v>
      </c>
      <c r="J56" s="39">
        <v>1</v>
      </c>
      <c r="K56" s="39">
        <v>0</v>
      </c>
      <c r="L56" s="39">
        <v>56105</v>
      </c>
      <c r="M56" s="39"/>
      <c r="N56" s="39"/>
      <c r="O56" s="39"/>
      <c r="P56" s="39"/>
      <c r="Q56" s="39">
        <v>1</v>
      </c>
      <c r="R56" s="44">
        <v>4.8999999999999998E-3</v>
      </c>
      <c r="S56" s="44">
        <v>2.9499999999999998E-2</v>
      </c>
      <c r="T56" s="39">
        <v>0.2</v>
      </c>
      <c r="U56" s="39">
        <v>12</v>
      </c>
    </row>
    <row r="57" spans="1:21">
      <c r="A57" s="39" t="s">
        <v>36</v>
      </c>
      <c r="B57" s="39" t="s">
        <v>43</v>
      </c>
      <c r="C57" s="39" t="s">
        <v>370</v>
      </c>
      <c r="D57" s="39" t="s">
        <v>44</v>
      </c>
      <c r="E57" s="39" t="s">
        <v>375</v>
      </c>
      <c r="F57" s="40">
        <v>40452</v>
      </c>
      <c r="G57" s="39">
        <v>1</v>
      </c>
      <c r="H57" s="44">
        <v>2.5000000000000001E-2</v>
      </c>
      <c r="I57" s="39">
        <v>2</v>
      </c>
      <c r="J57" s="39">
        <v>1</v>
      </c>
      <c r="K57" s="39">
        <v>0</v>
      </c>
      <c r="L57" s="39">
        <v>12006</v>
      </c>
      <c r="M57" s="39"/>
      <c r="N57" s="39"/>
      <c r="O57" s="39"/>
      <c r="P57" s="39"/>
      <c r="Q57" s="39">
        <v>1</v>
      </c>
      <c r="R57" s="44">
        <v>1.2999999999999999E-3</v>
      </c>
      <c r="S57" s="44">
        <v>2.63E-2</v>
      </c>
      <c r="T57" s="39">
        <v>0</v>
      </c>
      <c r="U57" s="39">
        <v>12</v>
      </c>
    </row>
    <row r="58" spans="1:21">
      <c r="A58" s="39" t="s">
        <v>36</v>
      </c>
      <c r="B58" s="39" t="s">
        <v>43</v>
      </c>
      <c r="C58" s="39" t="s">
        <v>370</v>
      </c>
      <c r="D58" s="39" t="s">
        <v>44</v>
      </c>
      <c r="E58" s="39" t="s">
        <v>376</v>
      </c>
      <c r="F58" s="40">
        <v>40452</v>
      </c>
      <c r="G58" s="39">
        <v>1</v>
      </c>
      <c r="H58" s="44">
        <v>2.5000000000000001E-2</v>
      </c>
      <c r="I58" s="39">
        <v>2</v>
      </c>
      <c r="J58" s="39">
        <v>1</v>
      </c>
      <c r="K58" s="39">
        <v>0</v>
      </c>
      <c r="L58" s="39">
        <v>12007</v>
      </c>
      <c r="M58" s="39"/>
      <c r="N58" s="39"/>
      <c r="O58" s="39"/>
      <c r="P58" s="39"/>
      <c r="Q58" s="39">
        <v>1</v>
      </c>
      <c r="R58" s="44">
        <v>1.2999999999999999E-3</v>
      </c>
      <c r="S58" s="44">
        <v>2.63E-2</v>
      </c>
      <c r="T58" s="39">
        <v>0</v>
      </c>
      <c r="U58" s="39">
        <v>12</v>
      </c>
    </row>
    <row r="59" spans="1:21">
      <c r="A59" s="39" t="s">
        <v>36</v>
      </c>
      <c r="B59" s="39" t="s">
        <v>45</v>
      </c>
      <c r="C59" s="39" t="s">
        <v>370</v>
      </c>
      <c r="D59" s="39" t="s">
        <v>46</v>
      </c>
      <c r="E59" s="39" t="s">
        <v>377</v>
      </c>
      <c r="F59" s="40">
        <v>40452</v>
      </c>
      <c r="G59" s="39">
        <v>1</v>
      </c>
      <c r="H59" s="44">
        <v>2.8199999999999999E-2</v>
      </c>
      <c r="I59" s="39">
        <v>2</v>
      </c>
      <c r="J59" s="39">
        <v>1</v>
      </c>
      <c r="K59" s="39">
        <v>0</v>
      </c>
      <c r="L59" s="39">
        <v>56268</v>
      </c>
      <c r="M59" s="39"/>
      <c r="N59" s="39"/>
      <c r="O59" s="39"/>
      <c r="P59" s="39"/>
      <c r="Q59" s="39">
        <v>1</v>
      </c>
      <c r="R59" s="44">
        <v>1.4E-3</v>
      </c>
      <c r="S59" s="44">
        <v>2.9599999999999998E-2</v>
      </c>
      <c r="T59" s="39">
        <v>0.05</v>
      </c>
      <c r="U59" s="39">
        <v>12</v>
      </c>
    </row>
    <row r="60" spans="1:21">
      <c r="A60" s="39" t="s">
        <v>36</v>
      </c>
      <c r="B60" s="39" t="s">
        <v>45</v>
      </c>
      <c r="C60" s="39" t="s">
        <v>370</v>
      </c>
      <c r="D60" s="39" t="s">
        <v>46</v>
      </c>
      <c r="E60" s="39" t="s">
        <v>378</v>
      </c>
      <c r="F60" s="40">
        <v>40603</v>
      </c>
      <c r="G60" s="39">
        <v>1</v>
      </c>
      <c r="H60" s="44">
        <v>2.8199999999999999E-2</v>
      </c>
      <c r="I60" s="39">
        <v>2</v>
      </c>
      <c r="J60" s="39">
        <v>1</v>
      </c>
      <c r="K60" s="39">
        <v>0</v>
      </c>
      <c r="L60" s="39">
        <v>57316</v>
      </c>
      <c r="M60" s="39"/>
      <c r="N60" s="39"/>
      <c r="O60" s="39"/>
      <c r="P60" s="39"/>
      <c r="Q60" s="39">
        <v>1</v>
      </c>
      <c r="R60" s="44">
        <v>1.4E-3</v>
      </c>
      <c r="S60" s="44">
        <v>2.9599999999999998E-2</v>
      </c>
      <c r="T60" s="39">
        <v>0.05</v>
      </c>
      <c r="U60" s="39">
        <v>12</v>
      </c>
    </row>
    <row r="61" spans="1:21">
      <c r="A61" s="39" t="s">
        <v>36</v>
      </c>
      <c r="B61" s="39" t="s">
        <v>47</v>
      </c>
      <c r="C61" s="39" t="s">
        <v>370</v>
      </c>
      <c r="D61" s="39" t="s">
        <v>48</v>
      </c>
      <c r="E61" s="39" t="s">
        <v>379</v>
      </c>
      <c r="F61" s="40">
        <v>40452</v>
      </c>
      <c r="G61" s="39">
        <v>1</v>
      </c>
      <c r="H61" s="44">
        <v>1.9099999999999999E-2</v>
      </c>
      <c r="I61" s="39">
        <v>2</v>
      </c>
      <c r="J61" s="39">
        <v>1</v>
      </c>
      <c r="K61" s="39">
        <v>0</v>
      </c>
      <c r="L61" s="39">
        <v>12008</v>
      </c>
      <c r="M61" s="39"/>
      <c r="N61" s="39"/>
      <c r="O61" s="39"/>
      <c r="P61" s="39"/>
      <c r="Q61" s="39">
        <v>1</v>
      </c>
      <c r="R61" s="44">
        <v>1E-3</v>
      </c>
      <c r="S61" s="44">
        <v>2.01E-2</v>
      </c>
      <c r="T61" s="39">
        <v>0.05</v>
      </c>
      <c r="U61" s="39">
        <v>12</v>
      </c>
    </row>
    <row r="62" spans="1:21">
      <c r="A62" s="39" t="s">
        <v>36</v>
      </c>
      <c r="B62" s="39" t="s">
        <v>49</v>
      </c>
      <c r="C62" s="39" t="s">
        <v>380</v>
      </c>
      <c r="D62" s="39" t="s">
        <v>50</v>
      </c>
      <c r="E62" s="39" t="s">
        <v>381</v>
      </c>
      <c r="F62" s="40">
        <v>40452</v>
      </c>
      <c r="G62" s="39">
        <v>1</v>
      </c>
      <c r="H62" s="44">
        <v>1.9099999999999999E-2</v>
      </c>
      <c r="I62" s="39">
        <v>2</v>
      </c>
      <c r="J62" s="39">
        <v>1</v>
      </c>
      <c r="K62" s="39">
        <v>0</v>
      </c>
      <c r="L62" s="39">
        <v>56106</v>
      </c>
      <c r="M62" s="39"/>
      <c r="N62" s="39"/>
      <c r="O62" s="39"/>
      <c r="P62" s="39"/>
      <c r="Q62" s="39">
        <v>1</v>
      </c>
      <c r="R62" s="44">
        <v>1E-3</v>
      </c>
      <c r="S62" s="44">
        <v>2.01E-2</v>
      </c>
      <c r="T62" s="39">
        <v>0.05</v>
      </c>
      <c r="U62" s="39">
        <v>12</v>
      </c>
    </row>
    <row r="63" spans="1:21">
      <c r="A63" s="39" t="s">
        <v>36</v>
      </c>
      <c r="B63" s="39" t="s">
        <v>51</v>
      </c>
      <c r="C63" s="39" t="s">
        <v>370</v>
      </c>
      <c r="D63" s="39" t="s">
        <v>52</v>
      </c>
      <c r="E63" s="39" t="s">
        <v>382</v>
      </c>
      <c r="F63" s="40">
        <v>40452</v>
      </c>
      <c r="G63" s="39">
        <v>1</v>
      </c>
      <c r="H63" s="44">
        <v>2.0299999999999999E-2</v>
      </c>
      <c r="I63" s="39">
        <v>2</v>
      </c>
      <c r="J63" s="39">
        <v>1</v>
      </c>
      <c r="K63" s="39">
        <v>0</v>
      </c>
      <c r="L63" s="39">
        <v>12009</v>
      </c>
      <c r="M63" s="39"/>
      <c r="N63" s="39"/>
      <c r="O63" s="39"/>
      <c r="P63" s="39"/>
      <c r="Q63" s="39">
        <v>1</v>
      </c>
      <c r="R63" s="44">
        <v>0</v>
      </c>
      <c r="S63" s="44">
        <v>2.0299999999999999E-2</v>
      </c>
      <c r="T63" s="39">
        <v>0</v>
      </c>
      <c r="U63" s="39">
        <v>12</v>
      </c>
    </row>
    <row r="64" spans="1:21">
      <c r="A64" s="39" t="s">
        <v>36</v>
      </c>
      <c r="B64" s="39" t="s">
        <v>51</v>
      </c>
      <c r="C64" s="39" t="s">
        <v>370</v>
      </c>
      <c r="D64" s="39" t="s">
        <v>52</v>
      </c>
      <c r="E64" s="39" t="s">
        <v>383</v>
      </c>
      <c r="F64" s="40">
        <v>40452</v>
      </c>
      <c r="G64" s="39">
        <v>1</v>
      </c>
      <c r="H64" s="44">
        <v>2.0299999999999999E-2</v>
      </c>
      <c r="I64" s="39">
        <v>2</v>
      </c>
      <c r="J64" s="39">
        <v>1</v>
      </c>
      <c r="K64" s="39">
        <v>0</v>
      </c>
      <c r="L64" s="39">
        <v>12010</v>
      </c>
      <c r="M64" s="39"/>
      <c r="N64" s="39"/>
      <c r="O64" s="39"/>
      <c r="P64" s="39"/>
      <c r="Q64" s="39">
        <v>1</v>
      </c>
      <c r="R64" s="44">
        <v>0</v>
      </c>
      <c r="S64" s="44">
        <v>2.0299999999999999E-2</v>
      </c>
      <c r="T64" s="39">
        <v>0</v>
      </c>
      <c r="U64" s="39">
        <v>12</v>
      </c>
    </row>
    <row r="65" spans="1:21">
      <c r="A65" s="39" t="s">
        <v>36</v>
      </c>
      <c r="B65" s="39" t="s">
        <v>53</v>
      </c>
      <c r="C65" s="39" t="s">
        <v>370</v>
      </c>
      <c r="D65" s="39" t="s">
        <v>54</v>
      </c>
      <c r="E65" s="39" t="s">
        <v>384</v>
      </c>
      <c r="F65" s="40">
        <v>40452</v>
      </c>
      <c r="G65" s="39">
        <v>1</v>
      </c>
      <c r="H65" s="44">
        <v>4.53E-2</v>
      </c>
      <c r="I65" s="39">
        <v>2</v>
      </c>
      <c r="J65" s="39">
        <v>1</v>
      </c>
      <c r="K65" s="39">
        <v>0</v>
      </c>
      <c r="L65" s="39">
        <v>12011</v>
      </c>
      <c r="M65" s="39"/>
      <c r="N65" s="39"/>
      <c r="O65" s="39"/>
      <c r="P65" s="39"/>
      <c r="Q65" s="39">
        <v>1</v>
      </c>
      <c r="R65" s="44">
        <v>4.4999999999999997E-3</v>
      </c>
      <c r="S65" s="44">
        <v>4.9799999999999997E-2</v>
      </c>
      <c r="T65" s="39">
        <v>0</v>
      </c>
      <c r="U65" s="39">
        <v>12</v>
      </c>
    </row>
    <row r="66" spans="1:21">
      <c r="A66" s="39" t="s">
        <v>36</v>
      </c>
      <c r="B66" s="39" t="s">
        <v>53</v>
      </c>
      <c r="C66" s="39" t="s">
        <v>370</v>
      </c>
      <c r="D66" s="39" t="s">
        <v>54</v>
      </c>
      <c r="E66" s="39" t="s">
        <v>385</v>
      </c>
      <c r="F66" s="40">
        <v>40452</v>
      </c>
      <c r="G66" s="39">
        <v>1</v>
      </c>
      <c r="H66" s="44">
        <v>4.53E-2</v>
      </c>
      <c r="I66" s="39">
        <v>2</v>
      </c>
      <c r="J66" s="39">
        <v>1</v>
      </c>
      <c r="K66" s="39">
        <v>0</v>
      </c>
      <c r="L66" s="39">
        <v>12012</v>
      </c>
      <c r="M66" s="39"/>
      <c r="N66" s="39"/>
      <c r="O66" s="39"/>
      <c r="P66" s="39"/>
      <c r="Q66" s="39">
        <v>1</v>
      </c>
      <c r="R66" s="44">
        <v>4.4999999999999997E-3</v>
      </c>
      <c r="S66" s="44">
        <v>4.9799999999999997E-2</v>
      </c>
      <c r="T66" s="39">
        <v>0</v>
      </c>
      <c r="U66" s="39">
        <v>12</v>
      </c>
    </row>
    <row r="67" spans="1:21">
      <c r="A67" s="39" t="s">
        <v>56</v>
      </c>
      <c r="B67" s="39" t="s">
        <v>57</v>
      </c>
      <c r="C67" s="39" t="s">
        <v>386</v>
      </c>
      <c r="D67" s="39" t="s">
        <v>58</v>
      </c>
      <c r="E67" s="39" t="s">
        <v>387</v>
      </c>
      <c r="F67" s="40">
        <v>40452</v>
      </c>
      <c r="G67" s="39">
        <v>1</v>
      </c>
      <c r="H67" s="44">
        <v>1.3299999999999999E-2</v>
      </c>
      <c r="I67" s="39">
        <v>2</v>
      </c>
      <c r="J67" s="39">
        <v>1</v>
      </c>
      <c r="K67" s="39">
        <v>0</v>
      </c>
      <c r="L67" s="39">
        <v>12013</v>
      </c>
      <c r="M67" s="39"/>
      <c r="N67" s="39"/>
      <c r="O67" s="39"/>
      <c r="P67" s="39"/>
      <c r="Q67" s="39">
        <v>1</v>
      </c>
      <c r="R67" s="44">
        <v>0</v>
      </c>
      <c r="S67" s="44">
        <v>1.3299999999999999E-2</v>
      </c>
      <c r="T67" s="39">
        <v>0</v>
      </c>
      <c r="U67" s="39">
        <v>12</v>
      </c>
    </row>
    <row r="68" spans="1:21">
      <c r="A68" s="39" t="s">
        <v>60</v>
      </c>
      <c r="B68" s="39" t="s">
        <v>61</v>
      </c>
      <c r="C68" s="39" t="s">
        <v>388</v>
      </c>
      <c r="D68" s="39" t="s">
        <v>62</v>
      </c>
      <c r="E68" s="39" t="s">
        <v>389</v>
      </c>
      <c r="F68" s="40">
        <v>40452</v>
      </c>
      <c r="G68" s="39">
        <v>1</v>
      </c>
      <c r="H68" s="44">
        <v>2.0500000000000001E-2</v>
      </c>
      <c r="I68" s="39">
        <v>2</v>
      </c>
      <c r="J68" s="39">
        <v>1</v>
      </c>
      <c r="K68" s="39">
        <v>0</v>
      </c>
      <c r="L68" s="39">
        <v>12014</v>
      </c>
      <c r="M68" s="39"/>
      <c r="N68" s="39"/>
      <c r="O68" s="39"/>
      <c r="P68" s="39"/>
      <c r="Q68" s="39">
        <v>1</v>
      </c>
      <c r="R68" s="44">
        <v>0</v>
      </c>
      <c r="S68" s="44">
        <v>2.0500000000000001E-2</v>
      </c>
      <c r="T68" s="39">
        <v>0</v>
      </c>
      <c r="U68" s="39">
        <v>12</v>
      </c>
    </row>
    <row r="69" spans="1:21">
      <c r="A69" s="39" t="s">
        <v>64</v>
      </c>
      <c r="B69" s="39" t="s">
        <v>65</v>
      </c>
      <c r="C69" s="39" t="s">
        <v>390</v>
      </c>
      <c r="D69" s="39" t="s">
        <v>66</v>
      </c>
      <c r="E69" s="39" t="s">
        <v>391</v>
      </c>
      <c r="F69" s="40">
        <v>40940</v>
      </c>
      <c r="G69" s="39">
        <v>1</v>
      </c>
      <c r="H69" s="44">
        <v>2.0500000000000001E-2</v>
      </c>
      <c r="I69" s="39">
        <v>2</v>
      </c>
      <c r="J69" s="39">
        <v>1</v>
      </c>
      <c r="K69" s="39">
        <v>0</v>
      </c>
      <c r="L69" s="39">
        <v>12015</v>
      </c>
      <c r="M69" s="39"/>
      <c r="N69" s="39"/>
      <c r="O69" s="39"/>
      <c r="P69" s="39"/>
      <c r="Q69" s="39">
        <v>1</v>
      </c>
      <c r="R69" s="44">
        <v>0</v>
      </c>
      <c r="S69" s="44">
        <v>2.0500000000000001E-2</v>
      </c>
      <c r="T69" s="39">
        <v>0</v>
      </c>
      <c r="U69" s="39">
        <v>12</v>
      </c>
    </row>
    <row r="70" spans="1:21">
      <c r="A70" s="39" t="s">
        <v>68</v>
      </c>
      <c r="B70" s="39" t="s">
        <v>69</v>
      </c>
      <c r="C70" s="39" t="s">
        <v>392</v>
      </c>
      <c r="D70" s="39" t="s">
        <v>70</v>
      </c>
      <c r="E70" s="39" t="s">
        <v>393</v>
      </c>
      <c r="F70" s="40">
        <v>40452</v>
      </c>
      <c r="G70" s="39">
        <v>1</v>
      </c>
      <c r="H70" s="44">
        <v>0.02</v>
      </c>
      <c r="I70" s="39">
        <v>2</v>
      </c>
      <c r="J70" s="39">
        <v>1</v>
      </c>
      <c r="K70" s="39">
        <v>0</v>
      </c>
      <c r="L70" s="39">
        <v>12016</v>
      </c>
      <c r="M70" s="39"/>
      <c r="N70" s="39"/>
      <c r="O70" s="39"/>
      <c r="P70" s="39"/>
      <c r="Q70" s="39">
        <v>1</v>
      </c>
      <c r="R70" s="44">
        <v>2E-3</v>
      </c>
      <c r="S70" s="44">
        <v>2.1999999999999999E-2</v>
      </c>
      <c r="T70" s="39">
        <v>0.1</v>
      </c>
      <c r="U70" s="39">
        <v>12</v>
      </c>
    </row>
    <row r="71" spans="1:21">
      <c r="A71" s="39" t="s">
        <v>72</v>
      </c>
      <c r="B71" s="39" t="s">
        <v>73</v>
      </c>
      <c r="C71" s="39" t="s">
        <v>394</v>
      </c>
      <c r="D71" s="39" t="s">
        <v>74</v>
      </c>
      <c r="E71" s="39" t="s">
        <v>395</v>
      </c>
      <c r="F71" s="40">
        <v>40452</v>
      </c>
      <c r="G71" s="39">
        <v>1</v>
      </c>
      <c r="H71" s="44">
        <v>2.93E-2</v>
      </c>
      <c r="I71" s="39">
        <v>2</v>
      </c>
      <c r="J71" s="39">
        <v>1</v>
      </c>
      <c r="K71" s="39">
        <v>0</v>
      </c>
      <c r="L71" s="39">
        <v>12017</v>
      </c>
      <c r="M71" s="39"/>
      <c r="N71" s="39"/>
      <c r="O71" s="39"/>
      <c r="P71" s="39"/>
      <c r="Q71" s="39">
        <v>1</v>
      </c>
      <c r="R71" s="44">
        <v>0</v>
      </c>
      <c r="S71" s="44">
        <v>2.93E-2</v>
      </c>
      <c r="T71" s="39">
        <v>0</v>
      </c>
      <c r="U71" s="39">
        <v>12</v>
      </c>
    </row>
    <row r="72" spans="1:21">
      <c r="A72" s="39" t="s">
        <v>76</v>
      </c>
      <c r="B72" s="39" t="s">
        <v>77</v>
      </c>
      <c r="C72" s="39" t="s">
        <v>396</v>
      </c>
      <c r="D72" s="39" t="s">
        <v>78</v>
      </c>
      <c r="E72" s="39" t="s">
        <v>397</v>
      </c>
      <c r="F72" s="40">
        <v>40940</v>
      </c>
      <c r="G72" s="39">
        <v>1</v>
      </c>
      <c r="H72" s="44">
        <v>1.8700000000000001E-2</v>
      </c>
      <c r="I72" s="39">
        <v>2</v>
      </c>
      <c r="J72" s="39">
        <v>1</v>
      </c>
      <c r="K72" s="39">
        <v>0</v>
      </c>
      <c r="L72" s="39">
        <v>12018</v>
      </c>
      <c r="M72" s="39"/>
      <c r="N72" s="39"/>
      <c r="O72" s="39"/>
      <c r="P72" s="39"/>
      <c r="Q72" s="39">
        <v>1</v>
      </c>
      <c r="R72" s="44">
        <v>3.8E-3</v>
      </c>
      <c r="S72" s="44">
        <v>2.2500000000000003E-2</v>
      </c>
      <c r="T72" s="39">
        <v>0.15</v>
      </c>
      <c r="U72" s="39">
        <v>12</v>
      </c>
    </row>
    <row r="73" spans="1:21">
      <c r="A73" s="39" t="s">
        <v>76</v>
      </c>
      <c r="B73" s="39" t="s">
        <v>79</v>
      </c>
      <c r="C73" s="39" t="s">
        <v>396</v>
      </c>
      <c r="D73" s="39" t="s">
        <v>80</v>
      </c>
      <c r="E73" s="39" t="s">
        <v>398</v>
      </c>
      <c r="F73" s="40">
        <v>40452</v>
      </c>
      <c r="G73" s="39">
        <v>1</v>
      </c>
      <c r="H73" s="44">
        <v>1.8800000000000001E-2</v>
      </c>
      <c r="I73" s="39">
        <v>2</v>
      </c>
      <c r="J73" s="39">
        <v>1</v>
      </c>
      <c r="K73" s="39">
        <v>0</v>
      </c>
      <c r="L73" s="39">
        <v>12019</v>
      </c>
      <c r="M73" s="39"/>
      <c r="N73" s="39"/>
      <c r="O73" s="39"/>
      <c r="P73" s="39"/>
      <c r="Q73" s="39">
        <v>1</v>
      </c>
      <c r="R73" s="44">
        <v>3.8E-3</v>
      </c>
      <c r="S73" s="44">
        <v>2.2600000000000002E-2</v>
      </c>
      <c r="T73" s="39">
        <v>0.15</v>
      </c>
      <c r="U73" s="39">
        <v>12</v>
      </c>
    </row>
    <row r="74" spans="1:21">
      <c r="A74" s="39" t="s">
        <v>76</v>
      </c>
      <c r="B74" s="39" t="s">
        <v>81</v>
      </c>
      <c r="C74" s="39" t="s">
        <v>396</v>
      </c>
      <c r="D74" s="39" t="s">
        <v>82</v>
      </c>
      <c r="E74" s="39" t="s">
        <v>399</v>
      </c>
      <c r="F74" s="40">
        <v>40452</v>
      </c>
      <c r="G74" s="39">
        <v>1</v>
      </c>
      <c r="H74" s="44">
        <v>1.9E-2</v>
      </c>
      <c r="I74" s="39">
        <v>2</v>
      </c>
      <c r="J74" s="39">
        <v>1</v>
      </c>
      <c r="K74" s="39">
        <v>0</v>
      </c>
      <c r="L74" s="39">
        <v>12020</v>
      </c>
      <c r="M74" s="39"/>
      <c r="N74" s="39"/>
      <c r="O74" s="39"/>
      <c r="P74" s="39"/>
      <c r="Q74" s="39">
        <v>1</v>
      </c>
      <c r="R74" s="44">
        <v>3.8E-3</v>
      </c>
      <c r="S74" s="44">
        <v>2.2800000000000001E-2</v>
      </c>
      <c r="T74" s="39">
        <v>0.15</v>
      </c>
      <c r="U74" s="39">
        <v>12</v>
      </c>
    </row>
    <row r="75" spans="1:21">
      <c r="A75" s="39" t="s">
        <v>76</v>
      </c>
      <c r="B75" s="39" t="s">
        <v>83</v>
      </c>
      <c r="C75" s="39" t="s">
        <v>396</v>
      </c>
      <c r="D75" s="39" t="s">
        <v>84</v>
      </c>
      <c r="E75" s="39" t="s">
        <v>400</v>
      </c>
      <c r="F75" s="40">
        <v>40940</v>
      </c>
      <c r="G75" s="39">
        <v>1</v>
      </c>
      <c r="H75" s="44">
        <v>2.0199999999999999E-2</v>
      </c>
      <c r="I75" s="39">
        <v>2</v>
      </c>
      <c r="J75" s="39">
        <v>1</v>
      </c>
      <c r="K75" s="39">
        <v>0.2</v>
      </c>
      <c r="L75" s="39">
        <v>57290</v>
      </c>
      <c r="M75" s="39"/>
      <c r="N75" s="39"/>
      <c r="O75" s="39"/>
      <c r="P75" s="39"/>
      <c r="Q75" s="39">
        <v>1</v>
      </c>
      <c r="R75" s="44">
        <v>4.1000000000000003E-3</v>
      </c>
      <c r="S75" s="44">
        <v>2.4299999999999999E-2</v>
      </c>
      <c r="T75" s="39">
        <v>0</v>
      </c>
      <c r="U75" s="39">
        <v>12</v>
      </c>
    </row>
    <row r="76" spans="1:21">
      <c r="A76" s="39" t="s">
        <v>76</v>
      </c>
      <c r="B76" s="39" t="s">
        <v>85</v>
      </c>
      <c r="C76" s="39" t="s">
        <v>401</v>
      </c>
      <c r="D76" s="39" t="s">
        <v>86</v>
      </c>
      <c r="E76" s="39" t="s">
        <v>402</v>
      </c>
      <c r="F76" s="40">
        <v>40940</v>
      </c>
      <c r="G76" s="39">
        <v>1</v>
      </c>
      <c r="H76" s="44">
        <v>2.0199999999999999E-2</v>
      </c>
      <c r="I76" s="39">
        <v>2</v>
      </c>
      <c r="J76" s="39">
        <v>1</v>
      </c>
      <c r="K76" s="39">
        <v>0</v>
      </c>
      <c r="L76" s="39">
        <v>56404</v>
      </c>
      <c r="M76" s="39"/>
      <c r="N76" s="39"/>
      <c r="O76" s="39"/>
      <c r="P76" s="39"/>
      <c r="Q76" s="39">
        <v>1</v>
      </c>
      <c r="R76" s="44">
        <v>4.1000000000000003E-3</v>
      </c>
      <c r="S76" s="44">
        <v>2.4299999999999999E-2</v>
      </c>
      <c r="T76" s="39">
        <v>0.15</v>
      </c>
      <c r="U76" s="39">
        <v>12</v>
      </c>
    </row>
    <row r="77" spans="1:21">
      <c r="A77" s="39" t="s">
        <v>76</v>
      </c>
      <c r="B77" s="39" t="s">
        <v>85</v>
      </c>
      <c r="C77" s="39" t="s">
        <v>401</v>
      </c>
      <c r="D77" s="39" t="s">
        <v>86</v>
      </c>
      <c r="E77" s="39" t="s">
        <v>403</v>
      </c>
      <c r="F77" s="40">
        <v>40940</v>
      </c>
      <c r="G77" s="39">
        <v>1</v>
      </c>
      <c r="H77" s="44">
        <v>2.0199999999999999E-2</v>
      </c>
      <c r="I77" s="39">
        <v>2</v>
      </c>
      <c r="J77" s="39">
        <v>1</v>
      </c>
      <c r="K77" s="39">
        <v>0</v>
      </c>
      <c r="L77" s="39">
        <v>56514</v>
      </c>
      <c r="M77" s="39"/>
      <c r="N77" s="39"/>
      <c r="O77" s="39"/>
      <c r="P77" s="39"/>
      <c r="Q77" s="39">
        <v>1</v>
      </c>
      <c r="R77" s="44">
        <v>4.1000000000000003E-3</v>
      </c>
      <c r="S77" s="44">
        <v>2.4299999999999999E-2</v>
      </c>
      <c r="T77" s="39">
        <v>0.15</v>
      </c>
      <c r="U77" s="39">
        <v>12</v>
      </c>
    </row>
    <row r="78" spans="1:21">
      <c r="A78" s="39" t="s">
        <v>76</v>
      </c>
      <c r="B78" s="39" t="s">
        <v>87</v>
      </c>
      <c r="C78" s="39" t="s">
        <v>401</v>
      </c>
      <c r="D78" s="39" t="s">
        <v>88</v>
      </c>
      <c r="E78" s="39" t="s">
        <v>404</v>
      </c>
      <c r="F78" s="40">
        <v>40940</v>
      </c>
      <c r="G78" s="39">
        <v>1</v>
      </c>
      <c r="H78" s="44">
        <v>2.0199999999999999E-2</v>
      </c>
      <c r="I78" s="39">
        <v>2</v>
      </c>
      <c r="J78" s="39">
        <v>1</v>
      </c>
      <c r="K78" s="39">
        <v>0</v>
      </c>
      <c r="L78" s="39">
        <v>56107</v>
      </c>
      <c r="M78" s="39"/>
      <c r="N78" s="39"/>
      <c r="O78" s="39"/>
      <c r="P78" s="39"/>
      <c r="Q78" s="39">
        <v>1</v>
      </c>
      <c r="R78" s="44">
        <v>4.1000000000000003E-3</v>
      </c>
      <c r="S78" s="44">
        <v>2.4299999999999999E-2</v>
      </c>
      <c r="T78" s="39">
        <v>0.15</v>
      </c>
      <c r="U78" s="39">
        <v>12</v>
      </c>
    </row>
    <row r="79" spans="1:21">
      <c r="A79" s="39" t="s">
        <v>76</v>
      </c>
      <c r="B79" s="39" t="s">
        <v>89</v>
      </c>
      <c r="C79" s="39" t="s">
        <v>401</v>
      </c>
      <c r="D79" s="39" t="s">
        <v>90</v>
      </c>
      <c r="E79" s="39" t="s">
        <v>405</v>
      </c>
      <c r="F79" s="40">
        <v>40940</v>
      </c>
      <c r="G79" s="39">
        <v>1</v>
      </c>
      <c r="H79" s="44">
        <v>2.0199999999999999E-2</v>
      </c>
      <c r="I79" s="39">
        <v>2</v>
      </c>
      <c r="J79" s="39">
        <v>1</v>
      </c>
      <c r="K79" s="39">
        <v>0</v>
      </c>
      <c r="L79" s="39">
        <v>56269</v>
      </c>
      <c r="M79" s="39"/>
      <c r="N79" s="39"/>
      <c r="O79" s="39"/>
      <c r="P79" s="39"/>
      <c r="Q79" s="39">
        <v>1</v>
      </c>
      <c r="R79" s="44">
        <v>4.1000000000000003E-3</v>
      </c>
      <c r="S79" s="44">
        <v>2.4299999999999999E-2</v>
      </c>
      <c r="T79" s="39">
        <v>0.15</v>
      </c>
      <c r="U79" s="39">
        <v>12</v>
      </c>
    </row>
    <row r="80" spans="1:21">
      <c r="A80" s="39" t="s">
        <v>76</v>
      </c>
      <c r="B80" s="39" t="s">
        <v>89</v>
      </c>
      <c r="C80" s="39" t="s">
        <v>401</v>
      </c>
      <c r="D80" s="39" t="s">
        <v>90</v>
      </c>
      <c r="E80" s="39" t="s">
        <v>406</v>
      </c>
      <c r="F80" s="40">
        <v>40940</v>
      </c>
      <c r="G80" s="39">
        <v>1</v>
      </c>
      <c r="H80" s="44">
        <v>2.0199999999999999E-2</v>
      </c>
      <c r="I80" s="39">
        <v>2</v>
      </c>
      <c r="J80" s="39">
        <v>1</v>
      </c>
      <c r="K80" s="39">
        <v>0</v>
      </c>
      <c r="L80" s="39">
        <v>56340</v>
      </c>
      <c r="M80" s="39"/>
      <c r="N80" s="39"/>
      <c r="O80" s="39"/>
      <c r="P80" s="39"/>
      <c r="Q80" s="39">
        <v>1</v>
      </c>
      <c r="R80" s="44">
        <v>4.1000000000000003E-3</v>
      </c>
      <c r="S80" s="44">
        <v>2.4299999999999999E-2</v>
      </c>
      <c r="T80" s="39">
        <v>0.15</v>
      </c>
      <c r="U80" s="39">
        <v>12</v>
      </c>
    </row>
    <row r="81" spans="1:21">
      <c r="A81" s="39" t="s">
        <v>92</v>
      </c>
      <c r="B81" s="39" t="s">
        <v>93</v>
      </c>
      <c r="C81" s="39" t="s">
        <v>407</v>
      </c>
      <c r="D81" s="39" t="s">
        <v>94</v>
      </c>
      <c r="E81" s="39" t="s">
        <v>408</v>
      </c>
      <c r="F81" s="40">
        <v>40452</v>
      </c>
      <c r="G81" s="39">
        <v>1</v>
      </c>
      <c r="H81" s="44">
        <v>2.1600000000000001E-2</v>
      </c>
      <c r="I81" s="39">
        <v>2</v>
      </c>
      <c r="J81" s="39">
        <v>1</v>
      </c>
      <c r="K81" s="39">
        <v>0</v>
      </c>
      <c r="L81" s="39">
        <v>12021</v>
      </c>
      <c r="M81" s="39"/>
      <c r="N81" s="39"/>
      <c r="O81" s="39"/>
      <c r="P81" s="39"/>
      <c r="Q81" s="39">
        <v>1</v>
      </c>
      <c r="R81" s="44">
        <v>4.3E-3</v>
      </c>
      <c r="S81" s="44">
        <v>2.5899999999999999E-2</v>
      </c>
      <c r="T81" s="39">
        <v>0.15</v>
      </c>
      <c r="U81" s="39">
        <v>12</v>
      </c>
    </row>
    <row r="82" spans="1:21">
      <c r="A82" s="39" t="s">
        <v>92</v>
      </c>
      <c r="B82" s="39" t="s">
        <v>93</v>
      </c>
      <c r="C82" s="39" t="s">
        <v>407</v>
      </c>
      <c r="D82" s="39" t="s">
        <v>94</v>
      </c>
      <c r="E82" s="39" t="s">
        <v>409</v>
      </c>
      <c r="F82" s="40">
        <v>40452</v>
      </c>
      <c r="G82" s="39">
        <v>1</v>
      </c>
      <c r="H82" s="44">
        <v>2.1600000000000001E-2</v>
      </c>
      <c r="I82" s="39">
        <v>2</v>
      </c>
      <c r="J82" s="39">
        <v>1</v>
      </c>
      <c r="K82" s="39">
        <v>0</v>
      </c>
      <c r="L82" s="39">
        <v>12022</v>
      </c>
      <c r="M82" s="39"/>
      <c r="N82" s="39"/>
      <c r="O82" s="39"/>
      <c r="P82" s="39"/>
      <c r="Q82" s="39">
        <v>1</v>
      </c>
      <c r="R82" s="44">
        <v>4.3E-3</v>
      </c>
      <c r="S82" s="44">
        <v>2.5899999999999999E-2</v>
      </c>
      <c r="T82" s="39">
        <v>0.15</v>
      </c>
      <c r="U82" s="39">
        <v>12</v>
      </c>
    </row>
    <row r="83" spans="1:21">
      <c r="A83" s="39" t="s">
        <v>92</v>
      </c>
      <c r="B83" s="39" t="s">
        <v>95</v>
      </c>
      <c r="C83" s="39" t="s">
        <v>410</v>
      </c>
      <c r="D83" s="39" t="s">
        <v>96</v>
      </c>
      <c r="E83" s="39" t="s">
        <v>411</v>
      </c>
      <c r="F83" s="40">
        <v>40452</v>
      </c>
      <c r="G83" s="39">
        <v>1</v>
      </c>
      <c r="H83" s="44">
        <v>0.24279999999999999</v>
      </c>
      <c r="I83" s="39">
        <v>2</v>
      </c>
      <c r="J83" s="39">
        <v>1</v>
      </c>
      <c r="K83" s="39">
        <v>0</v>
      </c>
      <c r="L83" s="39">
        <v>56607</v>
      </c>
      <c r="M83" s="39"/>
      <c r="N83" s="39"/>
      <c r="O83" s="39"/>
      <c r="P83" s="39"/>
      <c r="Q83" s="39">
        <v>1</v>
      </c>
      <c r="R83" s="44">
        <v>0</v>
      </c>
      <c r="S83" s="44">
        <v>0.24279999999999999</v>
      </c>
      <c r="T83" s="39">
        <v>0.15</v>
      </c>
      <c r="U83" s="39">
        <v>12</v>
      </c>
    </row>
    <row r="84" spans="1:21">
      <c r="A84" s="39" t="s">
        <v>98</v>
      </c>
      <c r="B84" s="39" t="s">
        <v>99</v>
      </c>
      <c r="C84" s="39" t="s">
        <v>412</v>
      </c>
      <c r="D84" s="39" t="s">
        <v>100</v>
      </c>
      <c r="E84" s="39" t="s">
        <v>413</v>
      </c>
      <c r="F84" s="40">
        <v>40452</v>
      </c>
      <c r="G84" s="39">
        <v>1</v>
      </c>
      <c r="H84" s="44">
        <v>1.66E-2</v>
      </c>
      <c r="I84" s="39">
        <v>2</v>
      </c>
      <c r="J84" s="39">
        <v>1</v>
      </c>
      <c r="K84" s="39">
        <v>0</v>
      </c>
      <c r="L84" s="39">
        <v>12023</v>
      </c>
      <c r="M84" s="39"/>
      <c r="N84" s="39"/>
      <c r="O84" s="39"/>
      <c r="P84" s="39"/>
      <c r="Q84" s="39">
        <v>1</v>
      </c>
      <c r="R84" s="44">
        <v>0</v>
      </c>
      <c r="S84" s="44">
        <v>1.66E-2</v>
      </c>
      <c r="T84" s="39">
        <v>0.3</v>
      </c>
      <c r="U84" s="39">
        <v>12</v>
      </c>
    </row>
    <row r="85" spans="1:21">
      <c r="A85" s="39" t="s">
        <v>98</v>
      </c>
      <c r="B85" s="39" t="s">
        <v>101</v>
      </c>
      <c r="C85" s="39" t="s">
        <v>414</v>
      </c>
      <c r="D85" s="39" t="s">
        <v>102</v>
      </c>
      <c r="E85" s="39" t="s">
        <v>415</v>
      </c>
      <c r="F85" s="40">
        <v>40452</v>
      </c>
      <c r="G85" s="39">
        <v>1</v>
      </c>
      <c r="H85" s="44">
        <v>1.6199999999999999E-2</v>
      </c>
      <c r="I85" s="39">
        <v>2</v>
      </c>
      <c r="J85" s="39">
        <v>1</v>
      </c>
      <c r="K85" s="39">
        <v>0</v>
      </c>
      <c r="L85" s="39">
        <v>12024</v>
      </c>
      <c r="M85" s="39"/>
      <c r="N85" s="39"/>
      <c r="O85" s="39"/>
      <c r="P85" s="39"/>
      <c r="Q85" s="39">
        <v>1</v>
      </c>
      <c r="R85" s="44">
        <v>4.1000000000000003E-3</v>
      </c>
      <c r="S85" s="44">
        <v>2.0299999999999999E-2</v>
      </c>
      <c r="T85" s="39">
        <v>0.3</v>
      </c>
      <c r="U85" s="39">
        <v>12</v>
      </c>
    </row>
    <row r="86" spans="1:21">
      <c r="A86" s="39" t="s">
        <v>98</v>
      </c>
      <c r="B86" s="39" t="s">
        <v>101</v>
      </c>
      <c r="C86" s="39" t="s">
        <v>414</v>
      </c>
      <c r="D86" s="39" t="s">
        <v>102</v>
      </c>
      <c r="E86" s="39" t="s">
        <v>416</v>
      </c>
      <c r="F86" s="40">
        <v>40452</v>
      </c>
      <c r="G86" s="39">
        <v>1</v>
      </c>
      <c r="H86" s="44">
        <v>1.6199999999999999E-2</v>
      </c>
      <c r="I86" s="39">
        <v>2</v>
      </c>
      <c r="J86" s="39">
        <v>1</v>
      </c>
      <c r="K86" s="39">
        <v>0</v>
      </c>
      <c r="L86" s="39">
        <v>12025</v>
      </c>
      <c r="M86" s="39"/>
      <c r="N86" s="39"/>
      <c r="O86" s="39"/>
      <c r="P86" s="39"/>
      <c r="Q86" s="39">
        <v>1</v>
      </c>
      <c r="R86" s="44">
        <v>4.1000000000000003E-3</v>
      </c>
      <c r="S86" s="44">
        <v>2.0299999999999999E-2</v>
      </c>
      <c r="T86" s="39">
        <v>0.3</v>
      </c>
      <c r="U86" s="39">
        <v>12</v>
      </c>
    </row>
    <row r="87" spans="1:21">
      <c r="A87" s="39" t="s">
        <v>98</v>
      </c>
      <c r="B87" s="39" t="s">
        <v>103</v>
      </c>
      <c r="C87" s="39" t="s">
        <v>417</v>
      </c>
      <c r="D87" s="39" t="s">
        <v>104</v>
      </c>
      <c r="E87" s="39" t="s">
        <v>418</v>
      </c>
      <c r="F87" s="40">
        <v>40452</v>
      </c>
      <c r="G87" s="39">
        <v>1</v>
      </c>
      <c r="H87" s="44">
        <v>1.38E-2</v>
      </c>
      <c r="I87" s="39">
        <v>2</v>
      </c>
      <c r="J87" s="39">
        <v>1</v>
      </c>
      <c r="K87" s="39">
        <v>0</v>
      </c>
      <c r="L87" s="39">
        <v>56108</v>
      </c>
      <c r="M87" s="39"/>
      <c r="N87" s="39"/>
      <c r="O87" s="39"/>
      <c r="P87" s="39"/>
      <c r="Q87" s="39">
        <v>1</v>
      </c>
      <c r="R87" s="44">
        <v>0</v>
      </c>
      <c r="S87" s="44">
        <v>1.38E-2</v>
      </c>
      <c r="T87" s="39">
        <v>0.3</v>
      </c>
      <c r="U87" s="39">
        <v>12</v>
      </c>
    </row>
    <row r="88" spans="1:21">
      <c r="A88" s="39" t="s">
        <v>98</v>
      </c>
      <c r="B88" s="39" t="s">
        <v>105</v>
      </c>
      <c r="C88" s="39" t="s">
        <v>106</v>
      </c>
      <c r="D88" s="39" t="s">
        <v>106</v>
      </c>
      <c r="E88" s="39" t="s">
        <v>419</v>
      </c>
      <c r="F88" s="40">
        <v>40452</v>
      </c>
      <c r="G88" s="39">
        <v>1</v>
      </c>
      <c r="H88" s="44">
        <v>1.6799999999999999E-2</v>
      </c>
      <c r="I88" s="39">
        <v>2</v>
      </c>
      <c r="J88" s="39">
        <v>1</v>
      </c>
      <c r="K88" s="39">
        <v>0</v>
      </c>
      <c r="L88" s="39">
        <v>56588</v>
      </c>
      <c r="M88" s="39"/>
      <c r="N88" s="39"/>
      <c r="O88" s="39"/>
      <c r="P88" s="39"/>
      <c r="Q88" s="39">
        <v>1</v>
      </c>
      <c r="R88" s="44">
        <v>0</v>
      </c>
      <c r="S88" s="44">
        <v>1.6799999999999999E-2</v>
      </c>
      <c r="T88" s="39">
        <v>0.3</v>
      </c>
      <c r="U88" s="39">
        <v>12</v>
      </c>
    </row>
    <row r="89" spans="1:21">
      <c r="A89" s="39" t="s">
        <v>108</v>
      </c>
      <c r="B89" s="39" t="s">
        <v>109</v>
      </c>
      <c r="C89" s="39" t="s">
        <v>420</v>
      </c>
      <c r="D89" s="39" t="s">
        <v>110</v>
      </c>
      <c r="E89" s="39" t="s">
        <v>421</v>
      </c>
      <c r="F89" s="40">
        <v>40452</v>
      </c>
      <c r="G89" s="39">
        <v>1</v>
      </c>
      <c r="H89" s="44">
        <v>1.44E-2</v>
      </c>
      <c r="I89" s="39">
        <v>2</v>
      </c>
      <c r="J89" s="39">
        <v>1</v>
      </c>
      <c r="K89" s="39">
        <v>0</v>
      </c>
      <c r="L89" s="39">
        <v>12030</v>
      </c>
      <c r="M89" s="39"/>
      <c r="N89" s="39"/>
      <c r="O89" s="39"/>
      <c r="P89" s="39"/>
      <c r="Q89" s="39">
        <v>1</v>
      </c>
      <c r="R89" s="44">
        <v>2.2000000000000001E-3</v>
      </c>
      <c r="S89" s="44">
        <v>1.66E-2</v>
      </c>
      <c r="T89" s="39">
        <v>0.2</v>
      </c>
      <c r="U89" s="39">
        <v>12</v>
      </c>
    </row>
    <row r="90" spans="1:21">
      <c r="A90" s="39" t="s">
        <v>108</v>
      </c>
      <c r="B90" s="39" t="s">
        <v>109</v>
      </c>
      <c r="C90" s="39" t="s">
        <v>420</v>
      </c>
      <c r="D90" s="39" t="s">
        <v>110</v>
      </c>
      <c r="E90" s="39" t="s">
        <v>422</v>
      </c>
      <c r="F90" s="40">
        <v>40452</v>
      </c>
      <c r="G90" s="39">
        <v>1</v>
      </c>
      <c r="H90" s="44">
        <v>1.44E-2</v>
      </c>
      <c r="I90" s="39">
        <v>2</v>
      </c>
      <c r="J90" s="39">
        <v>1</v>
      </c>
      <c r="K90" s="39">
        <v>0</v>
      </c>
      <c r="L90" s="39">
        <v>12031</v>
      </c>
      <c r="M90" s="39"/>
      <c r="N90" s="39"/>
      <c r="O90" s="39"/>
      <c r="P90" s="39"/>
      <c r="Q90" s="39">
        <v>1</v>
      </c>
      <c r="R90" s="44">
        <v>2.2000000000000001E-3</v>
      </c>
      <c r="S90" s="44">
        <v>1.66E-2</v>
      </c>
      <c r="T90" s="39">
        <v>0.2</v>
      </c>
      <c r="U90" s="39">
        <v>12</v>
      </c>
    </row>
    <row r="91" spans="1:21">
      <c r="A91" s="39" t="s">
        <v>108</v>
      </c>
      <c r="B91" s="39" t="s">
        <v>111</v>
      </c>
      <c r="C91" s="39" t="s">
        <v>423</v>
      </c>
      <c r="D91" s="39" t="s">
        <v>112</v>
      </c>
      <c r="E91" s="39" t="s">
        <v>424</v>
      </c>
      <c r="F91" s="40">
        <v>40452</v>
      </c>
      <c r="G91" s="39">
        <v>1</v>
      </c>
      <c r="H91" s="44">
        <v>1.44E-2</v>
      </c>
      <c r="I91" s="39">
        <v>2</v>
      </c>
      <c r="J91" s="39">
        <v>1</v>
      </c>
      <c r="K91" s="39">
        <v>0</v>
      </c>
      <c r="L91" s="39">
        <v>12029</v>
      </c>
      <c r="M91" s="39"/>
      <c r="N91" s="39"/>
      <c r="O91" s="39"/>
      <c r="P91" s="39"/>
      <c r="Q91" s="39">
        <v>1</v>
      </c>
      <c r="R91" s="44">
        <v>2.2000000000000001E-3</v>
      </c>
      <c r="S91" s="44">
        <v>1.66E-2</v>
      </c>
      <c r="T91" s="39">
        <v>0.2</v>
      </c>
      <c r="U91" s="39">
        <v>12</v>
      </c>
    </row>
    <row r="92" spans="1:21">
      <c r="A92" s="39" t="s">
        <v>108</v>
      </c>
      <c r="B92" s="39" t="s">
        <v>111</v>
      </c>
      <c r="C92" s="39" t="s">
        <v>423</v>
      </c>
      <c r="D92" s="39" t="s">
        <v>112</v>
      </c>
      <c r="E92" s="39" t="s">
        <v>425</v>
      </c>
      <c r="F92" s="40">
        <v>40452</v>
      </c>
      <c r="G92" s="39">
        <v>1</v>
      </c>
      <c r="H92" s="44">
        <v>1.44E-2</v>
      </c>
      <c r="I92" s="39">
        <v>2</v>
      </c>
      <c r="J92" s="39">
        <v>1</v>
      </c>
      <c r="K92" s="39">
        <v>0</v>
      </c>
      <c r="L92" s="39">
        <v>56219</v>
      </c>
      <c r="M92" s="39"/>
      <c r="N92" s="39"/>
      <c r="O92" s="39"/>
      <c r="P92" s="39"/>
      <c r="Q92" s="39">
        <v>1</v>
      </c>
      <c r="R92" s="44">
        <v>2.2000000000000001E-3</v>
      </c>
      <c r="S92" s="44">
        <v>1.66E-2</v>
      </c>
      <c r="T92" s="39">
        <v>0.2</v>
      </c>
      <c r="U92" s="39">
        <v>12</v>
      </c>
    </row>
    <row r="93" spans="1:21">
      <c r="A93" s="39" t="s">
        <v>108</v>
      </c>
      <c r="B93" s="39" t="s">
        <v>113</v>
      </c>
      <c r="C93" s="39" t="s">
        <v>426</v>
      </c>
      <c r="D93" s="39" t="s">
        <v>114</v>
      </c>
      <c r="E93" s="39" t="s">
        <v>427</v>
      </c>
      <c r="F93" s="40">
        <v>40452</v>
      </c>
      <c r="G93" s="39">
        <v>1</v>
      </c>
      <c r="H93" s="44">
        <v>1.44E-2</v>
      </c>
      <c r="I93" s="39">
        <v>2</v>
      </c>
      <c r="J93" s="39">
        <v>1</v>
      </c>
      <c r="K93" s="39">
        <v>0</v>
      </c>
      <c r="L93" s="39">
        <v>12028</v>
      </c>
      <c r="M93" s="39"/>
      <c r="N93" s="39"/>
      <c r="O93" s="39"/>
      <c r="P93" s="39"/>
      <c r="Q93" s="39">
        <v>1</v>
      </c>
      <c r="R93" s="44">
        <v>2.2000000000000001E-3</v>
      </c>
      <c r="S93" s="44">
        <v>1.66E-2</v>
      </c>
      <c r="T93" s="39">
        <v>0.2</v>
      </c>
      <c r="U93" s="39">
        <v>12</v>
      </c>
    </row>
    <row r="94" spans="1:21">
      <c r="A94" s="39" t="s">
        <v>108</v>
      </c>
      <c r="B94" s="39" t="s">
        <v>113</v>
      </c>
      <c r="C94" s="39" t="s">
        <v>426</v>
      </c>
      <c r="D94" s="39" t="s">
        <v>114</v>
      </c>
      <c r="E94" s="39" t="s">
        <v>428</v>
      </c>
      <c r="F94" s="40">
        <v>40452</v>
      </c>
      <c r="G94" s="39">
        <v>1</v>
      </c>
      <c r="H94" s="44">
        <v>1.44E-2</v>
      </c>
      <c r="I94" s="39">
        <v>2</v>
      </c>
      <c r="J94" s="39">
        <v>1</v>
      </c>
      <c r="K94" s="39">
        <v>0</v>
      </c>
      <c r="L94" s="39">
        <v>56220</v>
      </c>
      <c r="M94" s="39"/>
      <c r="N94" s="39"/>
      <c r="O94" s="39"/>
      <c r="P94" s="39"/>
      <c r="Q94" s="39">
        <v>1</v>
      </c>
      <c r="R94" s="44">
        <v>2.2000000000000001E-3</v>
      </c>
      <c r="S94" s="44">
        <v>1.66E-2</v>
      </c>
      <c r="T94" s="39">
        <v>0.15</v>
      </c>
      <c r="U94" s="39">
        <v>12</v>
      </c>
    </row>
    <row r="95" spans="1:21">
      <c r="A95" s="39" t="s">
        <v>108</v>
      </c>
      <c r="B95" s="39" t="s">
        <v>115</v>
      </c>
      <c r="C95" s="39" t="s">
        <v>429</v>
      </c>
      <c r="D95" s="39" t="s">
        <v>116</v>
      </c>
      <c r="E95" s="39" t="s">
        <v>430</v>
      </c>
      <c r="F95" s="40">
        <v>40452</v>
      </c>
      <c r="G95" s="39">
        <v>1</v>
      </c>
      <c r="H95" s="44">
        <v>1.44E-2</v>
      </c>
      <c r="I95" s="39">
        <v>2</v>
      </c>
      <c r="J95" s="39">
        <v>1</v>
      </c>
      <c r="K95" s="39">
        <v>0</v>
      </c>
      <c r="L95" s="39">
        <v>12027</v>
      </c>
      <c r="M95" s="39"/>
      <c r="N95" s="39"/>
      <c r="O95" s="39"/>
      <c r="P95" s="39"/>
      <c r="Q95" s="39">
        <v>1</v>
      </c>
      <c r="R95" s="44">
        <v>2.2000000000000001E-3</v>
      </c>
      <c r="S95" s="44">
        <v>1.66E-2</v>
      </c>
      <c r="T95" s="39">
        <v>0.15</v>
      </c>
      <c r="U95" s="39">
        <v>12</v>
      </c>
    </row>
    <row r="96" spans="1:21">
      <c r="A96" s="39" t="s">
        <v>108</v>
      </c>
      <c r="B96" s="39" t="s">
        <v>115</v>
      </c>
      <c r="C96" s="39" t="s">
        <v>429</v>
      </c>
      <c r="D96" s="39" t="s">
        <v>116</v>
      </c>
      <c r="E96" s="39" t="s">
        <v>431</v>
      </c>
      <c r="F96" s="40">
        <v>40452</v>
      </c>
      <c r="G96" s="39">
        <v>1</v>
      </c>
      <c r="H96" s="44">
        <v>1.44E-2</v>
      </c>
      <c r="I96" s="39">
        <v>2</v>
      </c>
      <c r="J96" s="39">
        <v>1</v>
      </c>
      <c r="K96" s="39">
        <v>0.15</v>
      </c>
      <c r="L96" s="39">
        <v>56745</v>
      </c>
      <c r="M96" s="39"/>
      <c r="N96" s="39"/>
      <c r="O96" s="39"/>
      <c r="P96" s="39"/>
      <c r="Q96" s="39">
        <v>1</v>
      </c>
      <c r="R96" s="44">
        <v>2.2000000000000001E-3</v>
      </c>
      <c r="S96" s="44">
        <v>1.66E-2</v>
      </c>
      <c r="T96" s="39">
        <v>0</v>
      </c>
      <c r="U96" s="39">
        <v>12</v>
      </c>
    </row>
    <row r="97" spans="1:21">
      <c r="A97" s="39" t="s">
        <v>108</v>
      </c>
      <c r="B97" s="39" t="s">
        <v>117</v>
      </c>
      <c r="C97" s="39" t="s">
        <v>432</v>
      </c>
      <c r="D97" s="39" t="s">
        <v>118</v>
      </c>
      <c r="E97" s="39" t="s">
        <v>433</v>
      </c>
      <c r="F97" s="40">
        <v>40452</v>
      </c>
      <c r="G97" s="39">
        <v>1</v>
      </c>
      <c r="H97" s="44">
        <v>1.44E-2</v>
      </c>
      <c r="I97" s="39">
        <v>2</v>
      </c>
      <c r="J97" s="39">
        <v>1</v>
      </c>
      <c r="K97" s="39">
        <v>0</v>
      </c>
      <c r="L97" s="39">
        <v>12026</v>
      </c>
      <c r="M97" s="39"/>
      <c r="N97" s="39"/>
      <c r="O97" s="39"/>
      <c r="P97" s="39"/>
      <c r="Q97" s="39">
        <v>1</v>
      </c>
      <c r="R97" s="44">
        <v>2.2000000000000001E-3</v>
      </c>
      <c r="S97" s="44">
        <v>1.66E-2</v>
      </c>
      <c r="T97" s="39">
        <v>0.15</v>
      </c>
      <c r="U97" s="39">
        <v>12</v>
      </c>
    </row>
    <row r="98" spans="1:21">
      <c r="A98" s="39" t="s">
        <v>120</v>
      </c>
      <c r="B98" s="39" t="s">
        <v>121</v>
      </c>
      <c r="C98" s="39" t="s">
        <v>122</v>
      </c>
      <c r="D98" s="39" t="s">
        <v>122</v>
      </c>
      <c r="E98" s="39" t="s">
        <v>434</v>
      </c>
      <c r="F98" s="40">
        <v>40452</v>
      </c>
      <c r="G98" s="39">
        <v>1</v>
      </c>
      <c r="H98" s="44">
        <v>1.4999999999999999E-2</v>
      </c>
      <c r="I98" s="39">
        <v>2</v>
      </c>
      <c r="J98" s="39">
        <v>1</v>
      </c>
      <c r="K98" s="39">
        <v>0</v>
      </c>
      <c r="L98" s="39">
        <v>12032</v>
      </c>
      <c r="M98" s="39"/>
      <c r="N98" s="39"/>
      <c r="O98" s="39"/>
      <c r="P98" s="39"/>
      <c r="Q98" s="39">
        <v>1</v>
      </c>
      <c r="R98" s="44">
        <v>1.4999999999999999E-2</v>
      </c>
      <c r="S98" s="44">
        <v>0.03</v>
      </c>
      <c r="T98" s="39">
        <v>1</v>
      </c>
      <c r="U98" s="39">
        <v>12</v>
      </c>
    </row>
    <row r="99" spans="1:21">
      <c r="A99" s="39" t="s">
        <v>120</v>
      </c>
      <c r="B99" s="39" t="s">
        <v>121</v>
      </c>
      <c r="C99" s="39" t="s">
        <v>122</v>
      </c>
      <c r="D99" s="39" t="s">
        <v>122</v>
      </c>
      <c r="E99" s="39" t="s">
        <v>435</v>
      </c>
      <c r="F99" s="40">
        <v>40452</v>
      </c>
      <c r="G99" s="39">
        <v>1</v>
      </c>
      <c r="H99" s="44">
        <v>1.4999999999999999E-2</v>
      </c>
      <c r="I99" s="39">
        <v>2</v>
      </c>
      <c r="J99" s="39">
        <v>1</v>
      </c>
      <c r="K99" s="39">
        <v>0</v>
      </c>
      <c r="L99" s="39">
        <v>12033</v>
      </c>
      <c r="M99" s="39"/>
      <c r="N99" s="39"/>
      <c r="O99" s="39"/>
      <c r="P99" s="39"/>
      <c r="Q99" s="39">
        <v>1</v>
      </c>
      <c r="R99" s="44">
        <v>1.4999999999999999E-2</v>
      </c>
      <c r="S99" s="44">
        <v>0.03</v>
      </c>
      <c r="T99" s="39">
        <v>1</v>
      </c>
      <c r="U99" s="39">
        <v>12</v>
      </c>
    </row>
    <row r="100" spans="1:21">
      <c r="A100" s="39" t="s">
        <v>124</v>
      </c>
      <c r="B100" s="39" t="s">
        <v>125</v>
      </c>
      <c r="C100" s="39" t="s">
        <v>126</v>
      </c>
      <c r="D100" s="39" t="s">
        <v>126</v>
      </c>
      <c r="E100" s="39" t="s">
        <v>436</v>
      </c>
      <c r="F100" s="40">
        <v>40452</v>
      </c>
      <c r="G100" s="39">
        <v>1</v>
      </c>
      <c r="H100" s="44">
        <v>2.4400000000000002E-2</v>
      </c>
      <c r="I100" s="39">
        <v>2</v>
      </c>
      <c r="J100" s="39">
        <v>1</v>
      </c>
      <c r="K100" s="39">
        <v>0</v>
      </c>
      <c r="L100" s="39">
        <v>12034</v>
      </c>
      <c r="M100" s="39"/>
      <c r="N100" s="39"/>
      <c r="O100" s="39"/>
      <c r="P100" s="39"/>
      <c r="Q100" s="39">
        <v>1</v>
      </c>
      <c r="R100" s="44">
        <v>2.3999999999999998E-3</v>
      </c>
      <c r="S100" s="44">
        <v>2.6800000000000001E-2</v>
      </c>
      <c r="T100" s="39">
        <v>0.1</v>
      </c>
      <c r="U100" s="39">
        <v>12</v>
      </c>
    </row>
    <row r="101" spans="1:21">
      <c r="A101" s="39" t="s">
        <v>124</v>
      </c>
      <c r="B101" s="39" t="s">
        <v>125</v>
      </c>
      <c r="C101" s="39" t="s">
        <v>126</v>
      </c>
      <c r="D101" s="39" t="s">
        <v>126</v>
      </c>
      <c r="E101" s="39" t="s">
        <v>437</v>
      </c>
      <c r="F101" s="40">
        <v>40452</v>
      </c>
      <c r="G101" s="39">
        <v>1</v>
      </c>
      <c r="H101" s="44">
        <v>2.4400000000000002E-2</v>
      </c>
      <c r="I101" s="39">
        <v>2</v>
      </c>
      <c r="J101" s="39">
        <v>1</v>
      </c>
      <c r="K101" s="39">
        <v>0</v>
      </c>
      <c r="L101" s="39">
        <v>12038</v>
      </c>
      <c r="M101" s="39"/>
      <c r="N101" s="39"/>
      <c r="O101" s="39"/>
      <c r="P101" s="39"/>
      <c r="Q101" s="39">
        <v>1</v>
      </c>
      <c r="R101" s="44">
        <v>2.3999999999999998E-3</v>
      </c>
      <c r="S101" s="44">
        <v>2.6800000000000001E-2</v>
      </c>
      <c r="T101" s="39">
        <v>0.1</v>
      </c>
      <c r="U101" s="39">
        <v>12</v>
      </c>
    </row>
    <row r="102" spans="1:21">
      <c r="A102" s="39" t="s">
        <v>124</v>
      </c>
      <c r="B102" s="39" t="s">
        <v>127</v>
      </c>
      <c r="C102" s="39" t="s">
        <v>438</v>
      </c>
      <c r="D102" s="39" t="s">
        <v>128</v>
      </c>
      <c r="E102" s="39" t="s">
        <v>439</v>
      </c>
      <c r="F102" s="40">
        <v>40452</v>
      </c>
      <c r="G102" s="39">
        <v>1</v>
      </c>
      <c r="H102" s="44">
        <v>2.4899999999999999E-2</v>
      </c>
      <c r="I102" s="39">
        <v>2</v>
      </c>
      <c r="J102" s="39">
        <v>1</v>
      </c>
      <c r="K102" s="39">
        <v>0</v>
      </c>
      <c r="L102" s="39">
        <v>12035</v>
      </c>
      <c r="M102" s="39"/>
      <c r="N102" s="39"/>
      <c r="O102" s="39"/>
      <c r="P102" s="39"/>
      <c r="Q102" s="39">
        <v>1</v>
      </c>
      <c r="R102" s="44">
        <v>2.5000000000000001E-3</v>
      </c>
      <c r="S102" s="44">
        <v>2.7399999999999997E-2</v>
      </c>
      <c r="T102" s="39">
        <v>0.1</v>
      </c>
      <c r="U102" s="39">
        <v>12</v>
      </c>
    </row>
    <row r="103" spans="1:21">
      <c r="A103" s="39" t="s">
        <v>124</v>
      </c>
      <c r="B103" s="39" t="s">
        <v>129</v>
      </c>
      <c r="C103" s="39" t="s">
        <v>440</v>
      </c>
      <c r="D103" s="39" t="s">
        <v>130</v>
      </c>
      <c r="E103" s="39" t="s">
        <v>441</v>
      </c>
      <c r="F103" s="40">
        <v>40452</v>
      </c>
      <c r="G103" s="39">
        <v>1</v>
      </c>
      <c r="H103" s="44">
        <v>2.9499999999999998E-2</v>
      </c>
      <c r="I103" s="39">
        <v>2</v>
      </c>
      <c r="J103" s="39">
        <v>1</v>
      </c>
      <c r="K103" s="39">
        <v>0</v>
      </c>
      <c r="L103" s="39">
        <v>12037</v>
      </c>
      <c r="M103" s="39"/>
      <c r="N103" s="39"/>
      <c r="O103" s="39"/>
      <c r="P103" s="39"/>
      <c r="Q103" s="39">
        <v>1</v>
      </c>
      <c r="R103" s="44">
        <v>3.0000000000000001E-3</v>
      </c>
      <c r="S103" s="44">
        <v>3.2500000000000001E-2</v>
      </c>
      <c r="T103" s="39">
        <v>0.1</v>
      </c>
      <c r="U103" s="39">
        <v>12</v>
      </c>
    </row>
    <row r="104" spans="1:21">
      <c r="A104" s="39" t="s">
        <v>124</v>
      </c>
      <c r="B104" s="39" t="s">
        <v>131</v>
      </c>
      <c r="C104" s="39" t="s">
        <v>442</v>
      </c>
      <c r="D104" s="39" t="s">
        <v>132</v>
      </c>
      <c r="E104" s="39" t="s">
        <v>443</v>
      </c>
      <c r="F104" s="40">
        <v>40452</v>
      </c>
      <c r="G104" s="39">
        <v>1</v>
      </c>
      <c r="H104" s="44">
        <v>2.64E-2</v>
      </c>
      <c r="I104" s="39">
        <v>2</v>
      </c>
      <c r="J104" s="39">
        <v>1</v>
      </c>
      <c r="K104" s="39">
        <v>0</v>
      </c>
      <c r="L104" s="39">
        <v>12036</v>
      </c>
      <c r="M104" s="39"/>
      <c r="N104" s="39"/>
      <c r="O104" s="39"/>
      <c r="P104" s="39"/>
      <c r="Q104" s="39">
        <v>1</v>
      </c>
      <c r="R104" s="44">
        <v>2.5999999999999999E-3</v>
      </c>
      <c r="S104" s="44">
        <v>2.8999999999999998E-2</v>
      </c>
      <c r="T104" s="39">
        <v>0.1</v>
      </c>
      <c r="U104" s="39">
        <v>12</v>
      </c>
    </row>
    <row r="105" spans="1:21">
      <c r="A105" s="39" t="s">
        <v>124</v>
      </c>
      <c r="B105" s="39" t="s">
        <v>131</v>
      </c>
      <c r="C105" s="39" t="s">
        <v>442</v>
      </c>
      <c r="D105" s="39" t="s">
        <v>132</v>
      </c>
      <c r="E105" s="39" t="s">
        <v>444</v>
      </c>
      <c r="F105" s="40">
        <v>40483</v>
      </c>
      <c r="G105" s="39">
        <v>1</v>
      </c>
      <c r="H105" s="44">
        <v>2.64E-2</v>
      </c>
      <c r="I105" s="39">
        <v>2</v>
      </c>
      <c r="J105" s="39">
        <v>1</v>
      </c>
      <c r="K105" s="39">
        <v>0</v>
      </c>
      <c r="L105" s="39">
        <v>56270</v>
      </c>
      <c r="M105" s="39"/>
      <c r="N105" s="39"/>
      <c r="O105" s="39"/>
      <c r="P105" s="39"/>
      <c r="Q105" s="39">
        <v>1</v>
      </c>
      <c r="R105" s="44">
        <v>2.5999999999999999E-3</v>
      </c>
      <c r="S105" s="44">
        <v>2.8999999999999998E-2</v>
      </c>
      <c r="T105" s="39">
        <v>0.1</v>
      </c>
      <c r="U105" s="39">
        <v>12</v>
      </c>
    </row>
    <row r="106" spans="1:21">
      <c r="A106" s="39" t="s">
        <v>124</v>
      </c>
      <c r="B106" s="39" t="s">
        <v>133</v>
      </c>
      <c r="C106" s="39" t="s">
        <v>442</v>
      </c>
      <c r="D106" s="39" t="s">
        <v>134</v>
      </c>
      <c r="E106" s="39" t="s">
        <v>445</v>
      </c>
      <c r="F106" s="40">
        <v>40452</v>
      </c>
      <c r="G106" s="39">
        <v>1</v>
      </c>
      <c r="H106" s="44">
        <v>2.64E-2</v>
      </c>
      <c r="I106" s="39">
        <v>2</v>
      </c>
      <c r="J106" s="39">
        <v>1</v>
      </c>
      <c r="K106" s="39">
        <v>0</v>
      </c>
      <c r="L106" s="39">
        <v>56109</v>
      </c>
      <c r="M106" s="39"/>
      <c r="N106" s="39"/>
      <c r="O106" s="39"/>
      <c r="P106" s="39"/>
      <c r="Q106" s="39">
        <v>1</v>
      </c>
      <c r="R106" s="44">
        <v>2.5999999999999999E-3</v>
      </c>
      <c r="S106" s="44">
        <v>2.8999999999999998E-2</v>
      </c>
      <c r="T106" s="39">
        <v>0.1</v>
      </c>
      <c r="U106" s="39">
        <v>12</v>
      </c>
    </row>
    <row r="107" spans="1:21">
      <c r="A107" s="39" t="s">
        <v>124</v>
      </c>
      <c r="B107" s="39" t="s">
        <v>135</v>
      </c>
      <c r="C107" s="39" t="s">
        <v>446</v>
      </c>
      <c r="D107" s="39" t="s">
        <v>136</v>
      </c>
      <c r="E107" s="39" t="s">
        <v>447</v>
      </c>
      <c r="F107" s="40">
        <v>40452</v>
      </c>
      <c r="G107" s="39">
        <v>1</v>
      </c>
      <c r="H107" s="44">
        <v>2.53E-2</v>
      </c>
      <c r="I107" s="39">
        <v>2</v>
      </c>
      <c r="J107" s="39">
        <v>1</v>
      </c>
      <c r="K107" s="39">
        <v>0</v>
      </c>
      <c r="L107" s="39">
        <v>12039</v>
      </c>
      <c r="M107" s="39"/>
      <c r="N107" s="39"/>
      <c r="O107" s="39"/>
      <c r="P107" s="39"/>
      <c r="Q107" s="39">
        <v>1</v>
      </c>
      <c r="R107" s="44">
        <v>2.5000000000000001E-3</v>
      </c>
      <c r="S107" s="44">
        <v>2.7799999999999998E-2</v>
      </c>
      <c r="T107" s="39">
        <v>0.1</v>
      </c>
      <c r="U107" s="39">
        <v>12</v>
      </c>
    </row>
    <row r="108" spans="1:21">
      <c r="A108" s="39" t="s">
        <v>124</v>
      </c>
      <c r="B108" s="39" t="s">
        <v>135</v>
      </c>
      <c r="C108" s="39" t="s">
        <v>446</v>
      </c>
      <c r="D108" s="39" t="s">
        <v>136</v>
      </c>
      <c r="E108" s="39" t="s">
        <v>448</v>
      </c>
      <c r="F108" s="40">
        <v>40452</v>
      </c>
      <c r="G108" s="39">
        <v>1</v>
      </c>
      <c r="H108" s="44">
        <v>2.53E-2</v>
      </c>
      <c r="I108" s="39">
        <v>2</v>
      </c>
      <c r="J108" s="39">
        <v>1</v>
      </c>
      <c r="K108" s="39">
        <v>0</v>
      </c>
      <c r="L108" s="39">
        <v>12040</v>
      </c>
      <c r="M108" s="39"/>
      <c r="N108" s="39"/>
      <c r="O108" s="39"/>
      <c r="P108" s="39"/>
      <c r="Q108" s="39">
        <v>1</v>
      </c>
      <c r="R108" s="44">
        <v>2.5000000000000001E-3</v>
      </c>
      <c r="S108" s="44">
        <v>2.7799999999999998E-2</v>
      </c>
      <c r="T108" s="39">
        <v>0.1</v>
      </c>
      <c r="U108" s="39">
        <v>12</v>
      </c>
    </row>
    <row r="109" spans="1:21">
      <c r="A109" s="39" t="s">
        <v>124</v>
      </c>
      <c r="B109" s="39" t="s">
        <v>137</v>
      </c>
      <c r="C109" s="39" t="s">
        <v>449</v>
      </c>
      <c r="D109" s="39" t="s">
        <v>138</v>
      </c>
      <c r="E109" s="39" t="s">
        <v>450</v>
      </c>
      <c r="F109" s="40">
        <v>40452</v>
      </c>
      <c r="G109" s="39">
        <v>1</v>
      </c>
      <c r="H109" s="44">
        <v>2.4799999999999999E-2</v>
      </c>
      <c r="I109" s="39">
        <v>2</v>
      </c>
      <c r="J109" s="39">
        <v>1</v>
      </c>
      <c r="K109" s="39">
        <v>0</v>
      </c>
      <c r="L109" s="39">
        <v>56221</v>
      </c>
      <c r="M109" s="39"/>
      <c r="N109" s="39"/>
      <c r="O109" s="39"/>
      <c r="P109" s="39"/>
      <c r="Q109" s="39">
        <v>1</v>
      </c>
      <c r="R109" s="44">
        <v>2.5000000000000001E-3</v>
      </c>
      <c r="S109" s="44">
        <v>2.7299999999999998E-2</v>
      </c>
      <c r="T109" s="39">
        <v>0.1</v>
      </c>
      <c r="U109" s="39">
        <v>12</v>
      </c>
    </row>
    <row r="110" spans="1:21">
      <c r="A110" s="39" t="s">
        <v>124</v>
      </c>
      <c r="B110" s="39" t="s">
        <v>137</v>
      </c>
      <c r="C110" s="39" t="s">
        <v>449</v>
      </c>
      <c r="D110" s="39" t="s">
        <v>138</v>
      </c>
      <c r="E110" s="39" t="s">
        <v>451</v>
      </c>
      <c r="F110" s="40">
        <v>40452</v>
      </c>
      <c r="G110" s="39">
        <v>1</v>
      </c>
      <c r="H110" s="44">
        <v>2.4799999999999999E-2</v>
      </c>
      <c r="I110" s="39">
        <v>2</v>
      </c>
      <c r="J110" s="39">
        <v>1</v>
      </c>
      <c r="K110" s="39">
        <v>0</v>
      </c>
      <c r="L110" s="39">
        <v>56222</v>
      </c>
      <c r="M110" s="39"/>
      <c r="N110" s="39"/>
      <c r="O110" s="39"/>
      <c r="P110" s="39"/>
      <c r="Q110" s="39">
        <v>1</v>
      </c>
      <c r="R110" s="44">
        <v>2.5000000000000001E-3</v>
      </c>
      <c r="S110" s="44">
        <v>2.7299999999999998E-2</v>
      </c>
      <c r="T110" s="39">
        <v>0.1</v>
      </c>
      <c r="U110" s="39">
        <v>12</v>
      </c>
    </row>
    <row r="111" spans="1:21">
      <c r="A111" s="39" t="s">
        <v>140</v>
      </c>
      <c r="B111" s="39" t="s">
        <v>141</v>
      </c>
      <c r="C111" s="39" t="s">
        <v>142</v>
      </c>
      <c r="D111" s="39" t="s">
        <v>142</v>
      </c>
      <c r="E111" s="39" t="s">
        <v>452</v>
      </c>
      <c r="F111" s="40">
        <v>40452</v>
      </c>
      <c r="G111" s="39">
        <v>1</v>
      </c>
      <c r="H111" s="44">
        <v>1.1900000000000001E-2</v>
      </c>
      <c r="I111" s="39">
        <v>2</v>
      </c>
      <c r="J111" s="39">
        <v>1</v>
      </c>
      <c r="K111" s="39">
        <v>0</v>
      </c>
      <c r="L111" s="39">
        <v>12041</v>
      </c>
      <c r="M111" s="39"/>
      <c r="N111" s="39"/>
      <c r="O111" s="39"/>
      <c r="P111" s="39"/>
      <c r="Q111" s="39">
        <v>1</v>
      </c>
      <c r="R111" s="44">
        <v>3.0000000000000001E-3</v>
      </c>
      <c r="S111" s="44">
        <v>1.49E-2</v>
      </c>
      <c r="T111" s="39">
        <v>0.25</v>
      </c>
      <c r="U111" s="39">
        <v>12</v>
      </c>
    </row>
    <row r="112" spans="1:21">
      <c r="A112" s="39" t="s">
        <v>140</v>
      </c>
      <c r="B112" s="39" t="s">
        <v>141</v>
      </c>
      <c r="C112" s="39" t="s">
        <v>142</v>
      </c>
      <c r="D112" s="39" t="s">
        <v>142</v>
      </c>
      <c r="E112" s="39" t="s">
        <v>453</v>
      </c>
      <c r="F112" s="40">
        <v>40452</v>
      </c>
      <c r="G112" s="39">
        <v>1</v>
      </c>
      <c r="H112" s="44">
        <v>1.1900000000000001E-2</v>
      </c>
      <c r="I112" s="39">
        <v>2</v>
      </c>
      <c r="J112" s="39">
        <v>1</v>
      </c>
      <c r="K112" s="39">
        <v>0</v>
      </c>
      <c r="L112" s="39">
        <v>12042</v>
      </c>
      <c r="M112" s="39"/>
      <c r="N112" s="39"/>
      <c r="O112" s="39"/>
      <c r="P112" s="39"/>
      <c r="Q112" s="39">
        <v>1</v>
      </c>
      <c r="R112" s="44">
        <v>3.0000000000000001E-3</v>
      </c>
      <c r="S112" s="44">
        <v>1.49E-2</v>
      </c>
      <c r="T112" s="39">
        <v>0.25</v>
      </c>
      <c r="U112" s="39">
        <v>12</v>
      </c>
    </row>
    <row r="113" spans="1:21">
      <c r="A113" s="39" t="s">
        <v>144</v>
      </c>
      <c r="B113" s="39" t="s">
        <v>145</v>
      </c>
      <c r="C113" s="39" t="s">
        <v>454</v>
      </c>
      <c r="D113" s="39" t="s">
        <v>146</v>
      </c>
      <c r="E113" s="39" t="s">
        <v>455</v>
      </c>
      <c r="F113" s="40">
        <v>40452</v>
      </c>
      <c r="G113" s="39">
        <v>1</v>
      </c>
      <c r="H113" s="44">
        <v>0.19400000000000001</v>
      </c>
      <c r="I113" s="39">
        <v>2</v>
      </c>
      <c r="J113" s="39">
        <v>1</v>
      </c>
      <c r="K113" s="39">
        <v>0</v>
      </c>
      <c r="L113" s="39">
        <v>12043</v>
      </c>
      <c r="M113" s="39"/>
      <c r="N113" s="39"/>
      <c r="O113" s="39"/>
      <c r="P113" s="39"/>
      <c r="Q113" s="39">
        <v>1</v>
      </c>
      <c r="R113" s="44">
        <v>0</v>
      </c>
      <c r="S113" s="44">
        <v>0.19400000000000001</v>
      </c>
      <c r="T113" s="39">
        <v>0</v>
      </c>
      <c r="U113" s="39">
        <v>12</v>
      </c>
    </row>
    <row r="114" spans="1:21">
      <c r="A114" s="39" t="s">
        <v>144</v>
      </c>
      <c r="B114" s="39" t="s">
        <v>147</v>
      </c>
      <c r="C114" s="39" t="s">
        <v>456</v>
      </c>
      <c r="D114" s="39" t="s">
        <v>148</v>
      </c>
      <c r="E114" s="39" t="s">
        <v>457</v>
      </c>
      <c r="F114" s="40">
        <v>40452</v>
      </c>
      <c r="G114" s="39">
        <v>1</v>
      </c>
      <c r="H114" s="44">
        <v>0.1072</v>
      </c>
      <c r="I114" s="39">
        <v>2</v>
      </c>
      <c r="J114" s="39">
        <v>1</v>
      </c>
      <c r="K114" s="39">
        <v>0</v>
      </c>
      <c r="L114" s="39">
        <v>12044</v>
      </c>
      <c r="M114" s="39"/>
      <c r="N114" s="39"/>
      <c r="O114" s="39"/>
      <c r="P114" s="39"/>
      <c r="Q114" s="39">
        <v>1</v>
      </c>
      <c r="R114" s="44">
        <v>0</v>
      </c>
      <c r="S114" s="44">
        <v>0.1072</v>
      </c>
      <c r="T114" s="39">
        <v>0</v>
      </c>
      <c r="U114" s="39">
        <v>12</v>
      </c>
    </row>
    <row r="115" spans="1:21">
      <c r="A115" s="39" t="s">
        <v>150</v>
      </c>
      <c r="B115" s="39" t="s">
        <v>151</v>
      </c>
      <c r="C115" s="39" t="s">
        <v>458</v>
      </c>
      <c r="D115" s="39" t="s">
        <v>152</v>
      </c>
      <c r="E115" s="39" t="s">
        <v>459</v>
      </c>
      <c r="F115" s="40">
        <v>40452</v>
      </c>
      <c r="G115" s="39">
        <v>1</v>
      </c>
      <c r="H115" s="44">
        <v>0.05</v>
      </c>
      <c r="I115" s="39">
        <v>2</v>
      </c>
      <c r="J115" s="39">
        <v>1</v>
      </c>
      <c r="K115" s="39">
        <v>0</v>
      </c>
      <c r="L115" s="39">
        <v>12045</v>
      </c>
      <c r="M115" s="39"/>
      <c r="N115" s="39"/>
      <c r="O115" s="39"/>
      <c r="P115" s="39"/>
      <c r="Q115" s="39">
        <v>1</v>
      </c>
      <c r="R115" s="44">
        <v>0</v>
      </c>
      <c r="S115" s="44">
        <v>0.05</v>
      </c>
      <c r="T115" s="39">
        <v>0</v>
      </c>
      <c r="U115" s="39">
        <v>12</v>
      </c>
    </row>
    <row r="116" spans="1:21">
      <c r="A116" s="39" t="s">
        <v>150</v>
      </c>
      <c r="B116" s="39" t="s">
        <v>151</v>
      </c>
      <c r="C116" s="39" t="s">
        <v>458</v>
      </c>
      <c r="D116" s="39" t="s">
        <v>152</v>
      </c>
      <c r="E116" s="39" t="s">
        <v>460</v>
      </c>
      <c r="F116" s="40">
        <v>40452</v>
      </c>
      <c r="G116" s="39">
        <v>1</v>
      </c>
      <c r="H116" s="44">
        <v>0.05</v>
      </c>
      <c r="I116" s="39">
        <v>2</v>
      </c>
      <c r="J116" s="39">
        <v>1</v>
      </c>
      <c r="K116" s="39">
        <v>0</v>
      </c>
      <c r="L116" s="39">
        <v>12046</v>
      </c>
      <c r="M116" s="39"/>
      <c r="N116" s="39"/>
      <c r="O116" s="39"/>
      <c r="P116" s="39"/>
      <c r="Q116" s="39">
        <v>1</v>
      </c>
      <c r="R116" s="44">
        <v>0</v>
      </c>
      <c r="S116" s="44">
        <v>0.05</v>
      </c>
      <c r="T116" s="39">
        <v>0</v>
      </c>
      <c r="U116" s="39">
        <v>12</v>
      </c>
    </row>
    <row r="117" spans="1:21">
      <c r="A117" s="39" t="s">
        <v>150</v>
      </c>
      <c r="B117" s="39" t="s">
        <v>153</v>
      </c>
      <c r="C117" s="39" t="s">
        <v>461</v>
      </c>
      <c r="D117" s="39" t="s">
        <v>154</v>
      </c>
      <c r="E117" s="39" t="s">
        <v>462</v>
      </c>
      <c r="F117" s="40">
        <v>40452</v>
      </c>
      <c r="G117" s="39">
        <v>1</v>
      </c>
      <c r="H117" s="44">
        <v>0.2</v>
      </c>
      <c r="I117" s="39">
        <v>2</v>
      </c>
      <c r="J117" s="39">
        <v>1</v>
      </c>
      <c r="K117" s="39">
        <v>0</v>
      </c>
      <c r="L117" s="39">
        <v>12049</v>
      </c>
      <c r="M117" s="39"/>
      <c r="N117" s="39"/>
      <c r="O117" s="39"/>
      <c r="P117" s="39"/>
      <c r="Q117" s="39">
        <v>1</v>
      </c>
      <c r="R117" s="44">
        <v>0</v>
      </c>
      <c r="S117" s="44">
        <v>0.2</v>
      </c>
      <c r="T117" s="39">
        <v>0</v>
      </c>
      <c r="U117" s="39">
        <v>12</v>
      </c>
    </row>
    <row r="118" spans="1:21">
      <c r="A118" s="39" t="s">
        <v>150</v>
      </c>
      <c r="B118" s="39" t="s">
        <v>155</v>
      </c>
      <c r="C118" s="39" t="s">
        <v>461</v>
      </c>
      <c r="D118" s="39" t="s">
        <v>156</v>
      </c>
      <c r="E118" s="39" t="s">
        <v>463</v>
      </c>
      <c r="F118" s="40">
        <v>40452</v>
      </c>
      <c r="G118" s="39">
        <v>1</v>
      </c>
      <c r="H118" s="44">
        <v>0.2</v>
      </c>
      <c r="I118" s="39">
        <v>2</v>
      </c>
      <c r="J118" s="39">
        <v>1</v>
      </c>
      <c r="K118" s="39">
        <v>0</v>
      </c>
      <c r="L118" s="39">
        <v>12047</v>
      </c>
      <c r="M118" s="39"/>
      <c r="N118" s="39"/>
      <c r="O118" s="39"/>
      <c r="P118" s="39"/>
      <c r="Q118" s="39">
        <v>1</v>
      </c>
      <c r="R118" s="44">
        <v>0</v>
      </c>
      <c r="S118" s="44">
        <v>0.2</v>
      </c>
      <c r="T118" s="39">
        <v>0</v>
      </c>
      <c r="U118" s="39">
        <v>12</v>
      </c>
    </row>
    <row r="119" spans="1:21">
      <c r="A119" s="39" t="s">
        <v>150</v>
      </c>
      <c r="B119" s="39" t="s">
        <v>155</v>
      </c>
      <c r="C119" s="39" t="s">
        <v>461</v>
      </c>
      <c r="D119" s="39" t="s">
        <v>156</v>
      </c>
      <c r="E119" s="39" t="s">
        <v>464</v>
      </c>
      <c r="F119" s="40">
        <v>40452</v>
      </c>
      <c r="G119" s="39">
        <v>1</v>
      </c>
      <c r="H119" s="44">
        <v>0.2</v>
      </c>
      <c r="I119" s="39">
        <v>2</v>
      </c>
      <c r="J119" s="39">
        <v>1</v>
      </c>
      <c r="K119" s="39">
        <v>0</v>
      </c>
      <c r="L119" s="39">
        <v>12050</v>
      </c>
      <c r="M119" s="39"/>
      <c r="N119" s="39"/>
      <c r="O119" s="39"/>
      <c r="P119" s="39"/>
      <c r="Q119" s="39">
        <v>1</v>
      </c>
      <c r="R119" s="44">
        <v>0</v>
      </c>
      <c r="S119" s="44">
        <v>0.2</v>
      </c>
      <c r="T119" s="39">
        <v>0</v>
      </c>
      <c r="U119" s="39">
        <v>12</v>
      </c>
    </row>
    <row r="120" spans="1:21">
      <c r="A120" s="39" t="s">
        <v>150</v>
      </c>
      <c r="B120" s="39" t="s">
        <v>157</v>
      </c>
      <c r="C120" s="39" t="s">
        <v>461</v>
      </c>
      <c r="D120" s="39" t="s">
        <v>158</v>
      </c>
      <c r="E120" s="39" t="s">
        <v>465</v>
      </c>
      <c r="F120" s="40">
        <v>40452</v>
      </c>
      <c r="G120" s="39">
        <v>1</v>
      </c>
      <c r="H120" s="44">
        <v>0.2</v>
      </c>
      <c r="I120" s="39">
        <v>2</v>
      </c>
      <c r="J120" s="39">
        <v>1</v>
      </c>
      <c r="K120" s="39">
        <v>0</v>
      </c>
      <c r="L120" s="39">
        <v>12048</v>
      </c>
      <c r="M120" s="39"/>
      <c r="N120" s="39"/>
      <c r="O120" s="39"/>
      <c r="P120" s="39"/>
      <c r="Q120" s="39">
        <v>1</v>
      </c>
      <c r="R120" s="44">
        <v>0</v>
      </c>
      <c r="S120" s="44">
        <v>0.2</v>
      </c>
      <c r="T120" s="39">
        <v>0</v>
      </c>
      <c r="U120" s="39">
        <v>12</v>
      </c>
    </row>
    <row r="121" spans="1:21">
      <c r="A121" s="39" t="s">
        <v>150</v>
      </c>
      <c r="B121" s="39" t="s">
        <v>157</v>
      </c>
      <c r="C121" s="39" t="s">
        <v>461</v>
      </c>
      <c r="D121" s="39" t="s">
        <v>158</v>
      </c>
      <c r="E121" s="39" t="s">
        <v>466</v>
      </c>
      <c r="F121" s="40">
        <v>40452</v>
      </c>
      <c r="G121" s="39">
        <v>1</v>
      </c>
      <c r="H121" s="44">
        <v>0.2</v>
      </c>
      <c r="I121" s="39">
        <v>2</v>
      </c>
      <c r="J121" s="39">
        <v>1</v>
      </c>
      <c r="K121" s="39">
        <v>0</v>
      </c>
      <c r="L121" s="39">
        <v>56579</v>
      </c>
      <c r="M121" s="39"/>
      <c r="N121" s="39"/>
      <c r="O121" s="39"/>
      <c r="P121" s="39"/>
      <c r="Q121" s="39">
        <v>1</v>
      </c>
      <c r="R121" s="44">
        <v>0</v>
      </c>
      <c r="S121" s="44">
        <v>0.2</v>
      </c>
      <c r="T121" s="39">
        <v>0</v>
      </c>
      <c r="U121" s="39">
        <v>12</v>
      </c>
    </row>
    <row r="122" spans="1:21">
      <c r="A122" s="39" t="s">
        <v>150</v>
      </c>
      <c r="B122" s="39" t="s">
        <v>159</v>
      </c>
      <c r="C122" s="39" t="s">
        <v>461</v>
      </c>
      <c r="D122" s="39" t="s">
        <v>160</v>
      </c>
      <c r="E122" s="39" t="s">
        <v>467</v>
      </c>
      <c r="F122" s="40">
        <v>40148</v>
      </c>
      <c r="G122" s="39">
        <v>1</v>
      </c>
      <c r="H122" s="44">
        <v>0</v>
      </c>
      <c r="I122" s="39">
        <v>2</v>
      </c>
      <c r="J122" s="39">
        <v>1</v>
      </c>
      <c r="K122" s="39">
        <v>0</v>
      </c>
      <c r="L122" s="39">
        <v>56928</v>
      </c>
      <c r="M122" s="39"/>
      <c r="N122" s="39"/>
      <c r="O122" s="39"/>
      <c r="P122" s="39"/>
      <c r="Q122" s="39">
        <v>1</v>
      </c>
      <c r="R122" s="44">
        <v>0</v>
      </c>
      <c r="S122" s="44">
        <v>0</v>
      </c>
      <c r="T122" s="39">
        <v>0</v>
      </c>
      <c r="U122" s="39">
        <v>12</v>
      </c>
    </row>
    <row r="123" spans="1:21">
      <c r="A123" s="39" t="s">
        <v>150</v>
      </c>
      <c r="B123" s="39" t="s">
        <v>161</v>
      </c>
      <c r="C123" s="39" t="s">
        <v>468</v>
      </c>
      <c r="D123" s="39" t="s">
        <v>162</v>
      </c>
      <c r="E123" s="39" t="s">
        <v>469</v>
      </c>
      <c r="F123" s="40">
        <v>40452</v>
      </c>
      <c r="G123" s="39">
        <v>1</v>
      </c>
      <c r="H123" s="44">
        <v>0.2</v>
      </c>
      <c r="I123" s="39">
        <v>2</v>
      </c>
      <c r="J123" s="39">
        <v>1</v>
      </c>
      <c r="K123" s="39">
        <v>0</v>
      </c>
      <c r="L123" s="39">
        <v>12053</v>
      </c>
      <c r="M123" s="39"/>
      <c r="N123" s="39"/>
      <c r="O123" s="39"/>
      <c r="P123" s="39"/>
      <c r="Q123" s="39">
        <v>1</v>
      </c>
      <c r="R123" s="44">
        <v>0</v>
      </c>
      <c r="S123" s="44">
        <v>0.2</v>
      </c>
      <c r="T123" s="39">
        <v>0</v>
      </c>
      <c r="U123" s="39">
        <v>12</v>
      </c>
    </row>
    <row r="124" spans="1:21">
      <c r="A124" s="39" t="s">
        <v>150</v>
      </c>
      <c r="B124" s="39" t="s">
        <v>161</v>
      </c>
      <c r="C124" s="39" t="s">
        <v>468</v>
      </c>
      <c r="D124" s="39" t="s">
        <v>162</v>
      </c>
      <c r="E124" s="39" t="s">
        <v>470</v>
      </c>
      <c r="F124" s="40">
        <v>40452</v>
      </c>
      <c r="G124" s="39">
        <v>1</v>
      </c>
      <c r="H124" s="44">
        <v>0.2</v>
      </c>
      <c r="I124" s="39">
        <v>2</v>
      </c>
      <c r="J124" s="39">
        <v>1</v>
      </c>
      <c r="K124" s="39">
        <v>0</v>
      </c>
      <c r="L124" s="39">
        <v>12054</v>
      </c>
      <c r="M124" s="39"/>
      <c r="N124" s="39"/>
      <c r="O124" s="39"/>
      <c r="P124" s="39"/>
      <c r="Q124" s="39">
        <v>1</v>
      </c>
      <c r="R124" s="44">
        <v>0</v>
      </c>
      <c r="S124" s="44">
        <v>0.2</v>
      </c>
      <c r="T124" s="39">
        <v>0</v>
      </c>
      <c r="U124" s="39">
        <v>12</v>
      </c>
    </row>
    <row r="125" spans="1:21">
      <c r="A125" s="39" t="s">
        <v>150</v>
      </c>
      <c r="B125" s="39" t="s">
        <v>163</v>
      </c>
      <c r="C125" s="39" t="s">
        <v>471</v>
      </c>
      <c r="D125" s="39" t="s">
        <v>164</v>
      </c>
      <c r="E125" s="39" t="s">
        <v>472</v>
      </c>
      <c r="F125" s="40">
        <v>40452</v>
      </c>
      <c r="G125" s="39">
        <v>1</v>
      </c>
      <c r="H125" s="44">
        <v>0.2</v>
      </c>
      <c r="I125" s="39">
        <v>2</v>
      </c>
      <c r="J125" s="39">
        <v>1</v>
      </c>
      <c r="K125" s="39">
        <v>0</v>
      </c>
      <c r="L125" s="39">
        <v>12051</v>
      </c>
      <c r="M125" s="39"/>
      <c r="N125" s="39"/>
      <c r="O125" s="39"/>
      <c r="P125" s="39"/>
      <c r="Q125" s="39">
        <v>1</v>
      </c>
      <c r="R125" s="44">
        <v>0</v>
      </c>
      <c r="S125" s="44">
        <v>0.2</v>
      </c>
      <c r="T125" s="39">
        <v>0</v>
      </c>
      <c r="U125" s="39">
        <v>12</v>
      </c>
    </row>
    <row r="126" spans="1:21">
      <c r="A126" s="39" t="s">
        <v>150</v>
      </c>
      <c r="B126" s="39" t="s">
        <v>165</v>
      </c>
      <c r="C126" s="39" t="s">
        <v>471</v>
      </c>
      <c r="D126" s="39" t="s">
        <v>166</v>
      </c>
      <c r="E126" s="39" t="s">
        <v>473</v>
      </c>
      <c r="F126" s="40">
        <v>40452</v>
      </c>
      <c r="G126" s="39">
        <v>1</v>
      </c>
      <c r="H126" s="44">
        <v>0.2</v>
      </c>
      <c r="I126" s="39">
        <v>2</v>
      </c>
      <c r="J126" s="39">
        <v>1</v>
      </c>
      <c r="K126" s="39">
        <v>0</v>
      </c>
      <c r="L126" s="39">
        <v>56110</v>
      </c>
      <c r="M126" s="39"/>
      <c r="N126" s="39"/>
      <c r="O126" s="39"/>
      <c r="P126" s="39"/>
      <c r="Q126" s="39">
        <v>1</v>
      </c>
      <c r="R126" s="44">
        <v>0</v>
      </c>
      <c r="S126" s="44">
        <v>0.2</v>
      </c>
      <c r="T126" s="39">
        <v>0</v>
      </c>
      <c r="U126" s="39">
        <v>12</v>
      </c>
    </row>
    <row r="127" spans="1:21">
      <c r="A127" s="39" t="s">
        <v>150</v>
      </c>
      <c r="B127" s="39" t="s">
        <v>167</v>
      </c>
      <c r="C127" s="39" t="s">
        <v>471</v>
      </c>
      <c r="D127" s="39" t="s">
        <v>168</v>
      </c>
      <c r="E127" s="39" t="s">
        <v>474</v>
      </c>
      <c r="F127" s="40">
        <v>40452</v>
      </c>
      <c r="G127" s="39">
        <v>1</v>
      </c>
      <c r="H127" s="44">
        <v>0.2</v>
      </c>
      <c r="I127" s="39">
        <v>2</v>
      </c>
      <c r="J127" s="39">
        <v>1</v>
      </c>
      <c r="K127" s="39">
        <v>0</v>
      </c>
      <c r="L127" s="39">
        <v>12052</v>
      </c>
      <c r="M127" s="39"/>
      <c r="N127" s="39"/>
      <c r="O127" s="39"/>
      <c r="P127" s="39"/>
      <c r="Q127" s="39">
        <v>1</v>
      </c>
      <c r="R127" s="44">
        <v>0</v>
      </c>
      <c r="S127" s="44">
        <v>0.2</v>
      </c>
      <c r="T127" s="39">
        <v>0</v>
      </c>
      <c r="U127" s="39">
        <v>12</v>
      </c>
    </row>
    <row r="128" spans="1:21">
      <c r="A128" s="39" t="s">
        <v>150</v>
      </c>
      <c r="B128" s="39" t="s">
        <v>169</v>
      </c>
      <c r="C128" s="39" t="s">
        <v>475</v>
      </c>
      <c r="D128" s="39" t="s">
        <v>170</v>
      </c>
      <c r="E128" s="39" t="s">
        <v>476</v>
      </c>
      <c r="F128" s="40">
        <v>40452</v>
      </c>
      <c r="G128" s="39">
        <v>1</v>
      </c>
      <c r="H128" s="44">
        <v>6.6699999999999995E-2</v>
      </c>
      <c r="I128" s="39">
        <v>2</v>
      </c>
      <c r="J128" s="39">
        <v>1</v>
      </c>
      <c r="K128" s="39">
        <v>0</v>
      </c>
      <c r="L128" s="39">
        <v>12055</v>
      </c>
      <c r="M128" s="39"/>
      <c r="N128" s="39"/>
      <c r="O128" s="39"/>
      <c r="P128" s="39"/>
      <c r="Q128" s="39">
        <v>1</v>
      </c>
      <c r="R128" s="44">
        <v>0</v>
      </c>
      <c r="S128" s="44">
        <v>6.6699999999999995E-2</v>
      </c>
      <c r="T128" s="39">
        <v>0</v>
      </c>
      <c r="U128" s="39">
        <v>12</v>
      </c>
    </row>
    <row r="129" spans="1:21">
      <c r="A129" s="39" t="s">
        <v>150</v>
      </c>
      <c r="B129" s="39" t="s">
        <v>169</v>
      </c>
      <c r="C129" s="39" t="s">
        <v>475</v>
      </c>
      <c r="D129" s="39" t="s">
        <v>170</v>
      </c>
      <c r="E129" s="39" t="s">
        <v>477</v>
      </c>
      <c r="F129" s="40">
        <v>40452</v>
      </c>
      <c r="G129" s="39">
        <v>1</v>
      </c>
      <c r="H129" s="44">
        <v>6.6699999999999995E-2</v>
      </c>
      <c r="I129" s="39">
        <v>2</v>
      </c>
      <c r="J129" s="39">
        <v>1</v>
      </c>
      <c r="K129" s="39">
        <v>0</v>
      </c>
      <c r="L129" s="39">
        <v>12056</v>
      </c>
      <c r="M129" s="39"/>
      <c r="N129" s="39"/>
      <c r="O129" s="39"/>
      <c r="P129" s="39"/>
      <c r="Q129" s="39">
        <v>1</v>
      </c>
      <c r="R129" s="44">
        <v>0</v>
      </c>
      <c r="S129" s="44">
        <v>6.6699999999999995E-2</v>
      </c>
      <c r="T129" s="39">
        <v>0</v>
      </c>
      <c r="U129" s="39">
        <v>12</v>
      </c>
    </row>
    <row r="130" spans="1:21">
      <c r="A130" s="39" t="s">
        <v>172</v>
      </c>
      <c r="B130" s="39" t="s">
        <v>173</v>
      </c>
      <c r="C130" s="39" t="s">
        <v>478</v>
      </c>
      <c r="D130" s="39" t="s">
        <v>174</v>
      </c>
      <c r="E130" s="39" t="s">
        <v>479</v>
      </c>
      <c r="F130" s="40">
        <v>40452</v>
      </c>
      <c r="G130" s="39">
        <v>1</v>
      </c>
      <c r="H130" s="44">
        <v>1.9099999999999999E-2</v>
      </c>
      <c r="I130" s="39">
        <v>2</v>
      </c>
      <c r="J130" s="39">
        <v>1</v>
      </c>
      <c r="K130" s="39">
        <v>0</v>
      </c>
      <c r="L130" s="39">
        <v>12057</v>
      </c>
      <c r="M130" s="39"/>
      <c r="N130" s="39"/>
      <c r="O130" s="39"/>
      <c r="P130" s="39"/>
      <c r="Q130" s="39">
        <v>1</v>
      </c>
      <c r="R130" s="44">
        <v>-3.8E-3</v>
      </c>
      <c r="S130" s="44">
        <v>1.5299999999999999E-2</v>
      </c>
      <c r="T130" s="39">
        <v>-0.2</v>
      </c>
      <c r="U130" s="39">
        <v>12</v>
      </c>
    </row>
    <row r="131" spans="1:21">
      <c r="A131" s="39" t="s">
        <v>172</v>
      </c>
      <c r="B131" s="39" t="s">
        <v>173</v>
      </c>
      <c r="C131" s="39" t="s">
        <v>478</v>
      </c>
      <c r="D131" s="39" t="s">
        <v>174</v>
      </c>
      <c r="E131" s="39" t="s">
        <v>480</v>
      </c>
      <c r="F131" s="40">
        <v>40452</v>
      </c>
      <c r="G131" s="39">
        <v>1</v>
      </c>
      <c r="H131" s="44">
        <v>1.9099999999999999E-2</v>
      </c>
      <c r="I131" s="39">
        <v>2</v>
      </c>
      <c r="J131" s="39">
        <v>1</v>
      </c>
      <c r="K131" s="39">
        <v>0</v>
      </c>
      <c r="L131" s="39">
        <v>12058</v>
      </c>
      <c r="M131" s="39"/>
      <c r="N131" s="39"/>
      <c r="O131" s="39"/>
      <c r="P131" s="39"/>
      <c r="Q131" s="39">
        <v>1</v>
      </c>
      <c r="R131" s="44">
        <v>-3.8500000000000001E-3</v>
      </c>
      <c r="S131" s="44">
        <v>1.525E-2</v>
      </c>
      <c r="T131" s="39">
        <v>-0.2</v>
      </c>
      <c r="U131" s="39">
        <v>12</v>
      </c>
    </row>
    <row r="132" spans="1:21">
      <c r="A132" s="39" t="s">
        <v>172</v>
      </c>
      <c r="B132" s="39" t="s">
        <v>175</v>
      </c>
      <c r="C132" s="39" t="s">
        <v>478</v>
      </c>
      <c r="D132" s="39" t="s">
        <v>176</v>
      </c>
      <c r="E132" s="39" t="s">
        <v>481</v>
      </c>
      <c r="F132" s="40">
        <v>40452</v>
      </c>
      <c r="G132" s="39">
        <v>1</v>
      </c>
      <c r="H132" s="44">
        <v>2.75E-2</v>
      </c>
      <c r="I132" s="39">
        <v>2</v>
      </c>
      <c r="J132" s="39">
        <v>1</v>
      </c>
      <c r="K132" s="39">
        <v>0</v>
      </c>
      <c r="L132" s="39">
        <v>12059</v>
      </c>
      <c r="M132" s="39"/>
      <c r="N132" s="39"/>
      <c r="O132" s="39"/>
      <c r="P132" s="39"/>
      <c r="Q132" s="39">
        <v>1</v>
      </c>
      <c r="R132" s="44">
        <v>-4.1000000000000003E-3</v>
      </c>
      <c r="S132" s="44">
        <v>2.3400000000000001E-2</v>
      </c>
      <c r="T132" s="39">
        <v>-0.15</v>
      </c>
      <c r="U132" s="39">
        <v>12</v>
      </c>
    </row>
    <row r="133" spans="1:21">
      <c r="A133" s="39" t="s">
        <v>172</v>
      </c>
      <c r="B133" s="39" t="s">
        <v>175</v>
      </c>
      <c r="C133" s="39" t="s">
        <v>478</v>
      </c>
      <c r="D133" s="39" t="s">
        <v>176</v>
      </c>
      <c r="E133" s="39" t="s">
        <v>482</v>
      </c>
      <c r="F133" s="40">
        <v>40452</v>
      </c>
      <c r="G133" s="39">
        <v>1</v>
      </c>
      <c r="H133" s="44">
        <v>2.75E-2</v>
      </c>
      <c r="I133" s="39">
        <v>2</v>
      </c>
      <c r="J133" s="39">
        <v>1</v>
      </c>
      <c r="K133" s="39">
        <v>0</v>
      </c>
      <c r="L133" s="39">
        <v>56493</v>
      </c>
      <c r="M133" s="39"/>
      <c r="N133" s="39"/>
      <c r="O133" s="39"/>
      <c r="P133" s="39"/>
      <c r="Q133" s="39">
        <v>1</v>
      </c>
      <c r="R133" s="44">
        <v>-4.1000000000000003E-3</v>
      </c>
      <c r="S133" s="44">
        <v>2.3400000000000001E-2</v>
      </c>
      <c r="T133" s="39">
        <v>-0.15</v>
      </c>
      <c r="U133" s="39">
        <v>12</v>
      </c>
    </row>
    <row r="134" spans="1:21">
      <c r="A134" s="39" t="s">
        <v>172</v>
      </c>
      <c r="B134" s="39" t="s">
        <v>177</v>
      </c>
      <c r="C134" s="39" t="s">
        <v>478</v>
      </c>
      <c r="D134" s="39" t="s">
        <v>178</v>
      </c>
      <c r="E134" s="39" t="s">
        <v>483</v>
      </c>
      <c r="F134" s="40">
        <v>40452</v>
      </c>
      <c r="G134" s="39">
        <v>1</v>
      </c>
      <c r="H134" s="44">
        <v>0.1</v>
      </c>
      <c r="I134" s="39">
        <v>2</v>
      </c>
      <c r="J134" s="39">
        <v>1</v>
      </c>
      <c r="K134" s="39">
        <v>0</v>
      </c>
      <c r="L134" s="39">
        <v>12060</v>
      </c>
      <c r="M134" s="39"/>
      <c r="N134" s="39"/>
      <c r="O134" s="39"/>
      <c r="P134" s="39"/>
      <c r="Q134" s="39">
        <v>1</v>
      </c>
      <c r="R134" s="44">
        <v>-1.4999999999999999E-2</v>
      </c>
      <c r="S134" s="44">
        <v>8.5000000000000006E-2</v>
      </c>
      <c r="T134" s="39">
        <v>-0.15</v>
      </c>
      <c r="U134" s="39">
        <v>12</v>
      </c>
    </row>
    <row r="135" spans="1:21">
      <c r="A135" s="39" t="s">
        <v>172</v>
      </c>
      <c r="B135" s="39" t="s">
        <v>179</v>
      </c>
      <c r="C135" s="39" t="s">
        <v>478</v>
      </c>
      <c r="D135" s="39" t="s">
        <v>180</v>
      </c>
      <c r="E135" s="39" t="s">
        <v>484</v>
      </c>
      <c r="F135" s="40">
        <v>40452</v>
      </c>
      <c r="G135" s="39">
        <v>1</v>
      </c>
      <c r="H135" s="44">
        <v>5.5100000000000003E-2</v>
      </c>
      <c r="I135" s="39">
        <v>2</v>
      </c>
      <c r="J135" s="39">
        <v>1</v>
      </c>
      <c r="K135" s="39">
        <v>0</v>
      </c>
      <c r="L135" s="39">
        <v>12061</v>
      </c>
      <c r="M135" s="39"/>
      <c r="N135" s="39"/>
      <c r="O135" s="39"/>
      <c r="P135" s="39"/>
      <c r="Q135" s="39">
        <v>1</v>
      </c>
      <c r="R135" s="44">
        <v>0</v>
      </c>
      <c r="S135" s="44">
        <v>5.5100000000000003E-2</v>
      </c>
      <c r="T135" s="39">
        <v>0</v>
      </c>
      <c r="U135" s="39">
        <v>12</v>
      </c>
    </row>
    <row r="136" spans="1:21">
      <c r="A136" s="39" t="s">
        <v>182</v>
      </c>
      <c r="B136" s="39" t="s">
        <v>183</v>
      </c>
      <c r="C136" s="39" t="s">
        <v>485</v>
      </c>
      <c r="D136" s="39" t="s">
        <v>184</v>
      </c>
      <c r="E136" s="39" t="s">
        <v>486</v>
      </c>
      <c r="F136" s="40">
        <v>40452</v>
      </c>
      <c r="G136" s="39">
        <v>1</v>
      </c>
      <c r="H136" s="44">
        <v>0.04</v>
      </c>
      <c r="I136" s="39">
        <v>2</v>
      </c>
      <c r="J136" s="39">
        <v>1</v>
      </c>
      <c r="K136" s="39">
        <v>0</v>
      </c>
      <c r="L136" s="39">
        <v>12062</v>
      </c>
      <c r="M136" s="39"/>
      <c r="N136" s="39"/>
      <c r="O136" s="39"/>
      <c r="P136" s="39"/>
      <c r="Q136" s="39">
        <v>1</v>
      </c>
      <c r="R136" s="44">
        <v>0</v>
      </c>
      <c r="S136" s="44">
        <v>0.04</v>
      </c>
      <c r="T136" s="39">
        <v>0</v>
      </c>
      <c r="U136" s="39">
        <v>12</v>
      </c>
    </row>
    <row r="137" spans="1:21">
      <c r="A137" s="39" t="s">
        <v>186</v>
      </c>
      <c r="B137" s="39" t="s">
        <v>187</v>
      </c>
      <c r="C137" s="39" t="s">
        <v>487</v>
      </c>
      <c r="D137" s="39" t="s">
        <v>188</v>
      </c>
      <c r="E137" s="39" t="s">
        <v>488</v>
      </c>
      <c r="F137" s="40">
        <v>40452</v>
      </c>
      <c r="G137" s="39">
        <v>1</v>
      </c>
      <c r="H137" s="44">
        <v>0.05</v>
      </c>
      <c r="I137" s="39">
        <v>2</v>
      </c>
      <c r="J137" s="39">
        <v>1</v>
      </c>
      <c r="K137" s="39">
        <v>0</v>
      </c>
      <c r="L137" s="39">
        <v>12063</v>
      </c>
      <c r="M137" s="39"/>
      <c r="N137" s="39"/>
      <c r="O137" s="39"/>
      <c r="P137" s="39"/>
      <c r="Q137" s="39">
        <v>1</v>
      </c>
      <c r="R137" s="44">
        <v>0</v>
      </c>
      <c r="S137" s="44">
        <v>0.05</v>
      </c>
      <c r="T137" s="39">
        <v>0</v>
      </c>
      <c r="U137" s="39">
        <v>12</v>
      </c>
    </row>
    <row r="138" spans="1:21">
      <c r="A138" s="39" t="s">
        <v>186</v>
      </c>
      <c r="B138" s="39" t="s">
        <v>187</v>
      </c>
      <c r="C138" s="39" t="s">
        <v>487</v>
      </c>
      <c r="D138" s="39" t="s">
        <v>188</v>
      </c>
      <c r="E138" s="39" t="s">
        <v>489</v>
      </c>
      <c r="F138" s="40">
        <v>40452</v>
      </c>
      <c r="G138" s="39">
        <v>1</v>
      </c>
      <c r="H138" s="44">
        <v>0.05</v>
      </c>
      <c r="I138" s="39">
        <v>2</v>
      </c>
      <c r="J138" s="39">
        <v>1</v>
      </c>
      <c r="K138" s="39">
        <v>0</v>
      </c>
      <c r="L138" s="39">
        <v>12064</v>
      </c>
      <c r="M138" s="39"/>
      <c r="N138" s="39"/>
      <c r="O138" s="39"/>
      <c r="P138" s="39"/>
      <c r="Q138" s="39">
        <v>1</v>
      </c>
      <c r="R138" s="44">
        <v>0</v>
      </c>
      <c r="S138" s="44">
        <v>0.05</v>
      </c>
      <c r="T138" s="39">
        <v>0</v>
      </c>
      <c r="U138" s="39">
        <v>12</v>
      </c>
    </row>
    <row r="139" spans="1:21">
      <c r="A139" s="39" t="s">
        <v>190</v>
      </c>
      <c r="B139" s="39" t="s">
        <v>191</v>
      </c>
      <c r="C139" s="39" t="s">
        <v>490</v>
      </c>
      <c r="D139" s="39" t="s">
        <v>192</v>
      </c>
      <c r="E139" s="39" t="s">
        <v>491</v>
      </c>
      <c r="F139" s="40">
        <v>40452</v>
      </c>
      <c r="G139" s="39">
        <v>1</v>
      </c>
      <c r="H139" s="44">
        <v>6.6699999999999995E-2</v>
      </c>
      <c r="I139" s="39">
        <v>2</v>
      </c>
      <c r="J139" s="39">
        <v>1</v>
      </c>
      <c r="K139" s="39">
        <v>0</v>
      </c>
      <c r="L139" s="39">
        <v>12065</v>
      </c>
      <c r="M139" s="39"/>
      <c r="N139" s="39"/>
      <c r="O139" s="39"/>
      <c r="P139" s="39"/>
      <c r="Q139" s="39">
        <v>1</v>
      </c>
      <c r="R139" s="44">
        <v>0</v>
      </c>
      <c r="S139" s="44">
        <v>6.6699999999999995E-2</v>
      </c>
      <c r="T139" s="39">
        <v>0</v>
      </c>
      <c r="U139" s="39">
        <v>12</v>
      </c>
    </row>
    <row r="140" spans="1:21">
      <c r="A140" s="39" t="s">
        <v>190</v>
      </c>
      <c r="B140" s="39" t="s">
        <v>191</v>
      </c>
      <c r="C140" s="39" t="s">
        <v>490</v>
      </c>
      <c r="D140" s="39" t="s">
        <v>192</v>
      </c>
      <c r="E140" s="39" t="s">
        <v>492</v>
      </c>
      <c r="F140" s="40">
        <v>40452</v>
      </c>
      <c r="G140" s="39">
        <v>1</v>
      </c>
      <c r="H140" s="44">
        <v>6.6699999999999995E-2</v>
      </c>
      <c r="I140" s="39">
        <v>2</v>
      </c>
      <c r="J140" s="39">
        <v>1</v>
      </c>
      <c r="K140" s="39">
        <v>0</v>
      </c>
      <c r="L140" s="39">
        <v>57178</v>
      </c>
      <c r="M140" s="39"/>
      <c r="N140" s="39"/>
      <c r="O140" s="39"/>
      <c r="P140" s="39"/>
      <c r="Q140" s="39">
        <v>1</v>
      </c>
      <c r="R140" s="44">
        <v>0</v>
      </c>
      <c r="S140" s="44">
        <v>6.6699999999999995E-2</v>
      </c>
      <c r="T140" s="39">
        <v>0</v>
      </c>
      <c r="U140" s="39">
        <v>12</v>
      </c>
    </row>
    <row r="141" spans="1:21">
      <c r="A141" s="39" t="s">
        <v>194</v>
      </c>
      <c r="B141" s="39" t="s">
        <v>195</v>
      </c>
      <c r="C141" s="39" t="s">
        <v>493</v>
      </c>
      <c r="D141" s="39" t="s">
        <v>196</v>
      </c>
      <c r="E141" s="39" t="s">
        <v>494</v>
      </c>
      <c r="F141" s="40">
        <v>40452</v>
      </c>
      <c r="G141" s="39">
        <v>1</v>
      </c>
      <c r="H141" s="44">
        <v>2.52E-2</v>
      </c>
      <c r="I141" s="39">
        <v>2</v>
      </c>
      <c r="J141" s="39">
        <v>1</v>
      </c>
      <c r="K141" s="39">
        <v>0</v>
      </c>
      <c r="L141" s="39">
        <v>12066</v>
      </c>
      <c r="M141" s="39"/>
      <c r="N141" s="39"/>
      <c r="O141" s="39"/>
      <c r="P141" s="39"/>
      <c r="Q141" s="39">
        <v>1</v>
      </c>
      <c r="R141" s="44">
        <v>-3.8E-3</v>
      </c>
      <c r="S141" s="44">
        <v>2.1399999999999999E-2</v>
      </c>
      <c r="T141" s="39">
        <v>-0.25</v>
      </c>
      <c r="U141" s="39">
        <v>12</v>
      </c>
    </row>
    <row r="142" spans="1:21">
      <c r="A142" s="39" t="s">
        <v>194</v>
      </c>
      <c r="B142" s="39" t="s">
        <v>195</v>
      </c>
      <c r="C142" s="39" t="s">
        <v>493</v>
      </c>
      <c r="D142" s="39" t="s">
        <v>196</v>
      </c>
      <c r="E142" s="39" t="s">
        <v>495</v>
      </c>
      <c r="F142" s="40">
        <v>40452</v>
      </c>
      <c r="G142" s="39">
        <v>1</v>
      </c>
      <c r="H142" s="44">
        <v>2.52E-2</v>
      </c>
      <c r="I142" s="39">
        <v>2</v>
      </c>
      <c r="J142" s="39">
        <v>1</v>
      </c>
      <c r="K142" s="39">
        <v>0</v>
      </c>
      <c r="L142" s="39">
        <v>12067</v>
      </c>
      <c r="M142" s="39"/>
      <c r="N142" s="39"/>
      <c r="O142" s="39"/>
      <c r="P142" s="39"/>
      <c r="Q142" s="39">
        <v>1</v>
      </c>
      <c r="R142" s="44">
        <v>-3.8E-3</v>
      </c>
      <c r="S142" s="44">
        <v>2.1399999999999999E-2</v>
      </c>
      <c r="T142" s="39">
        <v>-0.25</v>
      </c>
      <c r="U142" s="39">
        <v>12</v>
      </c>
    </row>
    <row r="143" spans="1:21">
      <c r="A143" s="39" t="s">
        <v>198</v>
      </c>
      <c r="B143" s="39" t="s">
        <v>199</v>
      </c>
      <c r="C143" s="39" t="s">
        <v>496</v>
      </c>
      <c r="D143" s="39" t="s">
        <v>200</v>
      </c>
      <c r="E143" s="39" t="s">
        <v>497</v>
      </c>
      <c r="F143" s="40">
        <v>40452</v>
      </c>
      <c r="G143" s="39">
        <v>1</v>
      </c>
      <c r="H143" s="44">
        <v>6.6699999999999995E-2</v>
      </c>
      <c r="I143" s="39">
        <v>2</v>
      </c>
      <c r="J143" s="39">
        <v>1</v>
      </c>
      <c r="K143" s="39">
        <v>0</v>
      </c>
      <c r="L143" s="39">
        <v>12068</v>
      </c>
      <c r="M143" s="39"/>
      <c r="N143" s="39"/>
      <c r="O143" s="39"/>
      <c r="P143" s="39"/>
      <c r="Q143" s="39">
        <v>1</v>
      </c>
      <c r="R143" s="44">
        <v>0</v>
      </c>
      <c r="S143" s="44">
        <v>6.6699999999999995E-2</v>
      </c>
      <c r="T143" s="39">
        <v>0</v>
      </c>
      <c r="U143" s="39">
        <v>12</v>
      </c>
    </row>
    <row r="144" spans="1:21">
      <c r="A144" s="39" t="s">
        <v>198</v>
      </c>
      <c r="B144" s="39" t="s">
        <v>201</v>
      </c>
      <c r="C144" s="39" t="s">
        <v>498</v>
      </c>
      <c r="D144" s="39" t="s">
        <v>202</v>
      </c>
      <c r="E144" s="39" t="s">
        <v>499</v>
      </c>
      <c r="F144" s="40">
        <v>40452</v>
      </c>
      <c r="G144" s="39">
        <v>1</v>
      </c>
      <c r="H144" s="44">
        <v>6.6699999999999995E-2</v>
      </c>
      <c r="I144" s="39">
        <v>2</v>
      </c>
      <c r="J144" s="39">
        <v>1</v>
      </c>
      <c r="K144" s="39">
        <v>0</v>
      </c>
      <c r="L144" s="39">
        <v>56513</v>
      </c>
      <c r="M144" s="39"/>
      <c r="N144" s="39"/>
      <c r="O144" s="39"/>
      <c r="P144" s="39"/>
      <c r="Q144" s="39">
        <v>1</v>
      </c>
      <c r="R144" s="44">
        <v>0</v>
      </c>
      <c r="S144" s="44">
        <v>6.6699999999999995E-2</v>
      </c>
      <c r="T144" s="39">
        <v>0</v>
      </c>
      <c r="U144" s="39">
        <v>12</v>
      </c>
    </row>
    <row r="145" spans="1:21">
      <c r="A145" s="39" t="s">
        <v>198</v>
      </c>
      <c r="B145" s="39" t="s">
        <v>201</v>
      </c>
      <c r="C145" s="39" t="s">
        <v>498</v>
      </c>
      <c r="D145" s="39" t="s">
        <v>202</v>
      </c>
      <c r="E145" s="39" t="s">
        <v>500</v>
      </c>
      <c r="F145" s="40">
        <v>40452</v>
      </c>
      <c r="G145" s="39">
        <v>1</v>
      </c>
      <c r="H145" s="44">
        <v>6.6699999999999995E-2</v>
      </c>
      <c r="I145" s="39">
        <v>2</v>
      </c>
      <c r="J145" s="39">
        <v>1</v>
      </c>
      <c r="K145" s="39">
        <v>0</v>
      </c>
      <c r="L145" s="39">
        <v>56923</v>
      </c>
      <c r="M145" s="39"/>
      <c r="N145" s="39"/>
      <c r="O145" s="39"/>
      <c r="P145" s="39"/>
      <c r="Q145" s="39">
        <v>1</v>
      </c>
      <c r="R145" s="44">
        <v>0</v>
      </c>
      <c r="S145" s="44">
        <v>6.6699999999999995E-2</v>
      </c>
      <c r="T145" s="39">
        <v>0</v>
      </c>
      <c r="U145" s="39">
        <v>12</v>
      </c>
    </row>
    <row r="146" spans="1:21">
      <c r="A146" s="39" t="s">
        <v>198</v>
      </c>
      <c r="B146" s="39" t="s">
        <v>203</v>
      </c>
      <c r="C146" s="39" t="s">
        <v>496</v>
      </c>
      <c r="D146" s="39" t="s">
        <v>204</v>
      </c>
      <c r="E146" s="39" t="s">
        <v>501</v>
      </c>
      <c r="F146" s="40">
        <v>40452</v>
      </c>
      <c r="G146" s="39">
        <v>1</v>
      </c>
      <c r="H146" s="44">
        <v>6.6699999999999995E-2</v>
      </c>
      <c r="I146" s="39">
        <v>2</v>
      </c>
      <c r="J146" s="39">
        <v>1</v>
      </c>
      <c r="K146" s="39">
        <v>0</v>
      </c>
      <c r="L146" s="39">
        <v>56625</v>
      </c>
      <c r="M146" s="39"/>
      <c r="N146" s="39"/>
      <c r="O146" s="39"/>
      <c r="P146" s="39"/>
      <c r="Q146" s="39">
        <v>1</v>
      </c>
      <c r="R146" s="44">
        <v>0</v>
      </c>
      <c r="S146" s="44">
        <v>6.6699999999999995E-2</v>
      </c>
      <c r="T146" s="39">
        <v>0</v>
      </c>
      <c r="U146" s="39">
        <v>12</v>
      </c>
    </row>
    <row r="147" spans="1:21">
      <c r="A147" s="39" t="s">
        <v>206</v>
      </c>
      <c r="B147" s="39" t="s">
        <v>207</v>
      </c>
      <c r="C147" s="39" t="s">
        <v>502</v>
      </c>
      <c r="D147" s="39" t="s">
        <v>208</v>
      </c>
      <c r="E147" s="39" t="s">
        <v>503</v>
      </c>
      <c r="F147" s="40">
        <v>40452</v>
      </c>
      <c r="G147" s="39">
        <v>1</v>
      </c>
      <c r="H147" s="44">
        <v>0.05</v>
      </c>
      <c r="I147" s="39">
        <v>2</v>
      </c>
      <c r="J147" s="39">
        <v>1</v>
      </c>
      <c r="K147" s="39">
        <v>0</v>
      </c>
      <c r="L147" s="39">
        <v>12069</v>
      </c>
      <c r="M147" s="39"/>
      <c r="N147" s="39"/>
      <c r="O147" s="39"/>
      <c r="P147" s="39"/>
      <c r="Q147" s="39">
        <v>1</v>
      </c>
      <c r="R147" s="44">
        <v>0</v>
      </c>
      <c r="S147" s="44">
        <v>0.05</v>
      </c>
      <c r="T147" s="39">
        <v>0</v>
      </c>
      <c r="U147" s="39">
        <v>12</v>
      </c>
    </row>
    <row r="148" spans="1:21">
      <c r="A148" s="39" t="s">
        <v>206</v>
      </c>
      <c r="B148" s="39" t="s">
        <v>207</v>
      </c>
      <c r="C148" s="39" t="s">
        <v>502</v>
      </c>
      <c r="D148" s="39" t="s">
        <v>208</v>
      </c>
      <c r="E148" s="39" t="s">
        <v>504</v>
      </c>
      <c r="F148" s="40">
        <v>40452</v>
      </c>
      <c r="G148" s="39">
        <v>1</v>
      </c>
      <c r="H148" s="44">
        <v>0.05</v>
      </c>
      <c r="I148" s="39">
        <v>2</v>
      </c>
      <c r="J148" s="39">
        <v>1</v>
      </c>
      <c r="K148" s="39">
        <v>0</v>
      </c>
      <c r="L148" s="39">
        <v>12070</v>
      </c>
      <c r="M148" s="39"/>
      <c r="N148" s="39"/>
      <c r="O148" s="39"/>
      <c r="P148" s="39"/>
      <c r="Q148" s="39">
        <v>1</v>
      </c>
      <c r="R148" s="44">
        <v>0</v>
      </c>
      <c r="S148" s="44">
        <v>0.05</v>
      </c>
      <c r="T148" s="39">
        <v>0</v>
      </c>
      <c r="U148" s="39">
        <v>12</v>
      </c>
    </row>
    <row r="149" spans="1:21">
      <c r="A149" s="39" t="s">
        <v>210</v>
      </c>
      <c r="B149" s="39" t="s">
        <v>211</v>
      </c>
      <c r="C149" s="39" t="s">
        <v>505</v>
      </c>
      <c r="D149" s="39" t="s">
        <v>212</v>
      </c>
      <c r="E149" s="39" t="s">
        <v>506</v>
      </c>
      <c r="F149" s="40">
        <v>40452</v>
      </c>
      <c r="G149" s="39">
        <v>1</v>
      </c>
      <c r="H149" s="44">
        <v>0.05</v>
      </c>
      <c r="I149" s="39">
        <v>2</v>
      </c>
      <c r="J149" s="39">
        <v>1</v>
      </c>
      <c r="K149" s="39">
        <v>0</v>
      </c>
      <c r="L149" s="39">
        <v>12071</v>
      </c>
      <c r="M149" s="39"/>
      <c r="N149" s="39"/>
      <c r="O149" s="39"/>
      <c r="P149" s="39"/>
      <c r="Q149" s="39">
        <v>1</v>
      </c>
      <c r="R149" s="44">
        <v>0</v>
      </c>
      <c r="S149" s="44">
        <v>0.05</v>
      </c>
      <c r="T149" s="39">
        <v>0</v>
      </c>
      <c r="U149" s="39">
        <v>12</v>
      </c>
    </row>
    <row r="150" spans="1:21">
      <c r="A150" s="39" t="s">
        <v>214</v>
      </c>
      <c r="B150" s="39" t="s">
        <v>215</v>
      </c>
      <c r="C150" s="39" t="s">
        <v>507</v>
      </c>
      <c r="D150" s="39" t="s">
        <v>216</v>
      </c>
      <c r="E150" s="39" t="s">
        <v>508</v>
      </c>
      <c r="F150" s="40">
        <v>40422</v>
      </c>
      <c r="G150" s="39">
        <v>1</v>
      </c>
      <c r="H150" s="44">
        <v>0.05</v>
      </c>
      <c r="I150" s="39">
        <v>2</v>
      </c>
      <c r="J150" s="39">
        <v>1</v>
      </c>
      <c r="K150" s="39">
        <v>0</v>
      </c>
      <c r="L150" s="39">
        <v>12072</v>
      </c>
      <c r="M150" s="39"/>
      <c r="N150" s="39"/>
      <c r="O150" s="39"/>
      <c r="P150" s="39"/>
      <c r="Q150" s="39">
        <v>1</v>
      </c>
      <c r="R150" s="44">
        <v>0</v>
      </c>
      <c r="S150" s="44">
        <v>0.05</v>
      </c>
      <c r="T150" s="39">
        <v>0</v>
      </c>
      <c r="U150" s="39">
        <v>12</v>
      </c>
    </row>
    <row r="151" spans="1:21">
      <c r="A151" s="39" t="s">
        <v>214</v>
      </c>
      <c r="B151" s="39" t="s">
        <v>217</v>
      </c>
      <c r="C151" s="39" t="s">
        <v>507</v>
      </c>
      <c r="D151" s="39" t="s">
        <v>218</v>
      </c>
      <c r="E151" s="39" t="s">
        <v>509</v>
      </c>
      <c r="F151" s="40">
        <v>38718</v>
      </c>
      <c r="G151" s="39">
        <v>1</v>
      </c>
      <c r="H151" s="44">
        <v>0.02</v>
      </c>
      <c r="I151" s="39">
        <v>2</v>
      </c>
      <c r="J151" s="39">
        <v>0</v>
      </c>
      <c r="K151" s="39">
        <v>0</v>
      </c>
      <c r="L151" s="39">
        <v>12073</v>
      </c>
      <c r="M151" s="39"/>
      <c r="N151" s="39"/>
      <c r="O151" s="39"/>
      <c r="P151" s="39"/>
      <c r="Q151" s="39">
        <v>1</v>
      </c>
      <c r="R151" s="44">
        <v>0</v>
      </c>
      <c r="S151" s="44">
        <v>0.02</v>
      </c>
      <c r="T151" s="39">
        <v>0</v>
      </c>
      <c r="U151" s="39">
        <v>12</v>
      </c>
    </row>
    <row r="152" spans="1:21">
      <c r="A152" s="39" t="s">
        <v>214</v>
      </c>
      <c r="B152" s="39" t="s">
        <v>219</v>
      </c>
      <c r="C152" s="39" t="s">
        <v>507</v>
      </c>
      <c r="D152" s="39" t="s">
        <v>220</v>
      </c>
      <c r="E152" s="39" t="s">
        <v>510</v>
      </c>
      <c r="F152" s="40">
        <v>38718</v>
      </c>
      <c r="G152" s="39">
        <v>1</v>
      </c>
      <c r="H152" s="44">
        <v>0.02</v>
      </c>
      <c r="I152" s="39">
        <v>2</v>
      </c>
      <c r="J152" s="39">
        <v>0</v>
      </c>
      <c r="K152" s="39">
        <v>0</v>
      </c>
      <c r="L152" s="39">
        <v>12074</v>
      </c>
      <c r="M152" s="39"/>
      <c r="N152" s="39"/>
      <c r="O152" s="39"/>
      <c r="P152" s="39"/>
      <c r="Q152" s="39">
        <v>1</v>
      </c>
      <c r="R152" s="44">
        <v>0</v>
      </c>
      <c r="S152" s="44">
        <v>0.02</v>
      </c>
      <c r="T152" s="39">
        <v>0</v>
      </c>
      <c r="U152" s="39">
        <v>12</v>
      </c>
    </row>
    <row r="153" spans="1:21">
      <c r="A153" s="39" t="s">
        <v>214</v>
      </c>
      <c r="B153" s="39" t="s">
        <v>221</v>
      </c>
      <c r="C153" s="39" t="s">
        <v>507</v>
      </c>
      <c r="D153" s="39" t="s">
        <v>222</v>
      </c>
      <c r="E153" s="39" t="s">
        <v>511</v>
      </c>
      <c r="F153" s="40">
        <v>38718</v>
      </c>
      <c r="G153" s="39">
        <v>1</v>
      </c>
      <c r="H153" s="44">
        <v>0.1</v>
      </c>
      <c r="I153" s="39">
        <v>2</v>
      </c>
      <c r="J153" s="39">
        <v>0</v>
      </c>
      <c r="K153" s="39">
        <v>0</v>
      </c>
      <c r="L153" s="39">
        <v>12075</v>
      </c>
      <c r="M153" s="39"/>
      <c r="N153" s="39"/>
      <c r="O153" s="39"/>
      <c r="P153" s="39"/>
      <c r="Q153" s="39">
        <v>1</v>
      </c>
      <c r="R153" s="44">
        <v>0</v>
      </c>
      <c r="S153" s="44">
        <v>0.1</v>
      </c>
      <c r="T153" s="39">
        <v>0</v>
      </c>
      <c r="U153" s="39">
        <v>12</v>
      </c>
    </row>
    <row r="154" spans="1:21">
      <c r="A154" s="39" t="s">
        <v>224</v>
      </c>
      <c r="B154" s="39" t="s">
        <v>225</v>
      </c>
      <c r="C154" s="39" t="s">
        <v>512</v>
      </c>
      <c r="D154" s="39" t="s">
        <v>226</v>
      </c>
      <c r="E154" s="39" t="s">
        <v>513</v>
      </c>
      <c r="F154" s="40">
        <v>40422</v>
      </c>
      <c r="G154" s="39">
        <v>1</v>
      </c>
      <c r="H154" s="44">
        <v>0.02</v>
      </c>
      <c r="I154" s="39">
        <v>2</v>
      </c>
      <c r="J154" s="39">
        <v>1</v>
      </c>
      <c r="K154" s="39">
        <v>0</v>
      </c>
      <c r="L154" s="39">
        <v>12076</v>
      </c>
      <c r="M154" s="39"/>
      <c r="N154" s="39"/>
      <c r="O154" s="39"/>
      <c r="P154" s="39"/>
      <c r="Q154" s="39">
        <v>1</v>
      </c>
      <c r="R154" s="44">
        <v>0</v>
      </c>
      <c r="S154" s="44">
        <v>0.02</v>
      </c>
      <c r="T154" s="39">
        <v>0</v>
      </c>
      <c r="U154" s="39">
        <v>12</v>
      </c>
    </row>
    <row r="155" spans="1:21">
      <c r="A155" s="39" t="s">
        <v>228</v>
      </c>
      <c r="B155" s="39" t="s">
        <v>229</v>
      </c>
      <c r="C155" s="39" t="s">
        <v>512</v>
      </c>
      <c r="D155" s="39" t="s">
        <v>230</v>
      </c>
      <c r="E155" s="39" t="s">
        <v>514</v>
      </c>
      <c r="F155" s="40">
        <v>39417</v>
      </c>
      <c r="G155" s="39">
        <v>1</v>
      </c>
      <c r="H155" s="44">
        <v>0.02</v>
      </c>
      <c r="I155" s="39">
        <v>2</v>
      </c>
      <c r="J155" s="39">
        <v>0</v>
      </c>
      <c r="K155" s="39">
        <v>0</v>
      </c>
      <c r="L155" s="39">
        <v>56257</v>
      </c>
      <c r="M155" s="39"/>
      <c r="N155" s="39"/>
      <c r="O155" s="39"/>
      <c r="P155" s="39"/>
      <c r="Q155" s="39">
        <v>1</v>
      </c>
      <c r="R155" s="44">
        <v>0</v>
      </c>
      <c r="S155" s="44">
        <v>0.02</v>
      </c>
      <c r="T155" s="39">
        <v>0</v>
      </c>
      <c r="U155" s="39">
        <v>12</v>
      </c>
    </row>
    <row r="156" spans="1:21">
      <c r="A156" s="39" t="s">
        <v>232</v>
      </c>
      <c r="B156" s="39" t="s">
        <v>233</v>
      </c>
      <c r="C156" s="39" t="s">
        <v>515</v>
      </c>
      <c r="D156" s="39" t="s">
        <v>234</v>
      </c>
      <c r="E156" s="39" t="s">
        <v>516</v>
      </c>
      <c r="F156" s="40">
        <v>38718</v>
      </c>
      <c r="G156" s="39">
        <v>1</v>
      </c>
      <c r="H156" s="44">
        <v>0.02</v>
      </c>
      <c r="I156" s="39">
        <v>2</v>
      </c>
      <c r="J156" s="39">
        <v>0</v>
      </c>
      <c r="K156" s="39">
        <v>0</v>
      </c>
      <c r="L156" s="39">
        <v>12077</v>
      </c>
      <c r="M156" s="39"/>
      <c r="N156" s="39"/>
      <c r="O156" s="39"/>
      <c r="P156" s="39"/>
      <c r="Q156" s="39">
        <v>1</v>
      </c>
      <c r="R156" s="44">
        <v>0</v>
      </c>
      <c r="S156" s="44">
        <v>0.02</v>
      </c>
      <c r="T156" s="39">
        <v>0</v>
      </c>
      <c r="U156" s="39">
        <v>12</v>
      </c>
    </row>
    <row r="157" spans="1:21">
      <c r="A157" s="39" t="s">
        <v>236</v>
      </c>
      <c r="B157" s="39" t="s">
        <v>237</v>
      </c>
      <c r="C157" s="39" t="s">
        <v>517</v>
      </c>
      <c r="D157" s="39" t="s">
        <v>238</v>
      </c>
      <c r="E157" s="39" t="s">
        <v>518</v>
      </c>
      <c r="F157" s="40">
        <v>40057</v>
      </c>
      <c r="G157" s="39">
        <v>1</v>
      </c>
      <c r="H157" s="44">
        <v>0.02</v>
      </c>
      <c r="I157" s="39">
        <v>2</v>
      </c>
      <c r="J157" s="39">
        <v>1</v>
      </c>
      <c r="K157" s="39">
        <v>0</v>
      </c>
      <c r="L157" s="39">
        <v>56856</v>
      </c>
      <c r="M157" s="39"/>
      <c r="N157" s="39"/>
      <c r="O157" s="39"/>
      <c r="P157" s="39"/>
      <c r="Q157" s="39">
        <v>1</v>
      </c>
      <c r="R157" s="44">
        <v>0</v>
      </c>
      <c r="S157" s="44">
        <v>0.02</v>
      </c>
      <c r="T157" s="39">
        <v>0</v>
      </c>
      <c r="U157" s="39">
        <v>12</v>
      </c>
    </row>
    <row r="158" spans="1:21">
      <c r="A158" s="39" t="s">
        <v>240</v>
      </c>
      <c r="B158" s="39" t="s">
        <v>241</v>
      </c>
      <c r="C158" s="39" t="s">
        <v>519</v>
      </c>
      <c r="D158" s="39" t="s">
        <v>242</v>
      </c>
      <c r="E158" s="39" t="s">
        <v>520</v>
      </c>
      <c r="F158" s="40">
        <v>40422</v>
      </c>
      <c r="G158" s="39">
        <v>1</v>
      </c>
      <c r="H158" s="44">
        <v>0.05</v>
      </c>
      <c r="I158" s="39">
        <v>2</v>
      </c>
      <c r="J158" s="39">
        <v>1</v>
      </c>
      <c r="K158" s="39">
        <v>0</v>
      </c>
      <c r="L158" s="39">
        <v>12078</v>
      </c>
      <c r="M158" s="39"/>
      <c r="N158" s="39"/>
      <c r="O158" s="39"/>
      <c r="P158" s="39"/>
      <c r="Q158" s="39">
        <v>1</v>
      </c>
      <c r="R158" s="44">
        <v>0</v>
      </c>
      <c r="S158" s="44">
        <v>0.05</v>
      </c>
      <c r="T158" s="39">
        <v>0</v>
      </c>
      <c r="U158" s="39">
        <v>12</v>
      </c>
    </row>
    <row r="159" spans="1:21">
      <c r="A159" s="39" t="s">
        <v>240</v>
      </c>
      <c r="B159" s="39" t="s">
        <v>241</v>
      </c>
      <c r="C159" s="39" t="s">
        <v>519</v>
      </c>
      <c r="D159" s="39" t="s">
        <v>242</v>
      </c>
      <c r="E159" s="39" t="s">
        <v>521</v>
      </c>
      <c r="F159" s="40">
        <v>40878</v>
      </c>
      <c r="G159" s="39">
        <v>1</v>
      </c>
      <c r="H159" s="44">
        <v>0.05</v>
      </c>
      <c r="I159" s="39">
        <v>2</v>
      </c>
      <c r="J159" s="39">
        <v>1</v>
      </c>
      <c r="K159" s="39">
        <v>0</v>
      </c>
      <c r="L159" s="39">
        <v>59595</v>
      </c>
      <c r="M159" s="39"/>
      <c r="N159" s="39"/>
      <c r="O159" s="39"/>
      <c r="P159" s="39"/>
      <c r="Q159" s="39">
        <v>1</v>
      </c>
      <c r="R159" s="44">
        <v>0</v>
      </c>
      <c r="S159" s="44">
        <v>0.05</v>
      </c>
      <c r="T159" s="39">
        <v>0</v>
      </c>
      <c r="U159" s="39">
        <v>12</v>
      </c>
    </row>
    <row r="160" spans="1:21">
      <c r="A160" s="39" t="s">
        <v>240</v>
      </c>
      <c r="B160" s="39" t="s">
        <v>243</v>
      </c>
      <c r="C160" s="39" t="s">
        <v>519</v>
      </c>
      <c r="D160" s="39" t="s">
        <v>244</v>
      </c>
      <c r="E160" s="39" t="s">
        <v>522</v>
      </c>
      <c r="F160" s="40">
        <v>40422</v>
      </c>
      <c r="G160" s="39">
        <v>1</v>
      </c>
      <c r="H160" s="44">
        <v>0.05</v>
      </c>
      <c r="I160" s="39">
        <v>2</v>
      </c>
      <c r="J160" s="39">
        <v>1</v>
      </c>
      <c r="K160" s="39">
        <v>0</v>
      </c>
      <c r="L160" s="39">
        <v>56515</v>
      </c>
      <c r="M160" s="39"/>
      <c r="N160" s="39"/>
      <c r="O160" s="39"/>
      <c r="P160" s="39"/>
      <c r="Q160" s="39">
        <v>1</v>
      </c>
      <c r="R160" s="44">
        <v>0</v>
      </c>
      <c r="S160" s="44">
        <v>0.05</v>
      </c>
      <c r="T160" s="39">
        <v>0</v>
      </c>
      <c r="U160" s="39">
        <v>12</v>
      </c>
    </row>
    <row r="161" spans="1:21">
      <c r="A161" s="39" t="s">
        <v>246</v>
      </c>
      <c r="B161" s="39" t="s">
        <v>247</v>
      </c>
      <c r="C161" s="39" t="s">
        <v>523</v>
      </c>
      <c r="D161" s="39" t="s">
        <v>248</v>
      </c>
      <c r="E161" s="39" t="s">
        <v>524</v>
      </c>
      <c r="F161" s="40">
        <v>39661</v>
      </c>
      <c r="G161" s="39">
        <v>1</v>
      </c>
      <c r="H161" s="44">
        <v>0.05</v>
      </c>
      <c r="I161" s="39">
        <v>2</v>
      </c>
      <c r="J161" s="39">
        <v>0</v>
      </c>
      <c r="K161" s="39">
        <v>0</v>
      </c>
      <c r="L161" s="39">
        <v>56574</v>
      </c>
      <c r="M161" s="39"/>
      <c r="N161" s="39"/>
      <c r="O161" s="39"/>
      <c r="P161" s="39"/>
      <c r="Q161" s="39">
        <v>1</v>
      </c>
      <c r="R161" s="44">
        <v>0</v>
      </c>
      <c r="S161" s="44">
        <v>0.05</v>
      </c>
      <c r="T161" s="39">
        <v>0</v>
      </c>
      <c r="U161" s="39">
        <v>12</v>
      </c>
    </row>
    <row r="162" spans="1:21">
      <c r="A162" s="39" t="s">
        <v>246</v>
      </c>
      <c r="B162" s="39" t="s">
        <v>247</v>
      </c>
      <c r="C162" s="39" t="s">
        <v>523</v>
      </c>
      <c r="D162" s="39" t="s">
        <v>248</v>
      </c>
      <c r="E162" s="39" t="s">
        <v>525</v>
      </c>
      <c r="F162" s="40">
        <v>38718</v>
      </c>
      <c r="G162" s="39">
        <v>1</v>
      </c>
      <c r="H162" s="44">
        <v>0.05</v>
      </c>
      <c r="I162" s="39">
        <v>2</v>
      </c>
      <c r="J162" s="39">
        <v>0</v>
      </c>
      <c r="K162" s="39">
        <v>0</v>
      </c>
      <c r="L162" s="39">
        <v>12079</v>
      </c>
      <c r="M162" s="39"/>
      <c r="N162" s="39"/>
      <c r="O162" s="39"/>
      <c r="P162" s="39"/>
      <c r="Q162" s="39">
        <v>1</v>
      </c>
      <c r="R162" s="44">
        <v>0</v>
      </c>
      <c r="S162" s="44">
        <v>0.05</v>
      </c>
      <c r="T162" s="39">
        <v>0</v>
      </c>
      <c r="U162" s="39">
        <v>12</v>
      </c>
    </row>
    <row r="163" spans="1:21">
      <c r="A163" s="39" t="s">
        <v>250</v>
      </c>
      <c r="B163" s="39" t="s">
        <v>251</v>
      </c>
      <c r="C163" s="39" t="s">
        <v>526</v>
      </c>
      <c r="D163" s="39" t="s">
        <v>252</v>
      </c>
      <c r="E163" s="39" t="s">
        <v>527</v>
      </c>
      <c r="F163" s="40">
        <v>40422</v>
      </c>
      <c r="G163" s="39">
        <v>1</v>
      </c>
      <c r="H163" s="44">
        <v>0.1</v>
      </c>
      <c r="I163" s="39">
        <v>2</v>
      </c>
      <c r="J163" s="39">
        <v>1</v>
      </c>
      <c r="K163" s="39">
        <v>0</v>
      </c>
      <c r="L163" s="39">
        <v>12080</v>
      </c>
      <c r="M163" s="39"/>
      <c r="N163" s="39"/>
      <c r="O163" s="39"/>
      <c r="P163" s="39"/>
      <c r="Q163" s="39">
        <v>1</v>
      </c>
      <c r="R163" s="44">
        <v>0</v>
      </c>
      <c r="S163" s="44">
        <v>0.1</v>
      </c>
      <c r="T163" s="39">
        <v>0</v>
      </c>
      <c r="U163" s="39">
        <v>12</v>
      </c>
    </row>
    <row r="164" spans="1:21">
      <c r="A164" s="39" t="s">
        <v>250</v>
      </c>
      <c r="B164" s="39" t="s">
        <v>253</v>
      </c>
      <c r="C164" s="39" t="s">
        <v>528</v>
      </c>
      <c r="D164" s="39" t="s">
        <v>254</v>
      </c>
      <c r="E164" s="39" t="s">
        <v>529</v>
      </c>
      <c r="F164" s="40">
        <v>40422</v>
      </c>
      <c r="G164" s="39">
        <v>1</v>
      </c>
      <c r="H164" s="44">
        <v>0.2</v>
      </c>
      <c r="I164" s="39">
        <v>2</v>
      </c>
      <c r="J164" s="39">
        <v>1</v>
      </c>
      <c r="K164" s="39">
        <v>0</v>
      </c>
      <c r="L164" s="39">
        <v>12081</v>
      </c>
      <c r="M164" s="39"/>
      <c r="N164" s="39"/>
      <c r="O164" s="39"/>
      <c r="P164" s="39"/>
      <c r="Q164" s="39">
        <v>1</v>
      </c>
      <c r="R164" s="44">
        <v>0</v>
      </c>
      <c r="S164" s="44">
        <v>0.2</v>
      </c>
      <c r="T164" s="39">
        <v>0</v>
      </c>
      <c r="U164" s="39">
        <v>12</v>
      </c>
    </row>
    <row r="165" spans="1:21">
      <c r="A165" s="39" t="s">
        <v>250</v>
      </c>
      <c r="B165" s="39" t="s">
        <v>255</v>
      </c>
      <c r="C165" s="39" t="s">
        <v>528</v>
      </c>
      <c r="D165" s="39" t="s">
        <v>256</v>
      </c>
      <c r="E165" s="39" t="s">
        <v>530</v>
      </c>
      <c r="F165" s="40">
        <v>40422</v>
      </c>
      <c r="G165" s="39">
        <v>1</v>
      </c>
      <c r="H165" s="44">
        <v>6.8699999999999997E-2</v>
      </c>
      <c r="I165" s="39">
        <v>2</v>
      </c>
      <c r="J165" s="39">
        <v>1</v>
      </c>
      <c r="K165" s="39">
        <v>0</v>
      </c>
      <c r="L165" s="39">
        <v>57168</v>
      </c>
      <c r="M165" s="39"/>
      <c r="N165" s="39"/>
      <c r="O165" s="39"/>
      <c r="P165" s="39"/>
      <c r="Q165" s="39">
        <v>1</v>
      </c>
      <c r="R165" s="44">
        <v>0</v>
      </c>
      <c r="S165" s="44">
        <v>6.8699999999999997E-2</v>
      </c>
      <c r="T165" s="39">
        <v>0</v>
      </c>
      <c r="U165" s="39">
        <v>12</v>
      </c>
    </row>
    <row r="166" spans="1:21">
      <c r="A166" s="39" t="s">
        <v>258</v>
      </c>
      <c r="B166" s="39" t="s">
        <v>259</v>
      </c>
      <c r="C166" s="39" t="s">
        <v>531</v>
      </c>
      <c r="D166" s="39" t="s">
        <v>260</v>
      </c>
      <c r="E166" s="39" t="s">
        <v>532</v>
      </c>
      <c r="F166" s="40">
        <v>40422</v>
      </c>
      <c r="G166" s="39">
        <v>1</v>
      </c>
      <c r="H166" s="44">
        <v>0.1</v>
      </c>
      <c r="I166" s="39">
        <v>2</v>
      </c>
      <c r="J166" s="39">
        <v>1</v>
      </c>
      <c r="K166" s="39">
        <v>0</v>
      </c>
      <c r="L166" s="39">
        <v>12082</v>
      </c>
      <c r="M166" s="39"/>
      <c r="N166" s="39"/>
      <c r="O166" s="39"/>
      <c r="P166" s="39"/>
      <c r="Q166" s="39">
        <v>1</v>
      </c>
      <c r="R166" s="44">
        <v>0</v>
      </c>
      <c r="S166" s="44">
        <v>0.1</v>
      </c>
      <c r="T166" s="39">
        <v>0</v>
      </c>
      <c r="U166" s="39">
        <v>12</v>
      </c>
    </row>
    <row r="167" spans="1:21">
      <c r="A167" s="39" t="s">
        <v>262</v>
      </c>
      <c r="B167" s="39" t="s">
        <v>263</v>
      </c>
      <c r="C167" s="39" t="s">
        <v>533</v>
      </c>
      <c r="D167" s="39" t="s">
        <v>264</v>
      </c>
      <c r="E167" s="39" t="s">
        <v>534</v>
      </c>
      <c r="F167" s="40">
        <v>38718</v>
      </c>
      <c r="G167" s="39">
        <v>1</v>
      </c>
      <c r="H167" s="44">
        <v>0.1</v>
      </c>
      <c r="I167" s="39">
        <v>2</v>
      </c>
      <c r="J167" s="39">
        <v>0</v>
      </c>
      <c r="K167" s="39">
        <v>0</v>
      </c>
      <c r="L167" s="39">
        <v>12083</v>
      </c>
      <c r="M167" s="39"/>
      <c r="N167" s="39"/>
      <c r="O167" s="39"/>
      <c r="P167" s="39"/>
      <c r="Q167" s="39">
        <v>1</v>
      </c>
      <c r="R167" s="44">
        <v>0</v>
      </c>
      <c r="S167" s="44">
        <v>0.1</v>
      </c>
      <c r="T167" s="39">
        <v>0</v>
      </c>
      <c r="U167" s="39">
        <v>12</v>
      </c>
    </row>
    <row r="168" spans="1:21">
      <c r="A168" s="39" t="s">
        <v>266</v>
      </c>
      <c r="B168" s="39" t="s">
        <v>267</v>
      </c>
      <c r="C168" s="39" t="s">
        <v>535</v>
      </c>
      <c r="D168" s="39" t="s">
        <v>268</v>
      </c>
      <c r="E168" s="39" t="s">
        <v>536</v>
      </c>
      <c r="F168" s="40">
        <v>40422</v>
      </c>
      <c r="G168" s="39">
        <v>1</v>
      </c>
      <c r="H168" s="44">
        <v>0.1</v>
      </c>
      <c r="I168" s="39">
        <v>2</v>
      </c>
      <c r="J168" s="39">
        <v>1</v>
      </c>
      <c r="K168" s="39">
        <v>0</v>
      </c>
      <c r="L168" s="39">
        <v>12084</v>
      </c>
      <c r="M168" s="39"/>
      <c r="N168" s="39"/>
      <c r="O168" s="39"/>
      <c r="P168" s="39"/>
      <c r="Q168" s="39">
        <v>1</v>
      </c>
      <c r="R168" s="44">
        <v>0</v>
      </c>
      <c r="S168" s="44">
        <v>0.1</v>
      </c>
      <c r="T168" s="39">
        <v>0</v>
      </c>
      <c r="U168" s="39">
        <v>12</v>
      </c>
    </row>
    <row r="169" spans="1:21">
      <c r="A169" s="39" t="s">
        <v>270</v>
      </c>
      <c r="B169" s="39" t="s">
        <v>271</v>
      </c>
      <c r="C169" s="39" t="s">
        <v>537</v>
      </c>
      <c r="D169" s="39" t="s">
        <v>272</v>
      </c>
      <c r="E169" s="39" t="s">
        <v>538</v>
      </c>
      <c r="F169" s="40">
        <v>39356</v>
      </c>
      <c r="G169" s="39">
        <v>1</v>
      </c>
      <c r="H169" s="44">
        <v>0.2</v>
      </c>
      <c r="I169" s="39">
        <v>2</v>
      </c>
      <c r="J169" s="39">
        <v>0</v>
      </c>
      <c r="K169" s="39">
        <v>0</v>
      </c>
      <c r="L169" s="39">
        <v>56111</v>
      </c>
      <c r="M169" s="39"/>
      <c r="N169" s="39"/>
      <c r="O169" s="39"/>
      <c r="P169" s="39"/>
      <c r="Q169" s="39">
        <v>1</v>
      </c>
      <c r="R169" s="44">
        <v>0</v>
      </c>
      <c r="S169" s="44">
        <v>0.2</v>
      </c>
      <c r="T169" s="39">
        <v>0</v>
      </c>
      <c r="U169" s="39">
        <v>12</v>
      </c>
    </row>
    <row r="170" spans="1:21">
      <c r="A170" s="39" t="s">
        <v>274</v>
      </c>
      <c r="B170" s="39" t="s">
        <v>275</v>
      </c>
      <c r="C170" s="39" t="s">
        <v>539</v>
      </c>
      <c r="D170" s="39" t="s">
        <v>276</v>
      </c>
      <c r="E170" s="39" t="s">
        <v>540</v>
      </c>
      <c r="F170" s="40">
        <v>40422</v>
      </c>
      <c r="G170" s="39">
        <v>1</v>
      </c>
      <c r="H170" s="44">
        <v>0.1</v>
      </c>
      <c r="I170" s="39">
        <v>2</v>
      </c>
      <c r="J170" s="39">
        <v>1</v>
      </c>
      <c r="K170" s="39">
        <v>0</v>
      </c>
      <c r="L170" s="39">
        <v>12085</v>
      </c>
      <c r="M170" s="39"/>
      <c r="N170" s="39"/>
      <c r="O170" s="39"/>
      <c r="P170" s="39"/>
      <c r="Q170" s="39">
        <v>1</v>
      </c>
      <c r="R170" s="44">
        <v>0</v>
      </c>
      <c r="S170" s="44">
        <v>0.1</v>
      </c>
      <c r="T170" s="39">
        <v>0</v>
      </c>
      <c r="U170" s="39">
        <v>12</v>
      </c>
    </row>
    <row r="171" spans="1:21">
      <c r="A171" s="39" t="s">
        <v>278</v>
      </c>
      <c r="B171" s="39" t="s">
        <v>279</v>
      </c>
      <c r="C171" s="39" t="s">
        <v>541</v>
      </c>
      <c r="D171" s="39" t="s">
        <v>280</v>
      </c>
      <c r="E171" s="39" t="s">
        <v>542</v>
      </c>
      <c r="F171" s="40">
        <v>38718</v>
      </c>
      <c r="G171" s="39">
        <v>1</v>
      </c>
      <c r="H171" s="44">
        <v>0.1</v>
      </c>
      <c r="I171" s="39">
        <v>2</v>
      </c>
      <c r="J171" s="39">
        <v>0</v>
      </c>
      <c r="K171" s="39">
        <v>0</v>
      </c>
      <c r="L171" s="39">
        <v>12086</v>
      </c>
      <c r="M171" s="39"/>
      <c r="N171" s="39"/>
      <c r="O171" s="39"/>
      <c r="P171" s="39"/>
      <c r="Q171" s="39">
        <v>1</v>
      </c>
      <c r="R171" s="44">
        <v>0</v>
      </c>
      <c r="S171" s="44">
        <v>0.1</v>
      </c>
      <c r="T171" s="39">
        <v>0</v>
      </c>
      <c r="U171" s="39">
        <v>12</v>
      </c>
    </row>
    <row r="172" spans="1:21">
      <c r="A172" s="39" t="s">
        <v>282</v>
      </c>
      <c r="B172" s="39" t="s">
        <v>283</v>
      </c>
      <c r="C172" s="39" t="s">
        <v>543</v>
      </c>
      <c r="D172" s="39" t="s">
        <v>284</v>
      </c>
      <c r="E172" s="39" t="s">
        <v>544</v>
      </c>
      <c r="F172" s="40">
        <v>40422</v>
      </c>
      <c r="G172" s="39">
        <v>1</v>
      </c>
      <c r="H172" s="44">
        <v>0.1</v>
      </c>
      <c r="I172" s="39">
        <v>2</v>
      </c>
      <c r="J172" s="39">
        <v>1</v>
      </c>
      <c r="K172" s="39">
        <v>0</v>
      </c>
      <c r="L172" s="39">
        <v>12087</v>
      </c>
      <c r="M172" s="39"/>
      <c r="N172" s="39"/>
      <c r="O172" s="39"/>
      <c r="P172" s="39"/>
      <c r="Q172" s="39">
        <v>1</v>
      </c>
      <c r="R172" s="44">
        <v>0</v>
      </c>
      <c r="S172" s="44">
        <v>0.1</v>
      </c>
      <c r="T172" s="39">
        <v>0</v>
      </c>
      <c r="U172" s="39">
        <v>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4" sqref="A24"/>
    </sheetView>
  </sheetViews>
  <sheetFormatPr defaultRowHeight="1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Comparison</vt:lpstr>
      <vt:lpstr>Owenton Project</vt:lpstr>
      <vt:lpstr>Northern Connection Project</vt:lpstr>
      <vt:lpstr>Cap Strux Per Cause 2010-00036</vt:lpstr>
      <vt:lpstr>Est Prop Tax Rate</vt:lpstr>
      <vt:lpstr>Pasted Pivot- Avg Dep Rate</vt:lpstr>
      <vt:lpstr>Pivot- Avg Depreciation Rates</vt:lpstr>
      <vt:lpstr>Data-Depreciation Rates</vt:lpstr>
      <vt:lpstr>Note from J. Hurt re Phase 3</vt:lpstr>
      <vt:lpstr>Comparison!Print_Area</vt:lpstr>
      <vt:lpstr>'Northern Connection Project'!Print_Area</vt:lpstr>
      <vt:lpstr>'Owenton Project'!Print_Area</vt:lpstr>
    </vt:vector>
  </TitlesOfParts>
  <Company>American Water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SCHWARML</dc:creator>
  <cp:lastModifiedBy>SCHWARML</cp:lastModifiedBy>
  <cp:lastPrinted>2012-08-07T19:38:44Z</cp:lastPrinted>
  <dcterms:created xsi:type="dcterms:W3CDTF">2012-07-13T11:49:40Z</dcterms:created>
  <dcterms:modified xsi:type="dcterms:W3CDTF">2012-08-07T20:26:08Z</dcterms:modified>
</cp:coreProperties>
</file>