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20" windowHeight="7500" activeTab="0"/>
  </bookViews>
  <sheets>
    <sheet name="Consultant Comparison" sheetId="1" r:id="rId1"/>
    <sheet name="AMI" sheetId="2" r:id="rId2"/>
  </sheets>
  <definedNames/>
  <calcPr fullCalcOnLoad="1"/>
</workbook>
</file>

<file path=xl/sharedStrings.xml><?xml version="1.0" encoding="utf-8"?>
<sst xmlns="http://schemas.openxmlformats.org/spreadsheetml/2006/main" count="211" uniqueCount="119">
  <si>
    <t>Time</t>
  </si>
  <si>
    <t>Allocated</t>
  </si>
  <si>
    <t>Hours</t>
  </si>
  <si>
    <t>Regular</t>
  </si>
  <si>
    <t>Saturday</t>
  </si>
  <si>
    <t>Sunday</t>
  </si>
  <si>
    <t>OT Rate</t>
  </si>
  <si>
    <t>Total</t>
  </si>
  <si>
    <t xml:space="preserve"> (Holidays excluded)</t>
  </si>
  <si>
    <t>Pay Rate</t>
  </si>
  <si>
    <t xml:space="preserve">11 days @ 4 hrs </t>
  </si>
  <si>
    <t>4 days @ 8 hrs</t>
  </si>
  <si>
    <t>4 days @ 4 hrs</t>
  </si>
  <si>
    <t>Avg Days/Hours</t>
  </si>
  <si>
    <t>(Holiday weekends excluded)</t>
  </si>
  <si>
    <t>Coop Student</t>
  </si>
  <si>
    <t>Technical Engineer</t>
  </si>
  <si>
    <t>IT Specialist</t>
  </si>
  <si>
    <t>Billing Supervisor</t>
  </si>
  <si>
    <t>Senior Accountant</t>
  </si>
  <si>
    <t>Loss Constrol Supr</t>
  </si>
  <si>
    <t>Loss Control Supr</t>
  </si>
  <si>
    <t>Billing Superviosr</t>
  </si>
  <si>
    <t>Cons Acct Rep</t>
  </si>
  <si>
    <t>ID</t>
  </si>
  <si>
    <t>Total Regular Wages</t>
  </si>
  <si>
    <t>Employees</t>
  </si>
  <si>
    <t>Total Hours</t>
  </si>
  <si>
    <t>Based on 4-man crew</t>
  </si>
  <si>
    <t>Replace capacitor banks converted from fixed to switched</t>
  </si>
  <si>
    <t>Quantity</t>
  </si>
  <si>
    <t>Crew Hrs</t>
  </si>
  <si>
    <t>Cost</t>
  </si>
  <si>
    <t>Replace down line voltage reglators bank controls</t>
  </si>
  <si>
    <t>Set Regulator controls tied-in to communications network</t>
  </si>
  <si>
    <t>Replace down line three phase recloser controls</t>
  </si>
  <si>
    <t>Deploy communications for each three-phase recloser</t>
  </si>
  <si>
    <t>Replace substation three-phase recloser controls</t>
  </si>
  <si>
    <t>Estimated</t>
  </si>
  <si>
    <t>PRIMARY FUNCTIONS PERFORMED BY SHELBY ENERGY COOPERATIVE</t>
  </si>
  <si>
    <t>Annual Work Hours</t>
  </si>
  <si>
    <t>Pay</t>
  </si>
  <si>
    <t>Rate</t>
  </si>
  <si>
    <t>Salary</t>
  </si>
  <si>
    <t xml:space="preserve"> - </t>
  </si>
  <si>
    <t>Overtime</t>
  </si>
  <si>
    <t>2 hrs wkly - 2 mthly for reports</t>
  </si>
  <si>
    <t>2 hrs wkly</t>
  </si>
  <si>
    <t>1 hrs wkly</t>
  </si>
  <si>
    <t>Project Consultants</t>
  </si>
  <si>
    <t xml:space="preserve">  </t>
  </si>
  <si>
    <t xml:space="preserve">   Regular Fee</t>
  </si>
  <si>
    <t xml:space="preserve">   Sectionalizing &amp; Voltage Plans</t>
  </si>
  <si>
    <t>PRIMARY FUNCTIONS PERFORMED BY CONSULTANT</t>
  </si>
  <si>
    <t>Coop Studendt</t>
  </si>
  <si>
    <t>Consultant Charges</t>
  </si>
  <si>
    <t>hours</t>
  </si>
  <si>
    <t>Engineering Tech</t>
  </si>
  <si>
    <t>Project Consultant</t>
  </si>
  <si>
    <t>Senior Engineer</t>
  </si>
  <si>
    <t>Total Overtime Wages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</si>
  <si>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</si>
  <si>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</si>
  <si>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</si>
  <si>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</si>
  <si>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</si>
  <si>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</si>
  <si>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</si>
  <si>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</si>
  <si>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</si>
  <si>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</si>
  <si>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</si>
  <si>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</si>
  <si>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</si>
  <si>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</si>
  <si>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</si>
  <si>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</si>
  <si>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</si>
  <si>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</si>
  <si>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</si>
  <si>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Accelerated</t>
  </si>
  <si>
    <t>Page D - 1</t>
  </si>
  <si>
    <t>Page D - 2</t>
  </si>
  <si>
    <t>Page D - 3</t>
  </si>
  <si>
    <t>(20)</t>
  </si>
  <si>
    <t>Variance in Regular Labor  for "Accelerated Schedule" versus "Regular Schedule" AMI Installation</t>
  </si>
  <si>
    <t>COMPARISON OF "ACCELERATED" AND "REGULAR" INSTALLATION OF AMI SYSTEM</t>
  </si>
  <si>
    <t>BASED ON ROUTINE BUSINESS HOURS</t>
  </si>
  <si>
    <t>BASED ON OVERTIME HOURS</t>
  </si>
  <si>
    <t>OT Hours</t>
  </si>
  <si>
    <t>Regular Work Days</t>
  </si>
  <si>
    <t>Days to Work</t>
  </si>
  <si>
    <t>Variance in Overtime Labor for "Accelerated Schedule" versus "Regular Schedule" AMI Installation</t>
  </si>
  <si>
    <t>Contract Staff</t>
  </si>
  <si>
    <t>BASED ON "ACCELERATED" SCHEDULE OF TWO (2) MONTHS</t>
  </si>
  <si>
    <t>INSTALL RECLOSER, REGULATOR &amp; CAPACITOR CONTROLS</t>
  </si>
  <si>
    <t>hours by cooperative labor on the "Regular" installation schedule</t>
  </si>
  <si>
    <t xml:space="preserve">50% would have been completed during routine business hours </t>
  </si>
  <si>
    <t>1.25 hrs wkly - 2 mthly for reports</t>
  </si>
  <si>
    <t>1.252 hrs wkly - 2 mthly for reports</t>
  </si>
  <si>
    <t>.75 hrs wkly</t>
  </si>
  <si>
    <t>.5 hrs wkly</t>
  </si>
  <si>
    <t>Page E-1</t>
  </si>
  <si>
    <t>Page E-2</t>
  </si>
  <si>
    <t>TOTAL PROJECTED  COOPERATIVE COSTS</t>
  </si>
  <si>
    <t>TOTAL PROJECTED CONSULTANT COSTS</t>
  </si>
  <si>
    <t>COST DIFFERENCE FOR COOPERATIVE VS. CONSULTANTS</t>
  </si>
  <si>
    <t>DEDI PROJECTED RECORD KEEPING REPORTING COSTS</t>
  </si>
  <si>
    <t>DEDI PROJECTED RECORD KEEPING AND REPORTING COSTS</t>
  </si>
  <si>
    <t>Page E-3</t>
  </si>
  <si>
    <t>TO PROCEED WITH USGI GRANT PROJECT</t>
  </si>
  <si>
    <t>SUMMARY OF ADDITIONAL COSTS</t>
  </si>
  <si>
    <t>Labor for routine business hours</t>
  </si>
  <si>
    <t>ACCELERATED INSTALLATION PHASE OF AMI SYSTEM</t>
  </si>
  <si>
    <t>ACCELERATED INSTALLATION PHASE OF CONTROLS</t>
  </si>
  <si>
    <t>Contract labor</t>
  </si>
  <si>
    <t>RECORD KEEPING AND REPORTING FUNCTIONS</t>
  </si>
  <si>
    <t>Consultant labor</t>
  </si>
  <si>
    <t>Labor for overtime hours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</si>
</sst>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0" fontId="0" fillId="0" borderId="0" xfId="0" applyNumberFormat="1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 horizontal="centerContinuous"/>
    </xf>
    <xf numFmtId="0" fontId="4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7" fontId="42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0" fontId="46" fillId="0" borderId="0" xfId="0" applyFont="1" applyAlignment="1">
      <alignment horizontal="centerContinuous"/>
    </xf>
    <xf numFmtId="17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43" fillId="0" borderId="0" xfId="42" applyNumberFormat="1" applyFont="1" applyAlignment="1">
      <alignment/>
    </xf>
    <xf numFmtId="164" fontId="42" fillId="0" borderId="0" xfId="0" applyNumberFormat="1" applyFont="1" applyAlignment="1">
      <alignment horizontal="right"/>
    </xf>
    <xf numFmtId="0" fontId="40" fillId="0" borderId="0" xfId="0" applyFont="1" applyAlignment="1">
      <alignment horizontal="centerContinuous"/>
    </xf>
    <xf numFmtId="164" fontId="0" fillId="0" borderId="0" xfId="0" applyNumberFormat="1" applyAlignment="1">
      <alignment horizontal="centerContinuous"/>
    </xf>
    <xf numFmtId="165" fontId="4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42" applyNumberFormat="1" applyFont="1" applyAlignment="1">
      <alignment horizontal="center"/>
    </xf>
    <xf numFmtId="49" fontId="47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right"/>
    </xf>
    <xf numFmtId="49" fontId="47" fillId="0" borderId="0" xfId="42" applyNumberFormat="1" applyFont="1" applyAlignment="1">
      <alignment horizontal="right"/>
    </xf>
    <xf numFmtId="0" fontId="45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49" fontId="48" fillId="0" borderId="0" xfId="0" applyNumberFormat="1" applyFont="1" applyAlignment="1">
      <alignment horizontal="right"/>
    </xf>
    <xf numFmtId="0" fontId="49" fillId="0" borderId="0" xfId="0" applyFont="1" applyBorder="1" applyAlignment="1">
      <alignment/>
    </xf>
    <xf numFmtId="4" fontId="4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H84" sqref="H84"/>
    </sheetView>
  </sheetViews>
  <sheetFormatPr defaultColWidth="9.140625" defaultRowHeight="15"/>
  <cols>
    <col min="1" max="1" width="23.7109375" style="0" customWidth="1"/>
    <col min="3" max="3" width="0" style="0" hidden="1" customWidth="1"/>
    <col min="4" max="4" width="13.00390625" style="0" customWidth="1"/>
    <col min="7" max="7" width="11.140625" style="0" bestFit="1" customWidth="1"/>
  </cols>
  <sheetData>
    <row r="1" ht="18.75">
      <c r="J1" s="13" t="s">
        <v>102</v>
      </c>
    </row>
    <row r="2" spans="1:10" ht="18.75">
      <c r="A2" s="34" t="s">
        <v>108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.75">
      <c r="A3" s="34" t="s">
        <v>39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8.75">
      <c r="A4" s="34"/>
      <c r="B4" s="15"/>
      <c r="C4" s="15"/>
      <c r="D4" s="15"/>
      <c r="E4" s="15"/>
      <c r="F4" s="15"/>
      <c r="G4" s="15"/>
      <c r="H4" s="15"/>
      <c r="I4" s="15"/>
      <c r="J4" s="15"/>
    </row>
    <row r="5" spans="4:5" ht="15">
      <c r="D5" s="3" t="s">
        <v>40</v>
      </c>
      <c r="E5" s="10">
        <v>2080</v>
      </c>
    </row>
    <row r="7" spans="3:11" ht="15">
      <c r="C7" s="3" t="s">
        <v>41</v>
      </c>
      <c r="D7" s="3" t="s">
        <v>0</v>
      </c>
      <c r="E7" s="3" t="s">
        <v>2</v>
      </c>
      <c r="F7" s="3"/>
      <c r="G7" s="3" t="s">
        <v>3</v>
      </c>
      <c r="I7" s="3"/>
      <c r="J7" s="3"/>
      <c r="K7" s="3"/>
    </row>
    <row r="8" spans="2:11" ht="15">
      <c r="B8" s="26" t="s">
        <v>24</v>
      </c>
      <c r="C8" s="4" t="s">
        <v>42</v>
      </c>
      <c r="D8" s="4" t="s">
        <v>1</v>
      </c>
      <c r="E8" s="4" t="s">
        <v>1</v>
      </c>
      <c r="F8" s="4"/>
      <c r="G8" s="4" t="s">
        <v>43</v>
      </c>
      <c r="I8" s="4"/>
      <c r="J8" s="4"/>
      <c r="K8" s="4"/>
    </row>
    <row r="9" spans="1:11" ht="15">
      <c r="A9" t="s">
        <v>15</v>
      </c>
      <c r="B9" s="35">
        <v>308</v>
      </c>
      <c r="C9" s="2">
        <v>13</v>
      </c>
      <c r="D9" s="1">
        <v>0.5</v>
      </c>
      <c r="E9">
        <f>D9*E5</f>
        <v>1040</v>
      </c>
      <c r="G9" s="2">
        <f>C9*E9</f>
        <v>13520</v>
      </c>
      <c r="I9" s="2"/>
      <c r="K9" s="2"/>
    </row>
    <row r="10" spans="1:11" ht="15">
      <c r="A10" t="s">
        <v>16</v>
      </c>
      <c r="B10" s="35">
        <v>702</v>
      </c>
      <c r="C10" s="2">
        <v>33.93</v>
      </c>
      <c r="D10" s="1">
        <v>0.2</v>
      </c>
      <c r="E10">
        <f>D10*E5</f>
        <v>416</v>
      </c>
      <c r="G10" s="2">
        <f>C10*E10</f>
        <v>14114.88</v>
      </c>
      <c r="I10" s="2"/>
      <c r="K10" s="2"/>
    </row>
    <row r="11" spans="1:11" ht="15">
      <c r="A11" t="s">
        <v>17</v>
      </c>
      <c r="B11" s="35">
        <v>802</v>
      </c>
      <c r="C11" s="2">
        <v>20.04</v>
      </c>
      <c r="D11" s="7" t="s">
        <v>44</v>
      </c>
      <c r="E11">
        <v>70</v>
      </c>
      <c r="G11" s="2">
        <f>C11*E11</f>
        <v>1402.8</v>
      </c>
      <c r="I11" s="2"/>
      <c r="K11" s="2"/>
    </row>
    <row r="12" spans="1:11" ht="15">
      <c r="A12" t="s">
        <v>21</v>
      </c>
      <c r="B12" s="35">
        <v>706</v>
      </c>
      <c r="C12" s="2">
        <v>37.14</v>
      </c>
      <c r="D12" s="1">
        <v>0.1</v>
      </c>
      <c r="E12">
        <f>D12*E5</f>
        <v>208</v>
      </c>
      <c r="G12" s="2">
        <f>C12*E12</f>
        <v>7725.12</v>
      </c>
      <c r="I12" s="2"/>
      <c r="K12" s="2"/>
    </row>
    <row r="13" spans="1:11" ht="15">
      <c r="A13" t="s">
        <v>18</v>
      </c>
      <c r="B13" s="35">
        <v>1002</v>
      </c>
      <c r="C13" s="2">
        <v>21.88</v>
      </c>
      <c r="D13" s="7" t="s">
        <v>44</v>
      </c>
      <c r="E13">
        <v>70</v>
      </c>
      <c r="G13" s="2">
        <f>C13*E13</f>
        <v>1531.6</v>
      </c>
      <c r="I13" s="2"/>
      <c r="K13" s="2"/>
    </row>
    <row r="14" spans="1:11" ht="15">
      <c r="A14" t="s">
        <v>19</v>
      </c>
      <c r="B14" s="35">
        <v>801</v>
      </c>
      <c r="C14" s="2">
        <v>26.79</v>
      </c>
      <c r="D14" s="1">
        <v>0.1</v>
      </c>
      <c r="E14" s="6">
        <f>D14*E5</f>
        <v>208</v>
      </c>
      <c r="G14" s="5">
        <f>C14*E14</f>
        <v>5572.32</v>
      </c>
      <c r="I14" s="2"/>
      <c r="K14" s="2"/>
    </row>
    <row r="15" spans="2:11" ht="15">
      <c r="B15" s="35"/>
      <c r="E15">
        <f>SUM(E9:E14)</f>
        <v>2012</v>
      </c>
      <c r="G15" s="2">
        <f>SUM(G9:G14)</f>
        <v>43866.719999999994</v>
      </c>
      <c r="K15" s="2"/>
    </row>
    <row r="16" spans="2:11" ht="15">
      <c r="B16" s="35"/>
      <c r="G16" s="2"/>
      <c r="K16" s="2"/>
    </row>
    <row r="17" spans="2:7" ht="15">
      <c r="B17" s="35"/>
      <c r="C17" s="3" t="s">
        <v>45</v>
      </c>
      <c r="D17" s="3"/>
      <c r="E17" s="3" t="s">
        <v>38</v>
      </c>
      <c r="F17" s="3"/>
      <c r="G17" s="3" t="s">
        <v>45</v>
      </c>
    </row>
    <row r="18" spans="2:7" ht="15">
      <c r="B18" s="35"/>
      <c r="C18" s="4" t="s">
        <v>42</v>
      </c>
      <c r="D18" s="4"/>
      <c r="E18" s="4" t="s">
        <v>2</v>
      </c>
      <c r="F18" s="4"/>
      <c r="G18" s="4" t="s">
        <v>43</v>
      </c>
    </row>
    <row r="19" spans="1:9" ht="15">
      <c r="A19" t="s">
        <v>15</v>
      </c>
      <c r="B19" s="35">
        <v>308</v>
      </c>
      <c r="C19" s="2">
        <f>C9*1.5</f>
        <v>19.5</v>
      </c>
      <c r="E19">
        <v>128</v>
      </c>
      <c r="F19" s="2"/>
      <c r="G19" s="2">
        <f>E19*C19</f>
        <v>2496</v>
      </c>
      <c r="H19" s="36"/>
      <c r="I19" s="36" t="s">
        <v>46</v>
      </c>
    </row>
    <row r="20" spans="1:9" ht="15">
      <c r="A20" t="s">
        <v>16</v>
      </c>
      <c r="B20" s="35">
        <v>702</v>
      </c>
      <c r="C20" s="2">
        <f>C10*1.5</f>
        <v>50.894999999999996</v>
      </c>
      <c r="E20">
        <v>128</v>
      </c>
      <c r="F20" s="2"/>
      <c r="G20" s="2">
        <f>E20*C20</f>
        <v>6514.5599999999995</v>
      </c>
      <c r="H20" s="36"/>
      <c r="I20" s="36" t="s">
        <v>46</v>
      </c>
    </row>
    <row r="21" spans="1:9" ht="15">
      <c r="A21" t="s">
        <v>21</v>
      </c>
      <c r="B21" s="35">
        <v>706</v>
      </c>
      <c r="C21" s="2">
        <f>C12*1.5</f>
        <v>55.71</v>
      </c>
      <c r="E21">
        <v>104</v>
      </c>
      <c r="F21" s="2"/>
      <c r="G21" s="2">
        <f>E21*C21</f>
        <v>5793.84</v>
      </c>
      <c r="H21" s="36"/>
      <c r="I21" s="36" t="s">
        <v>47</v>
      </c>
    </row>
    <row r="22" spans="1:9" ht="15">
      <c r="A22" t="s">
        <v>19</v>
      </c>
      <c r="B22" s="35">
        <v>801</v>
      </c>
      <c r="C22" s="2">
        <f>C14*1.5</f>
        <v>40.185</v>
      </c>
      <c r="E22" s="6">
        <v>52</v>
      </c>
      <c r="F22" s="2"/>
      <c r="G22" s="5">
        <f>E22*C22</f>
        <v>2089.62</v>
      </c>
      <c r="H22" s="36"/>
      <c r="I22" s="36" t="s">
        <v>48</v>
      </c>
    </row>
    <row r="23" spans="5:8" ht="15">
      <c r="E23">
        <f>SUM(E19:E22)</f>
        <v>412</v>
      </c>
      <c r="F23" s="2"/>
      <c r="G23" s="2">
        <f>SUM(G19:G22)</f>
        <v>16894.02</v>
      </c>
      <c r="H23" s="2"/>
    </row>
    <row r="25" spans="1:7" ht="15">
      <c r="A25" t="s">
        <v>49</v>
      </c>
      <c r="C25" s="2"/>
      <c r="D25" s="36"/>
      <c r="E25" t="s">
        <v>50</v>
      </c>
      <c r="G25" s="2"/>
    </row>
    <row r="26" spans="1:7" ht="15">
      <c r="A26" t="s">
        <v>51</v>
      </c>
      <c r="G26" s="23">
        <v>60000</v>
      </c>
    </row>
    <row r="27" spans="1:7" ht="15">
      <c r="A27" t="s">
        <v>52</v>
      </c>
      <c r="G27" s="5">
        <v>30000</v>
      </c>
    </row>
    <row r="28" ht="15">
      <c r="G28" s="23">
        <f>SUM(G26:G27)</f>
        <v>90000</v>
      </c>
    </row>
    <row r="29" ht="15">
      <c r="G29" s="2"/>
    </row>
    <row r="30" spans="1:7" ht="15">
      <c r="A30" s="10" t="s">
        <v>104</v>
      </c>
      <c r="G30" s="17">
        <f>G28+G23+G15</f>
        <v>150760.74</v>
      </c>
    </row>
    <row r="31" ht="18.75">
      <c r="J31" s="13" t="s">
        <v>103</v>
      </c>
    </row>
    <row r="32" spans="1:10" ht="18.75">
      <c r="A32" s="34" t="s">
        <v>107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8.75">
      <c r="A33" s="34" t="s">
        <v>53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5.75" customHeight="1">
      <c r="A34" s="34"/>
      <c r="B34" s="15"/>
      <c r="C34" s="15"/>
      <c r="D34" s="15"/>
      <c r="E34" s="15"/>
      <c r="F34" s="15"/>
      <c r="G34" s="15"/>
      <c r="H34" s="15"/>
      <c r="I34" s="15"/>
      <c r="J34" s="15"/>
    </row>
    <row r="35" spans="1:5" ht="15">
      <c r="A35" s="3" t="s">
        <v>40</v>
      </c>
      <c r="D35" s="3"/>
      <c r="E35" s="10">
        <v>2080</v>
      </c>
    </row>
    <row r="36" spans="3:11" ht="15">
      <c r="C36" s="3" t="s">
        <v>41</v>
      </c>
      <c r="D36" s="3" t="s">
        <v>0</v>
      </c>
      <c r="E36" s="3" t="s">
        <v>2</v>
      </c>
      <c r="F36" s="3"/>
      <c r="G36" s="3" t="s">
        <v>3</v>
      </c>
      <c r="I36" s="3"/>
      <c r="J36" s="3"/>
      <c r="K36" s="3"/>
    </row>
    <row r="37" spans="2:11" ht="15">
      <c r="B37" s="26" t="s">
        <v>24</v>
      </c>
      <c r="C37" s="4" t="s">
        <v>42</v>
      </c>
      <c r="D37" s="4" t="s">
        <v>1</v>
      </c>
      <c r="E37" s="4" t="s">
        <v>1</v>
      </c>
      <c r="F37" s="4"/>
      <c r="G37" s="4" t="s">
        <v>43</v>
      </c>
      <c r="I37" s="4"/>
      <c r="J37" s="4"/>
      <c r="K37" s="4"/>
    </row>
    <row r="38" spans="1:11" ht="15">
      <c r="A38" t="s">
        <v>15</v>
      </c>
      <c r="B38" s="35">
        <v>308</v>
      </c>
      <c r="C38" s="2">
        <v>13</v>
      </c>
      <c r="D38" s="1">
        <v>0.2</v>
      </c>
      <c r="E38">
        <f>D38*E35</f>
        <v>416</v>
      </c>
      <c r="G38" s="2">
        <f>C38*E38</f>
        <v>5408</v>
      </c>
      <c r="I38" s="2"/>
      <c r="K38" s="2"/>
    </row>
    <row r="39" spans="1:11" ht="15">
      <c r="A39" t="s">
        <v>16</v>
      </c>
      <c r="B39" s="35">
        <v>702</v>
      </c>
      <c r="C39" s="2">
        <v>33.93</v>
      </c>
      <c r="D39" s="1">
        <v>0.1</v>
      </c>
      <c r="E39">
        <f>D39*E35</f>
        <v>208</v>
      </c>
      <c r="G39" s="2">
        <f>C39*E39</f>
        <v>7057.44</v>
      </c>
      <c r="I39" s="2"/>
      <c r="K39" s="2"/>
    </row>
    <row r="40" spans="1:11" ht="15">
      <c r="A40" t="s">
        <v>17</v>
      </c>
      <c r="B40" s="35">
        <v>802</v>
      </c>
      <c r="C40" s="2">
        <v>20.04</v>
      </c>
      <c r="D40" s="7" t="s">
        <v>44</v>
      </c>
      <c r="E40">
        <v>70</v>
      </c>
      <c r="G40" s="2">
        <f>C40*E40</f>
        <v>1402.8</v>
      </c>
      <c r="I40" s="2"/>
      <c r="K40" s="2"/>
    </row>
    <row r="41" spans="1:11" ht="15">
      <c r="A41" t="s">
        <v>21</v>
      </c>
      <c r="B41" s="35">
        <v>706</v>
      </c>
      <c r="C41" s="2">
        <v>37.14</v>
      </c>
      <c r="D41" s="1">
        <v>0.05</v>
      </c>
      <c r="E41">
        <f>D41*E35</f>
        <v>104</v>
      </c>
      <c r="G41" s="2">
        <f>C41*E41</f>
        <v>3862.56</v>
      </c>
      <c r="I41" s="2"/>
      <c r="K41" s="2"/>
    </row>
    <row r="42" spans="1:11" ht="15">
      <c r="A42" t="s">
        <v>18</v>
      </c>
      <c r="B42" s="35">
        <v>1002</v>
      </c>
      <c r="C42" s="2">
        <v>21.88</v>
      </c>
      <c r="D42" s="7" t="s">
        <v>44</v>
      </c>
      <c r="E42">
        <v>70</v>
      </c>
      <c r="G42" s="2">
        <f>C42*E42</f>
        <v>1531.6</v>
      </c>
      <c r="I42" s="2"/>
      <c r="K42" s="2"/>
    </row>
    <row r="43" spans="1:11" ht="15">
      <c r="A43" t="s">
        <v>19</v>
      </c>
      <c r="B43" s="35">
        <v>801</v>
      </c>
      <c r="C43" s="2">
        <v>26.79</v>
      </c>
      <c r="D43" s="1">
        <v>0.05</v>
      </c>
      <c r="E43" s="6">
        <f>D43*E35</f>
        <v>104</v>
      </c>
      <c r="G43" s="5">
        <f>C43*E43</f>
        <v>2786.16</v>
      </c>
      <c r="I43" s="2"/>
      <c r="K43" s="2"/>
    </row>
    <row r="44" spans="2:11" ht="15">
      <c r="B44" s="35"/>
      <c r="E44">
        <f>SUM(E38:E43)</f>
        <v>972</v>
      </c>
      <c r="G44" s="2">
        <f>SUM(G38:G43)</f>
        <v>22048.559999999998</v>
      </c>
      <c r="K44" s="2"/>
    </row>
    <row r="45" spans="2:11" ht="15">
      <c r="B45" s="35"/>
      <c r="G45" s="2"/>
      <c r="K45" s="2"/>
    </row>
    <row r="46" spans="2:7" ht="15">
      <c r="B46" s="35"/>
      <c r="C46" s="3" t="s">
        <v>45</v>
      </c>
      <c r="D46" s="3"/>
      <c r="E46" s="3" t="s">
        <v>38</v>
      </c>
      <c r="F46" s="3"/>
      <c r="G46" s="3" t="s">
        <v>45</v>
      </c>
    </row>
    <row r="47" spans="2:7" ht="15">
      <c r="B47" s="35"/>
      <c r="C47" s="4" t="s">
        <v>42</v>
      </c>
      <c r="D47" s="4"/>
      <c r="E47" s="4" t="s">
        <v>2</v>
      </c>
      <c r="F47" s="4"/>
      <c r="G47" s="4" t="s">
        <v>43</v>
      </c>
    </row>
    <row r="48" spans="1:9" ht="15">
      <c r="A48" t="s">
        <v>54</v>
      </c>
      <c r="B48" s="35">
        <v>308</v>
      </c>
      <c r="C48" s="2">
        <f>C38*1.5</f>
        <v>19.5</v>
      </c>
      <c r="E48">
        <f>128-40</f>
        <v>88</v>
      </c>
      <c r="F48" s="2"/>
      <c r="G48" s="2">
        <f>E48*C48</f>
        <v>1716</v>
      </c>
      <c r="H48" s="36"/>
      <c r="I48" s="36" t="s">
        <v>98</v>
      </c>
    </row>
    <row r="49" spans="1:9" ht="15">
      <c r="A49" t="s">
        <v>16</v>
      </c>
      <c r="B49" s="35">
        <v>702</v>
      </c>
      <c r="C49" s="2">
        <f>C39*1.5</f>
        <v>50.894999999999996</v>
      </c>
      <c r="E49">
        <f>128-40</f>
        <v>88</v>
      </c>
      <c r="F49" s="2"/>
      <c r="G49" s="2">
        <f>E49*C49</f>
        <v>4478.759999999999</v>
      </c>
      <c r="H49" s="36"/>
      <c r="I49" s="36" t="s">
        <v>99</v>
      </c>
    </row>
    <row r="50" spans="1:9" ht="15">
      <c r="A50" t="s">
        <v>21</v>
      </c>
      <c r="B50" s="35">
        <v>706</v>
      </c>
      <c r="C50" s="2">
        <f>C41*1.5</f>
        <v>55.71</v>
      </c>
      <c r="E50">
        <v>40</v>
      </c>
      <c r="F50" s="2"/>
      <c r="G50" s="2">
        <f>E50*C50</f>
        <v>2228.4</v>
      </c>
      <c r="H50" s="36"/>
      <c r="I50" s="36" t="s">
        <v>100</v>
      </c>
    </row>
    <row r="51" spans="1:9" ht="15">
      <c r="A51" t="s">
        <v>19</v>
      </c>
      <c r="B51" s="35">
        <v>801</v>
      </c>
      <c r="C51" s="2">
        <f>C43*1.5</f>
        <v>40.185</v>
      </c>
      <c r="E51" s="6">
        <v>26</v>
      </c>
      <c r="F51" s="2"/>
      <c r="G51" s="5">
        <f>E51*C51</f>
        <v>1044.81</v>
      </c>
      <c r="H51" s="36"/>
      <c r="I51" s="36" t="s">
        <v>101</v>
      </c>
    </row>
    <row r="52" spans="5:8" ht="15">
      <c r="E52">
        <f>SUM(E48:E51)</f>
        <v>242</v>
      </c>
      <c r="F52" s="2"/>
      <c r="G52" s="2">
        <f>SUM(G48:G51)</f>
        <v>9467.97</v>
      </c>
      <c r="H52" s="2"/>
    </row>
    <row r="53" ht="15">
      <c r="A53" t="s">
        <v>55</v>
      </c>
    </row>
    <row r="54" spans="1:7" ht="15">
      <c r="A54" t="s">
        <v>51</v>
      </c>
      <c r="C54" s="2"/>
      <c r="D54" s="36"/>
      <c r="E54" t="s">
        <v>50</v>
      </c>
      <c r="G54" s="2">
        <v>60000</v>
      </c>
    </row>
    <row r="55" spans="1:7" ht="15">
      <c r="A55" t="s">
        <v>52</v>
      </c>
      <c r="G55" s="23">
        <v>30000</v>
      </c>
    </row>
    <row r="56" spans="1:7" ht="15">
      <c r="A56">
        <v>520</v>
      </c>
      <c r="B56" t="s">
        <v>56</v>
      </c>
      <c r="C56" s="2">
        <v>82</v>
      </c>
      <c r="D56" s="36" t="s">
        <v>57</v>
      </c>
      <c r="E56" s="2"/>
      <c r="G56" s="23">
        <f>C56*A56</f>
        <v>42640</v>
      </c>
    </row>
    <row r="57" spans="1:7" ht="15">
      <c r="A57">
        <v>480</v>
      </c>
      <c r="B57" t="s">
        <v>56</v>
      </c>
      <c r="C57" s="2">
        <v>105</v>
      </c>
      <c r="D57" s="36" t="s">
        <v>58</v>
      </c>
      <c r="E57" s="2"/>
      <c r="G57" s="23">
        <f>C57*A57</f>
        <v>50400</v>
      </c>
    </row>
    <row r="58" spans="1:7" ht="15">
      <c r="A58">
        <v>210</v>
      </c>
      <c r="B58" t="s">
        <v>56</v>
      </c>
      <c r="C58" s="2">
        <v>127</v>
      </c>
      <c r="D58" s="36" t="s">
        <v>59</v>
      </c>
      <c r="E58" s="2"/>
      <c r="G58" s="5">
        <f>C58*A58</f>
        <v>26670</v>
      </c>
    </row>
    <row r="59" ht="15">
      <c r="G59" s="23">
        <f>SUM(G54:G58)</f>
        <v>209710</v>
      </c>
    </row>
    <row r="60" ht="15">
      <c r="G60" s="2"/>
    </row>
    <row r="61" spans="1:7" ht="15">
      <c r="A61" s="10" t="s">
        <v>105</v>
      </c>
      <c r="G61" s="17">
        <f>G59+G52+G44</f>
        <v>241226.53</v>
      </c>
    </row>
    <row r="62" ht="15">
      <c r="G62" s="2"/>
    </row>
    <row r="63" spans="1:7" ht="15.75">
      <c r="A63" s="51" t="s">
        <v>106</v>
      </c>
      <c r="B63" s="33"/>
      <c r="C63" s="33"/>
      <c r="D63" s="33"/>
      <c r="E63" s="33"/>
      <c r="F63" s="33"/>
      <c r="G63" s="38">
        <f>G61-G30</f>
        <v>90465.79000000001</v>
      </c>
    </row>
    <row r="65" ht="18.75">
      <c r="J65" s="13" t="s">
        <v>109</v>
      </c>
    </row>
    <row r="66" spans="1:10" ht="18.75">
      <c r="A66" s="34" t="s">
        <v>111</v>
      </c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8.75">
      <c r="A67" s="34" t="s">
        <v>110</v>
      </c>
      <c r="B67" s="15"/>
      <c r="C67" s="15"/>
      <c r="D67" s="15"/>
      <c r="E67" s="15"/>
      <c r="F67" s="15"/>
      <c r="G67" s="15"/>
      <c r="H67" s="15"/>
      <c r="I67" s="15"/>
      <c r="J67" s="15"/>
    </row>
    <row r="70" spans="1:10" ht="15">
      <c r="A70" s="10" t="s">
        <v>113</v>
      </c>
      <c r="H70" s="17"/>
      <c r="J70" s="17"/>
    </row>
    <row r="71" spans="1:10" ht="15">
      <c r="A71" s="10"/>
      <c r="B71" s="10" t="s">
        <v>112</v>
      </c>
      <c r="G71" s="17">
        <v>68433.22</v>
      </c>
      <c r="J71" s="17"/>
    </row>
    <row r="72" spans="1:10" ht="15">
      <c r="A72" s="10"/>
      <c r="B72" s="10" t="s">
        <v>118</v>
      </c>
      <c r="G72" s="52">
        <v>63049.23</v>
      </c>
      <c r="J72" s="17"/>
    </row>
    <row r="73" spans="1:10" ht="15">
      <c r="A73" s="10"/>
      <c r="G73" s="53"/>
      <c r="J73" s="17"/>
    </row>
    <row r="74" spans="1:10" ht="15">
      <c r="A74" s="10"/>
      <c r="G74" s="53"/>
      <c r="J74" s="17"/>
    </row>
    <row r="75" spans="1:10" ht="15">
      <c r="A75" s="10" t="s">
        <v>114</v>
      </c>
      <c r="G75" s="53"/>
      <c r="J75" s="17"/>
    </row>
    <row r="76" spans="1:10" ht="15">
      <c r="A76" s="10"/>
      <c r="B76" s="10" t="s">
        <v>115</v>
      </c>
      <c r="G76" s="52">
        <v>43680</v>
      </c>
      <c r="J76" s="17"/>
    </row>
    <row r="77" spans="1:10" ht="15">
      <c r="A77" s="10"/>
      <c r="G77" s="53"/>
      <c r="J77" s="17"/>
    </row>
    <row r="78" spans="1:10" ht="15">
      <c r="A78" s="10" t="s">
        <v>116</v>
      </c>
      <c r="G78" s="53"/>
      <c r="J78" s="17"/>
    </row>
    <row r="79" spans="1:10" ht="15">
      <c r="A79" s="10"/>
      <c r="B79" s="10" t="s">
        <v>117</v>
      </c>
      <c r="G79" s="54">
        <v>90465.79</v>
      </c>
      <c r="J79" s="17"/>
    </row>
    <row r="81" ht="15">
      <c r="G81" s="17">
        <f>SUM(G71:G79)</f>
        <v>265628.24</v>
      </c>
    </row>
  </sheetData>
  <sheetProtection/>
  <printOptions horizontalCentered="1"/>
  <pageMargins left="0.7" right="0.7" top="0.75" bottom="0.75" header="0.3" footer="0.3"/>
  <pageSetup horizontalDpi="600" verticalDpi="600" orientation="landscape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I96" sqref="I95:I96"/>
    </sheetView>
  </sheetViews>
  <sheetFormatPr defaultColWidth="9.140625" defaultRowHeight="15"/>
  <cols>
    <col min="1" max="1" width="17.8515625" style="0" customWidth="1"/>
    <col min="2" max="2" width="5.00390625" style="0" bestFit="1" customWidth="1"/>
    <col min="3" max="3" width="11.57421875" style="0" hidden="1" customWidth="1"/>
    <col min="4" max="4" width="11.57421875" style="0" customWidth="1"/>
    <col min="5" max="5" width="3.57421875" style="0" customWidth="1"/>
    <col min="6" max="6" width="14.421875" style="0" customWidth="1"/>
    <col min="7" max="8" width="12.140625" style="0" customWidth="1"/>
    <col min="9" max="9" width="11.140625" style="0" customWidth="1"/>
    <col min="10" max="10" width="12.7109375" style="0" bestFit="1" customWidth="1"/>
    <col min="11" max="11" width="12.7109375" style="0" customWidth="1"/>
    <col min="12" max="13" width="10.140625" style="0" bestFit="1" customWidth="1"/>
  </cols>
  <sheetData>
    <row r="1" ht="18.75">
      <c r="K1" s="46" t="s">
        <v>81</v>
      </c>
    </row>
    <row r="2" spans="1:11" ht="18.75">
      <c r="A2" s="18" t="s">
        <v>86</v>
      </c>
      <c r="B2" s="18"/>
      <c r="C2" s="15"/>
      <c r="D2" s="15"/>
      <c r="E2" s="15"/>
      <c r="F2" s="15"/>
      <c r="G2" s="15"/>
      <c r="H2" s="15"/>
      <c r="I2" s="15"/>
      <c r="J2" s="15"/>
      <c r="K2" s="15"/>
    </row>
    <row r="3" spans="1:11" ht="18.75">
      <c r="A3" s="18" t="s">
        <v>87</v>
      </c>
      <c r="B3" s="18"/>
      <c r="C3" s="15"/>
      <c r="D3" s="15"/>
      <c r="E3" s="15"/>
      <c r="F3" s="15"/>
      <c r="G3" s="15"/>
      <c r="H3" s="15"/>
      <c r="I3" s="15"/>
      <c r="J3" s="15"/>
      <c r="K3" s="15"/>
    </row>
    <row r="4" spans="1:11" ht="18.75">
      <c r="A4" s="18"/>
      <c r="B4" s="18"/>
      <c r="C4" s="15"/>
      <c r="D4" s="15"/>
      <c r="E4" s="15"/>
      <c r="F4" s="15"/>
      <c r="G4" s="15"/>
      <c r="H4" s="15"/>
      <c r="I4" s="15"/>
      <c r="J4" s="15"/>
      <c r="K4" s="15"/>
    </row>
    <row r="5" spans="1:11" ht="15">
      <c r="A5" s="44" t="s">
        <v>61</v>
      </c>
      <c r="B5" s="44" t="s">
        <v>62</v>
      </c>
      <c r="C5" s="44"/>
      <c r="D5" s="44" t="s">
        <v>63</v>
      </c>
      <c r="E5" s="44"/>
      <c r="F5" s="44" t="s">
        <v>64</v>
      </c>
      <c r="G5" s="44" t="s">
        <v>65</v>
      </c>
      <c r="H5" s="44" t="s">
        <v>66</v>
      </c>
      <c r="I5" s="44" t="s">
        <v>67</v>
      </c>
      <c r="J5" s="44" t="s">
        <v>68</v>
      </c>
      <c r="K5" s="44" t="s">
        <v>69</v>
      </c>
    </row>
    <row r="6" spans="10:11" ht="15">
      <c r="J6" s="3" t="s">
        <v>80</v>
      </c>
      <c r="K6" s="3" t="s">
        <v>3</v>
      </c>
    </row>
    <row r="7" spans="6:11" ht="15">
      <c r="F7" s="16">
        <v>40422</v>
      </c>
      <c r="G7" s="16">
        <v>40452</v>
      </c>
      <c r="H7" s="16">
        <v>40483</v>
      </c>
      <c r="I7" s="16">
        <v>40513</v>
      </c>
      <c r="J7" s="4" t="s">
        <v>27</v>
      </c>
      <c r="K7" s="4" t="s">
        <v>2</v>
      </c>
    </row>
    <row r="8" spans="3:11" ht="15">
      <c r="C8" s="3"/>
      <c r="D8" s="3" t="s">
        <v>0</v>
      </c>
      <c r="H8" s="15" t="s">
        <v>8</v>
      </c>
      <c r="I8" s="15"/>
      <c r="K8" s="4"/>
    </row>
    <row r="9" spans="2:4" ht="15">
      <c r="B9" s="26" t="s">
        <v>24</v>
      </c>
      <c r="C9" s="4"/>
      <c r="D9" s="4" t="s">
        <v>1</v>
      </c>
    </row>
    <row r="10" spans="1:11" ht="15">
      <c r="A10" t="s">
        <v>15</v>
      </c>
      <c r="B10">
        <v>308</v>
      </c>
      <c r="C10" s="2"/>
      <c r="D10" s="1">
        <v>1</v>
      </c>
      <c r="F10">
        <f>22*8</f>
        <v>176</v>
      </c>
      <c r="G10">
        <f>21*8</f>
        <v>168</v>
      </c>
      <c r="H10">
        <f>20*8</f>
        <v>160</v>
      </c>
      <c r="I10">
        <f>21*8</f>
        <v>168</v>
      </c>
      <c r="J10" s="20">
        <f>SUM(F10:I10)</f>
        <v>672</v>
      </c>
      <c r="K10" s="14">
        <f>J10*0.2</f>
        <v>134.4</v>
      </c>
    </row>
    <row r="11" spans="1:11" ht="15">
      <c r="A11" t="s">
        <v>16</v>
      </c>
      <c r="B11">
        <v>702</v>
      </c>
      <c r="C11" s="2"/>
      <c r="D11" s="1">
        <v>0.75</v>
      </c>
      <c r="F11">
        <f>D11*F10</f>
        <v>132</v>
      </c>
      <c r="G11">
        <f>D11*G10</f>
        <v>126</v>
      </c>
      <c r="H11">
        <f>D11*H10</f>
        <v>120</v>
      </c>
      <c r="I11">
        <f>D11*I10</f>
        <v>126</v>
      </c>
      <c r="J11" s="20">
        <f>SUM(F11:I11)</f>
        <v>504</v>
      </c>
      <c r="K11" s="14">
        <f>J11*0.25</f>
        <v>126</v>
      </c>
    </row>
    <row r="12" spans="1:11" ht="15">
      <c r="A12" t="s">
        <v>17</v>
      </c>
      <c r="B12">
        <v>802</v>
      </c>
      <c r="C12" s="2"/>
      <c r="D12" s="7">
        <v>0.35</v>
      </c>
      <c r="F12" s="14">
        <f>D12*F10</f>
        <v>61.599999999999994</v>
      </c>
      <c r="G12" s="14">
        <f>D12*G10</f>
        <v>58.8</v>
      </c>
      <c r="H12" s="14">
        <f>D12*H10</f>
        <v>56</v>
      </c>
      <c r="I12" s="14">
        <f>D12*I10</f>
        <v>58.8</v>
      </c>
      <c r="J12" s="20">
        <f>SUM(F12:I12)</f>
        <v>235.2</v>
      </c>
      <c r="K12" s="14">
        <f>J12*0.25</f>
        <v>58.8</v>
      </c>
    </row>
    <row r="13" spans="1:11" ht="15">
      <c r="A13" t="s">
        <v>21</v>
      </c>
      <c r="B13">
        <v>706</v>
      </c>
      <c r="C13" s="2"/>
      <c r="D13" s="1">
        <v>0.3</v>
      </c>
      <c r="F13" s="14">
        <f>F10*D13</f>
        <v>52.8</v>
      </c>
      <c r="G13" s="14">
        <f>D13*G10</f>
        <v>50.4</v>
      </c>
      <c r="H13" s="14">
        <f>D13*H10</f>
        <v>48</v>
      </c>
      <c r="I13" s="14">
        <f>D13*I10</f>
        <v>50.4</v>
      </c>
      <c r="J13" s="20">
        <f>SUM(F13:I13)</f>
        <v>201.6</v>
      </c>
      <c r="K13" s="14">
        <f>J13*0.25</f>
        <v>50.4</v>
      </c>
    </row>
    <row r="14" spans="1:11" ht="15">
      <c r="A14" t="s">
        <v>18</v>
      </c>
      <c r="B14">
        <v>1002</v>
      </c>
      <c r="C14" s="2"/>
      <c r="D14" s="7">
        <v>0.75</v>
      </c>
      <c r="F14">
        <f>D14*F10</f>
        <v>132</v>
      </c>
      <c r="G14">
        <f>D14*G10</f>
        <v>126</v>
      </c>
      <c r="H14">
        <f>D14*H10</f>
        <v>120</v>
      </c>
      <c r="I14">
        <f>D14*I10</f>
        <v>126</v>
      </c>
      <c r="J14" s="20">
        <f>SUM(F14:I14)</f>
        <v>504</v>
      </c>
      <c r="K14" s="14">
        <f>J14*0.25</f>
        <v>126</v>
      </c>
    </row>
    <row r="15" spans="1:11" ht="15">
      <c r="A15" t="s">
        <v>19</v>
      </c>
      <c r="B15">
        <v>801</v>
      </c>
      <c r="C15" s="2"/>
      <c r="D15" s="1">
        <v>0.3</v>
      </c>
      <c r="F15" s="14">
        <f>D15*F10</f>
        <v>52.8</v>
      </c>
      <c r="G15" s="14">
        <f>D15*G10</f>
        <v>50.4</v>
      </c>
      <c r="H15" s="14">
        <f>D15*H10</f>
        <v>48</v>
      </c>
      <c r="I15" s="14">
        <f>D15*I10</f>
        <v>50.4</v>
      </c>
      <c r="J15" s="27">
        <f>SUM(F15:I15)</f>
        <v>201.6</v>
      </c>
      <c r="K15" s="14">
        <f>J15*0.25</f>
        <v>50.4</v>
      </c>
    </row>
    <row r="16" spans="1:11" ht="15">
      <c r="A16" t="s">
        <v>93</v>
      </c>
      <c r="F16" s="14">
        <f>22*8</f>
        <v>176</v>
      </c>
      <c r="G16" s="14">
        <f>21*8</f>
        <v>168</v>
      </c>
      <c r="H16" s="14">
        <f>20*8</f>
        <v>160</v>
      </c>
      <c r="I16" s="14">
        <f>20*8</f>
        <v>160</v>
      </c>
      <c r="J16" s="28">
        <f>SUM(F16:I16)</f>
        <v>664</v>
      </c>
      <c r="K16" s="24">
        <v>0</v>
      </c>
    </row>
    <row r="17" spans="3:11" ht="15">
      <c r="C17" s="3" t="s">
        <v>9</v>
      </c>
      <c r="F17" s="14"/>
      <c r="G17" s="14"/>
      <c r="H17" s="14"/>
      <c r="I17" s="14"/>
      <c r="J17" s="21">
        <f>SUM(J10:J16)</f>
        <v>2982.4</v>
      </c>
      <c r="K17" s="21">
        <f>SUM(K10:K16)</f>
        <v>546</v>
      </c>
    </row>
    <row r="18" spans="1:11" ht="15">
      <c r="A18" s="35"/>
      <c r="B18" s="35"/>
      <c r="C18" s="40"/>
      <c r="D18" s="35"/>
      <c r="E18" s="35"/>
      <c r="F18" s="41"/>
      <c r="G18" s="41"/>
      <c r="H18" s="41"/>
      <c r="I18" s="41"/>
      <c r="J18" s="42"/>
      <c r="K18" s="42"/>
    </row>
    <row r="19" spans="1:11" ht="15">
      <c r="A19" s="43"/>
      <c r="B19" s="43"/>
      <c r="C19" s="43"/>
      <c r="D19" s="43"/>
      <c r="E19" s="43"/>
      <c r="F19" s="44" t="s">
        <v>70</v>
      </c>
      <c r="G19" s="44" t="s">
        <v>71</v>
      </c>
      <c r="H19" s="44" t="s">
        <v>72</v>
      </c>
      <c r="I19" s="44" t="s">
        <v>73</v>
      </c>
      <c r="J19" s="45" t="s">
        <v>74</v>
      </c>
      <c r="K19" s="45" t="s">
        <v>75</v>
      </c>
    </row>
    <row r="20" spans="1:11" ht="15">
      <c r="A20" t="s">
        <v>15</v>
      </c>
      <c r="B20">
        <v>308</v>
      </c>
      <c r="C20" s="2">
        <v>13</v>
      </c>
      <c r="F20" s="2">
        <f aca="true" t="shared" si="0" ref="F20:F25">C20*F10</f>
        <v>2288</v>
      </c>
      <c r="G20" s="2">
        <f aca="true" t="shared" si="1" ref="G20:G25">C20*G10</f>
        <v>2184</v>
      </c>
      <c r="H20" s="2">
        <f aca="true" t="shared" si="2" ref="H20:H25">C20*H10</f>
        <v>2080</v>
      </c>
      <c r="I20" s="2">
        <f aca="true" t="shared" si="3" ref="I20:I25">C20*I10</f>
        <v>2184</v>
      </c>
      <c r="J20" s="2">
        <f>SUM(F20:I20)</f>
        <v>8736</v>
      </c>
      <c r="K20" s="2">
        <f aca="true" t="shared" si="4" ref="K20:K25">(K10*C20)*1.6</f>
        <v>2795.5200000000004</v>
      </c>
    </row>
    <row r="21" spans="1:11" ht="15">
      <c r="A21" t="s">
        <v>16</v>
      </c>
      <c r="B21">
        <v>702</v>
      </c>
      <c r="C21" s="2">
        <f>33.93*1.6</f>
        <v>54.288000000000004</v>
      </c>
      <c r="F21" s="47">
        <f t="shared" si="0"/>
        <v>7166.0160000000005</v>
      </c>
      <c r="G21" s="47">
        <f t="shared" si="1"/>
        <v>6840.2880000000005</v>
      </c>
      <c r="H21" s="47">
        <f t="shared" si="2"/>
        <v>6514.56</v>
      </c>
      <c r="I21" s="47">
        <f t="shared" si="3"/>
        <v>6840.2880000000005</v>
      </c>
      <c r="J21" s="47">
        <f>SUM(F21:I21)</f>
        <v>27361.152000000002</v>
      </c>
      <c r="K21" s="47">
        <f t="shared" si="4"/>
        <v>10944.4608</v>
      </c>
    </row>
    <row r="22" spans="1:11" ht="15">
      <c r="A22" t="s">
        <v>17</v>
      </c>
      <c r="B22">
        <v>802</v>
      </c>
      <c r="C22" s="2">
        <f>20.04*1.6</f>
        <v>32.064</v>
      </c>
      <c r="F22" s="47">
        <f t="shared" si="0"/>
        <v>1975.1423999999997</v>
      </c>
      <c r="G22" s="47">
        <f t="shared" si="1"/>
        <v>1885.3632</v>
      </c>
      <c r="H22" s="47">
        <f t="shared" si="2"/>
        <v>1795.584</v>
      </c>
      <c r="I22" s="47">
        <f t="shared" si="3"/>
        <v>1885.3632</v>
      </c>
      <c r="J22" s="47">
        <f>SUM(F22:I22)</f>
        <v>7541.452799999999</v>
      </c>
      <c r="K22" s="47">
        <f t="shared" si="4"/>
        <v>3016.5811200000003</v>
      </c>
    </row>
    <row r="23" spans="1:11" ht="15">
      <c r="A23" t="s">
        <v>20</v>
      </c>
      <c r="B23">
        <v>706</v>
      </c>
      <c r="C23" s="2">
        <f>37.14*1.6</f>
        <v>59.42400000000001</v>
      </c>
      <c r="F23" s="47">
        <f t="shared" si="0"/>
        <v>3137.5872000000004</v>
      </c>
      <c r="G23" s="47">
        <f t="shared" si="1"/>
        <v>2994.9696000000004</v>
      </c>
      <c r="H23" s="47">
        <f t="shared" si="2"/>
        <v>2852.3520000000003</v>
      </c>
      <c r="I23" s="47">
        <f t="shared" si="3"/>
        <v>2994.9696000000004</v>
      </c>
      <c r="J23" s="47">
        <f>SUM(F23:I23)</f>
        <v>11979.878400000001</v>
      </c>
      <c r="K23" s="47">
        <f t="shared" si="4"/>
        <v>4791.951360000001</v>
      </c>
    </row>
    <row r="24" spans="1:11" ht="15">
      <c r="A24" t="s">
        <v>18</v>
      </c>
      <c r="B24">
        <v>1002</v>
      </c>
      <c r="C24" s="2">
        <f>21.88*1.6</f>
        <v>35.008</v>
      </c>
      <c r="F24" s="47">
        <f t="shared" si="0"/>
        <v>4621.0560000000005</v>
      </c>
      <c r="G24" s="47">
        <f t="shared" si="1"/>
        <v>4411.008000000001</v>
      </c>
      <c r="H24" s="47">
        <f t="shared" si="2"/>
        <v>4200.96</v>
      </c>
      <c r="I24" s="47">
        <f t="shared" si="3"/>
        <v>4411.008000000001</v>
      </c>
      <c r="J24" s="47">
        <f>SUM(F24:I24)</f>
        <v>17644.032000000003</v>
      </c>
      <c r="K24" s="47">
        <f t="shared" si="4"/>
        <v>7057.612800000002</v>
      </c>
    </row>
    <row r="25" spans="1:11" ht="15">
      <c r="A25" t="s">
        <v>19</v>
      </c>
      <c r="B25">
        <v>801</v>
      </c>
      <c r="C25" s="2">
        <f>26.79*1.6</f>
        <v>42.864000000000004</v>
      </c>
      <c r="F25" s="47">
        <f t="shared" si="0"/>
        <v>2263.2192</v>
      </c>
      <c r="G25" s="47">
        <f t="shared" si="1"/>
        <v>2160.3456</v>
      </c>
      <c r="H25" s="47">
        <f t="shared" si="2"/>
        <v>2057.472</v>
      </c>
      <c r="I25" s="47">
        <f t="shared" si="3"/>
        <v>2160.3456</v>
      </c>
      <c r="J25" s="47">
        <f>SUM(F25:I25)</f>
        <v>8641.3824</v>
      </c>
      <c r="K25" s="47">
        <f t="shared" si="4"/>
        <v>3456.5529600000004</v>
      </c>
    </row>
    <row r="26" spans="1:11" ht="15">
      <c r="A26" t="s">
        <v>93</v>
      </c>
      <c r="C26" s="2">
        <v>14</v>
      </c>
      <c r="F26" s="47">
        <f>(F16*C26)*2</f>
        <v>4928</v>
      </c>
      <c r="G26" s="47">
        <f>(C26*G16)*2</f>
        <v>4704</v>
      </c>
      <c r="H26" s="47">
        <f>(C26*H16)*2</f>
        <v>4480</v>
      </c>
      <c r="I26" s="47">
        <f>(C26*I16)*2</f>
        <v>4480</v>
      </c>
      <c r="J26" s="48">
        <f>SUM(F26:I26)</f>
        <v>18592</v>
      </c>
      <c r="K26" s="48">
        <v>0</v>
      </c>
    </row>
    <row r="27" spans="3:11" ht="15">
      <c r="C27" s="2"/>
      <c r="F27" s="2"/>
      <c r="G27" s="2"/>
      <c r="H27" s="2"/>
      <c r="I27" s="2"/>
      <c r="J27" s="5"/>
      <c r="K27" s="6"/>
    </row>
    <row r="28" spans="3:11" ht="15">
      <c r="C28" s="2"/>
      <c r="F28" s="2"/>
      <c r="G28" s="2"/>
      <c r="H28" s="2"/>
      <c r="I28" s="2"/>
      <c r="J28" s="45" t="s">
        <v>78</v>
      </c>
      <c r="K28" s="45" t="s">
        <v>79</v>
      </c>
    </row>
    <row r="29" spans="1:11" ht="15">
      <c r="A29" s="10"/>
      <c r="G29" s="10" t="s">
        <v>25</v>
      </c>
      <c r="J29" s="17">
        <f>SUM(J20:J26)</f>
        <v>100495.89760000001</v>
      </c>
      <c r="K29" s="17">
        <f>SUM(K20:K26)</f>
        <v>32062.679040000003</v>
      </c>
    </row>
    <row r="30" spans="1:11" ht="15">
      <c r="A30" s="10"/>
      <c r="G30" s="10"/>
      <c r="J30" s="17"/>
      <c r="K30" s="17"/>
    </row>
    <row r="31" spans="1:11" ht="15">
      <c r="A31" s="10"/>
      <c r="G31" s="10"/>
      <c r="J31" s="45" t="s">
        <v>84</v>
      </c>
      <c r="K31" s="17"/>
    </row>
    <row r="32" spans="1:11" ht="15">
      <c r="A32" s="37" t="s">
        <v>85</v>
      </c>
      <c r="B32" s="33"/>
      <c r="C32" s="33"/>
      <c r="D32" s="33"/>
      <c r="E32" s="33"/>
      <c r="F32" s="33"/>
      <c r="G32" s="37"/>
      <c r="H32" s="33"/>
      <c r="I32" s="33"/>
      <c r="J32" s="38">
        <f>J29-K29</f>
        <v>68433.21856000001</v>
      </c>
      <c r="K32" s="17"/>
    </row>
    <row r="33" spans="1:10" ht="15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ht="18.75">
      <c r="K34" s="46" t="s">
        <v>82</v>
      </c>
    </row>
    <row r="35" spans="1:11" ht="18.75">
      <c r="A35" s="18" t="s">
        <v>86</v>
      </c>
      <c r="B35" s="18"/>
      <c r="C35" s="12"/>
      <c r="D35" s="12"/>
      <c r="E35" s="12"/>
      <c r="F35" s="12"/>
      <c r="G35" s="12"/>
      <c r="H35" s="12"/>
      <c r="I35" s="12"/>
      <c r="J35" s="12"/>
      <c r="K35" s="15"/>
    </row>
    <row r="36" spans="1:11" ht="18.75">
      <c r="A36" s="18" t="s">
        <v>88</v>
      </c>
      <c r="B36" s="15"/>
      <c r="C36" s="15"/>
      <c r="D36" s="15"/>
      <c r="E36" s="15"/>
      <c r="F36" s="49"/>
      <c r="G36" s="49"/>
      <c r="H36" s="49"/>
      <c r="I36" s="15"/>
      <c r="J36" s="15"/>
      <c r="K36" s="15"/>
    </row>
    <row r="37" spans="1:11" ht="18.75">
      <c r="A37" s="18"/>
      <c r="B37" s="15"/>
      <c r="C37" s="15"/>
      <c r="D37" s="15"/>
      <c r="E37" s="15"/>
      <c r="F37" s="49"/>
      <c r="G37" s="49"/>
      <c r="H37" s="49"/>
      <c r="I37" s="15"/>
      <c r="J37" s="15"/>
      <c r="K37" s="15"/>
    </row>
    <row r="38" spans="1:11" ht="18.75">
      <c r="A38" s="18"/>
      <c r="B38" s="15"/>
      <c r="C38" s="15"/>
      <c r="D38" s="15"/>
      <c r="E38" s="15"/>
      <c r="F38" s="49"/>
      <c r="G38" s="49"/>
      <c r="H38" s="49"/>
      <c r="I38" s="15"/>
      <c r="J38" s="15"/>
      <c r="K38" s="15"/>
    </row>
    <row r="39" spans="1:10" ht="15">
      <c r="A39" s="44" t="s">
        <v>61</v>
      </c>
      <c r="B39" s="39"/>
      <c r="C39" s="39"/>
      <c r="D39" s="44" t="s">
        <v>62</v>
      </c>
      <c r="E39" s="44"/>
      <c r="F39" s="44" t="s">
        <v>63</v>
      </c>
      <c r="G39" s="44" t="s">
        <v>64</v>
      </c>
      <c r="H39" s="44" t="s">
        <v>65</v>
      </c>
      <c r="I39" s="44" t="s">
        <v>66</v>
      </c>
      <c r="J39" s="44" t="s">
        <v>67</v>
      </c>
    </row>
    <row r="40" spans="6:10" ht="15">
      <c r="F40" s="9"/>
      <c r="G40" s="9"/>
      <c r="H40" s="9"/>
      <c r="J40" s="3" t="s">
        <v>80</v>
      </c>
    </row>
    <row r="41" spans="1:10" ht="15">
      <c r="A41" s="11" t="s">
        <v>91</v>
      </c>
      <c r="D41" s="11" t="s">
        <v>13</v>
      </c>
      <c r="F41" s="16">
        <v>40422</v>
      </c>
      <c r="G41" s="16">
        <v>40452</v>
      </c>
      <c r="H41" s="16">
        <v>40483</v>
      </c>
      <c r="I41" s="16">
        <v>40513</v>
      </c>
      <c r="J41" s="4" t="s">
        <v>89</v>
      </c>
    </row>
    <row r="42" spans="4:10" ht="15">
      <c r="D42" s="11"/>
      <c r="F42" s="16"/>
      <c r="G42" s="16"/>
      <c r="H42" s="19" t="s">
        <v>14</v>
      </c>
      <c r="I42" s="16"/>
      <c r="J42" s="4"/>
    </row>
    <row r="43" spans="1:10" ht="15">
      <c r="A43" t="s">
        <v>90</v>
      </c>
      <c r="D43" t="s">
        <v>10</v>
      </c>
      <c r="F43" s="9">
        <v>48</v>
      </c>
      <c r="G43" s="9">
        <v>48</v>
      </c>
      <c r="H43" s="9">
        <v>36</v>
      </c>
      <c r="I43" s="9">
        <v>40</v>
      </c>
      <c r="J43">
        <f>SUM(F43:I43)</f>
        <v>172</v>
      </c>
    </row>
    <row r="44" spans="1:10" ht="15">
      <c r="A44" t="s">
        <v>4</v>
      </c>
      <c r="D44" t="s">
        <v>11</v>
      </c>
      <c r="F44" s="9">
        <v>32</v>
      </c>
      <c r="G44" s="9">
        <v>40</v>
      </c>
      <c r="H44" s="9">
        <v>24</v>
      </c>
      <c r="I44" s="9">
        <v>24</v>
      </c>
      <c r="J44">
        <f>SUM(F44:I44)</f>
        <v>120</v>
      </c>
    </row>
    <row r="45" spans="1:10" ht="15">
      <c r="A45" t="s">
        <v>5</v>
      </c>
      <c r="D45" t="s">
        <v>12</v>
      </c>
      <c r="F45" s="6">
        <v>16</v>
      </c>
      <c r="G45" s="6">
        <v>20</v>
      </c>
      <c r="H45" s="6">
        <v>12</v>
      </c>
      <c r="I45" s="6">
        <v>12</v>
      </c>
      <c r="J45" s="6">
        <f>SUM(F45:I45)</f>
        <v>60</v>
      </c>
    </row>
    <row r="46" spans="6:10" ht="15">
      <c r="F46">
        <f>SUM(F43:F45)</f>
        <v>96</v>
      </c>
      <c r="G46">
        <f>SUM(G43:G45)</f>
        <v>108</v>
      </c>
      <c r="H46">
        <f>SUM(H43:H45)</f>
        <v>72</v>
      </c>
      <c r="I46">
        <f>SUM(I43:I45)</f>
        <v>76</v>
      </c>
      <c r="J46">
        <f>SUM(J43:J45)</f>
        <v>352</v>
      </c>
    </row>
    <row r="47" ht="15">
      <c r="K47" s="3"/>
    </row>
    <row r="48" ht="15">
      <c r="K48" s="3"/>
    </row>
    <row r="49" spans="1:11" ht="15">
      <c r="A49" s="44" t="s">
        <v>69</v>
      </c>
      <c r="B49" s="44" t="s">
        <v>70</v>
      </c>
      <c r="C49" s="44"/>
      <c r="D49" s="44"/>
      <c r="E49" s="44"/>
      <c r="F49" s="44" t="s">
        <v>71</v>
      </c>
      <c r="G49" s="44" t="s">
        <v>72</v>
      </c>
      <c r="H49" s="44" t="s">
        <v>73</v>
      </c>
      <c r="I49" s="44" t="s">
        <v>74</v>
      </c>
      <c r="J49" s="44" t="s">
        <v>75</v>
      </c>
      <c r="K49" s="44" t="s">
        <v>76</v>
      </c>
    </row>
    <row r="50" spans="1:11" ht="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3" t="s">
        <v>3</v>
      </c>
    </row>
    <row r="51" spans="1:11" ht="15">
      <c r="A51" s="11" t="s">
        <v>26</v>
      </c>
      <c r="B51" s="11"/>
      <c r="F51" s="16">
        <v>40422</v>
      </c>
      <c r="G51" s="16">
        <v>40452</v>
      </c>
      <c r="H51" s="16">
        <v>40483</v>
      </c>
      <c r="I51" s="16">
        <v>40513</v>
      </c>
      <c r="J51" s="4" t="s">
        <v>7</v>
      </c>
      <c r="K51" s="4" t="s">
        <v>45</v>
      </c>
    </row>
    <row r="52" spans="3:5" ht="15">
      <c r="C52" s="4" t="s">
        <v>6</v>
      </c>
      <c r="D52" s="8"/>
      <c r="E52" s="8"/>
    </row>
    <row r="53" spans="1:11" ht="15">
      <c r="A53" t="s">
        <v>15</v>
      </c>
      <c r="B53">
        <v>308</v>
      </c>
      <c r="C53" s="2">
        <v>19.5</v>
      </c>
      <c r="D53" s="2"/>
      <c r="E53" s="2"/>
      <c r="F53" s="2">
        <f aca="true" t="shared" si="5" ref="F53:F59">C53*$F$46</f>
        <v>1872</v>
      </c>
      <c r="G53" s="2">
        <f aca="true" t="shared" si="6" ref="G53:G59">C53*$G$46</f>
        <v>2106</v>
      </c>
      <c r="H53" s="2">
        <f aca="true" t="shared" si="7" ref="H53:H59">C53*$H$46</f>
        <v>1404</v>
      </c>
      <c r="I53" s="2">
        <f aca="true" t="shared" si="8" ref="I53:I59">C53*$I$46</f>
        <v>1482</v>
      </c>
      <c r="J53" s="2">
        <f>SUM(F53:I53)</f>
        <v>6864</v>
      </c>
      <c r="K53" s="2"/>
    </row>
    <row r="54" spans="1:11" ht="15">
      <c r="A54" t="s">
        <v>16</v>
      </c>
      <c r="B54">
        <v>702</v>
      </c>
      <c r="C54" s="2">
        <v>50.894999999999996</v>
      </c>
      <c r="D54" s="2"/>
      <c r="E54" s="2"/>
      <c r="F54" s="2">
        <f t="shared" si="5"/>
        <v>4885.92</v>
      </c>
      <c r="G54" s="2">
        <f t="shared" si="6"/>
        <v>5496.66</v>
      </c>
      <c r="H54" s="2">
        <f t="shared" si="7"/>
        <v>3664.4399999999996</v>
      </c>
      <c r="I54" s="2">
        <f t="shared" si="8"/>
        <v>3868.0199999999995</v>
      </c>
      <c r="J54" s="2">
        <f aca="true" t="shared" si="9" ref="J54:J59">SUM(F54:I54)</f>
        <v>17915.04</v>
      </c>
      <c r="K54" s="2">
        <v>9038.56</v>
      </c>
    </row>
    <row r="55" spans="1:11" ht="15">
      <c r="A55" t="s">
        <v>17</v>
      </c>
      <c r="B55">
        <v>802</v>
      </c>
      <c r="C55" s="2">
        <v>30.06</v>
      </c>
      <c r="D55" s="2"/>
      <c r="E55" s="2"/>
      <c r="F55" s="2">
        <f t="shared" si="5"/>
        <v>2885.7599999999998</v>
      </c>
      <c r="G55" s="2">
        <f t="shared" si="6"/>
        <v>3246.48</v>
      </c>
      <c r="H55" s="2">
        <f t="shared" si="7"/>
        <v>2164.3199999999997</v>
      </c>
      <c r="I55" s="2">
        <f t="shared" si="8"/>
        <v>2284.56</v>
      </c>
      <c r="J55" s="2">
        <f t="shared" si="9"/>
        <v>10581.119999999999</v>
      </c>
      <c r="K55" s="2">
        <v>1742.07</v>
      </c>
    </row>
    <row r="56" spans="1:11" ht="15">
      <c r="A56" t="s">
        <v>22</v>
      </c>
      <c r="B56">
        <v>1002</v>
      </c>
      <c r="C56" s="2">
        <v>32.82</v>
      </c>
      <c r="D56" s="2"/>
      <c r="E56" s="2"/>
      <c r="F56" s="2">
        <f t="shared" si="5"/>
        <v>3150.7200000000003</v>
      </c>
      <c r="G56" s="2">
        <f t="shared" si="6"/>
        <v>3544.56</v>
      </c>
      <c r="H56" s="2">
        <f t="shared" si="7"/>
        <v>2363.04</v>
      </c>
      <c r="I56" s="2">
        <f t="shared" si="8"/>
        <v>2494.32</v>
      </c>
      <c r="J56" s="2">
        <f t="shared" si="9"/>
        <v>11552.64</v>
      </c>
      <c r="K56" s="2">
        <v>5639.26</v>
      </c>
    </row>
    <row r="57" spans="1:11" ht="15">
      <c r="A57" t="s">
        <v>23</v>
      </c>
      <c r="B57">
        <v>1306</v>
      </c>
      <c r="C57" s="2">
        <v>34.394999999999996</v>
      </c>
      <c r="D57" s="2"/>
      <c r="E57" s="2"/>
      <c r="F57" s="2">
        <f t="shared" si="5"/>
        <v>3301.9199999999996</v>
      </c>
      <c r="G57" s="2">
        <f t="shared" si="6"/>
        <v>3714.6599999999994</v>
      </c>
      <c r="H57" s="2">
        <f t="shared" si="7"/>
        <v>2476.4399999999996</v>
      </c>
      <c r="I57" s="2">
        <f t="shared" si="8"/>
        <v>2614.0199999999995</v>
      </c>
      <c r="J57" s="2">
        <f t="shared" si="9"/>
        <v>12107.039999999997</v>
      </c>
      <c r="K57" s="2">
        <v>1784.18</v>
      </c>
    </row>
    <row r="58" spans="1:11" ht="15">
      <c r="A58" t="s">
        <v>23</v>
      </c>
      <c r="B58">
        <v>1308</v>
      </c>
      <c r="C58" s="2">
        <v>33.03</v>
      </c>
      <c r="D58" s="2"/>
      <c r="E58" s="2"/>
      <c r="F58" s="2">
        <f t="shared" si="5"/>
        <v>3170.88</v>
      </c>
      <c r="G58" s="2">
        <f t="shared" si="6"/>
        <v>3567.2400000000002</v>
      </c>
      <c r="H58" s="2">
        <f t="shared" si="7"/>
        <v>2378.16</v>
      </c>
      <c r="I58" s="2">
        <f t="shared" si="8"/>
        <v>2510.28</v>
      </c>
      <c r="J58" s="2">
        <f t="shared" si="9"/>
        <v>11626.560000000001</v>
      </c>
      <c r="K58" s="2">
        <v>1994.58</v>
      </c>
    </row>
    <row r="59" spans="1:11" ht="15">
      <c r="A59" t="s">
        <v>19</v>
      </c>
      <c r="B59">
        <v>801</v>
      </c>
      <c r="C59" s="2">
        <v>40.185</v>
      </c>
      <c r="D59" s="2"/>
      <c r="E59" s="2"/>
      <c r="F59" s="2">
        <f t="shared" si="5"/>
        <v>3857.76</v>
      </c>
      <c r="G59" s="2">
        <f t="shared" si="6"/>
        <v>4339.9800000000005</v>
      </c>
      <c r="H59" s="2">
        <f t="shared" si="7"/>
        <v>2893.32</v>
      </c>
      <c r="I59" s="2">
        <f t="shared" si="8"/>
        <v>3054.0600000000004</v>
      </c>
      <c r="J59" s="5">
        <f t="shared" si="9"/>
        <v>14145.120000000003</v>
      </c>
      <c r="K59" s="5">
        <v>1543.64</v>
      </c>
    </row>
    <row r="60" spans="3:11" ht="15">
      <c r="C60" s="2"/>
      <c r="D60" s="2"/>
      <c r="E60" s="2"/>
      <c r="F60" s="2"/>
      <c r="G60" s="2"/>
      <c r="H60" s="2"/>
      <c r="I60" s="2"/>
      <c r="J60" s="5"/>
      <c r="K60" s="5"/>
    </row>
    <row r="61" spans="3:11" ht="15">
      <c r="C61" s="2"/>
      <c r="D61" s="2"/>
      <c r="E61" s="2"/>
      <c r="F61" s="2"/>
      <c r="G61" s="2"/>
      <c r="H61" s="2"/>
      <c r="I61" s="2"/>
      <c r="J61" s="44" t="s">
        <v>77</v>
      </c>
      <c r="K61" s="44" t="s">
        <v>78</v>
      </c>
    </row>
    <row r="62" spans="3:11" ht="15">
      <c r="C62" s="2"/>
      <c r="D62" s="2"/>
      <c r="E62" s="2"/>
      <c r="F62" s="2"/>
      <c r="G62" s="17" t="s">
        <v>60</v>
      </c>
      <c r="H62" s="17"/>
      <c r="I62" s="2"/>
      <c r="J62" s="17">
        <f>SUM(J53:J59)</f>
        <v>84791.51999999999</v>
      </c>
      <c r="K62" s="17">
        <f>SUM(K54:K59)</f>
        <v>21742.29</v>
      </c>
    </row>
    <row r="63" spans="3:11" ht="15">
      <c r="C63" s="2"/>
      <c r="D63" s="2"/>
      <c r="E63" s="2"/>
      <c r="F63" s="2"/>
      <c r="G63" s="17"/>
      <c r="H63" s="17"/>
      <c r="I63" s="2"/>
      <c r="J63" s="17"/>
      <c r="K63" s="17"/>
    </row>
    <row r="64" ht="15">
      <c r="J64" s="44" t="s">
        <v>79</v>
      </c>
    </row>
    <row r="65" spans="1:10" ht="15">
      <c r="A65" s="10" t="s">
        <v>92</v>
      </c>
      <c r="B65" s="10"/>
      <c r="H65" s="11"/>
      <c r="J65" s="17">
        <f>J62-K62</f>
        <v>63049.22999999999</v>
      </c>
    </row>
    <row r="66" spans="1:10" ht="15">
      <c r="A66" s="10"/>
      <c r="B66" s="10"/>
      <c r="J66" s="22"/>
    </row>
    <row r="67" spans="1:11" ht="18.75">
      <c r="A67" s="10"/>
      <c r="B67" s="10"/>
      <c r="J67" s="2"/>
      <c r="K67" s="46" t="s">
        <v>83</v>
      </c>
    </row>
    <row r="68" spans="1:11" ht="18.75">
      <c r="A68" s="18" t="s">
        <v>95</v>
      </c>
      <c r="B68" s="30"/>
      <c r="C68" s="15"/>
      <c r="D68" s="15"/>
      <c r="E68" s="15"/>
      <c r="F68" s="15"/>
      <c r="G68" s="15"/>
      <c r="H68" s="15"/>
      <c r="I68" s="15"/>
      <c r="J68" s="31"/>
      <c r="K68" s="15"/>
    </row>
    <row r="69" spans="1:11" ht="18.75">
      <c r="A69" s="18" t="s">
        <v>94</v>
      </c>
      <c r="B69" s="30"/>
      <c r="C69" s="15"/>
      <c r="D69" s="15"/>
      <c r="E69" s="15"/>
      <c r="F69" s="15"/>
      <c r="G69" s="15"/>
      <c r="H69" s="15"/>
      <c r="I69" s="15"/>
      <c r="J69" s="31"/>
      <c r="K69" s="15"/>
    </row>
    <row r="70" spans="1:11" ht="15">
      <c r="A70" s="10"/>
      <c r="B70" s="10"/>
      <c r="J70" s="2"/>
      <c r="K70" s="3"/>
    </row>
    <row r="71" spans="1:11" ht="15">
      <c r="A71" s="10" t="s">
        <v>28</v>
      </c>
      <c r="B71" s="10"/>
      <c r="J71" s="29"/>
      <c r="K71" s="29"/>
    </row>
    <row r="72" spans="1:11" ht="15" hidden="1">
      <c r="A72" s="10"/>
      <c r="B72" s="10"/>
      <c r="J72" s="2"/>
      <c r="K72" s="2">
        <v>130</v>
      </c>
    </row>
    <row r="73" spans="1:11" ht="15">
      <c r="A73" s="10"/>
      <c r="B73" s="10"/>
      <c r="H73" s="50" t="s">
        <v>61</v>
      </c>
      <c r="I73" s="50" t="s">
        <v>62</v>
      </c>
      <c r="J73" s="50" t="s">
        <v>63</v>
      </c>
      <c r="K73" s="50" t="s">
        <v>64</v>
      </c>
    </row>
    <row r="74" spans="1:11" ht="15">
      <c r="A74" s="9"/>
      <c r="B74" s="10"/>
      <c r="H74" s="3" t="s">
        <v>30</v>
      </c>
      <c r="I74" s="3" t="s">
        <v>2</v>
      </c>
      <c r="J74" s="3" t="s">
        <v>31</v>
      </c>
      <c r="K74" s="3" t="s">
        <v>32</v>
      </c>
    </row>
    <row r="75" spans="1:13" ht="15">
      <c r="A75" s="9" t="s">
        <v>29</v>
      </c>
      <c r="B75" s="10"/>
      <c r="H75" s="25">
        <v>10</v>
      </c>
      <c r="I75" s="25">
        <v>8</v>
      </c>
      <c r="J75" s="25">
        <v>320</v>
      </c>
      <c r="K75" s="2">
        <f>J75*K72</f>
        <v>41600</v>
      </c>
      <c r="L75" s="22"/>
      <c r="M75" s="2"/>
    </row>
    <row r="76" spans="1:13" ht="15">
      <c r="A76" s="9" t="s">
        <v>33</v>
      </c>
      <c r="B76" s="10"/>
      <c r="H76" s="9">
        <v>5</v>
      </c>
      <c r="I76" s="9">
        <v>4</v>
      </c>
      <c r="J76" s="25">
        <v>80</v>
      </c>
      <c r="K76" s="2">
        <f>J76*K72</f>
        <v>10400</v>
      </c>
      <c r="L76" s="22"/>
      <c r="M76" s="2"/>
    </row>
    <row r="77" spans="1:13" ht="15">
      <c r="A77" s="9" t="s">
        <v>34</v>
      </c>
      <c r="B77" s="10"/>
      <c r="H77">
        <v>5</v>
      </c>
      <c r="I77">
        <v>4</v>
      </c>
      <c r="J77" s="25">
        <v>80</v>
      </c>
      <c r="K77" s="2">
        <f>J77*K72</f>
        <v>10400</v>
      </c>
      <c r="L77" s="22"/>
      <c r="M77" s="2"/>
    </row>
    <row r="78" spans="1:12" ht="15">
      <c r="A78" t="s">
        <v>37</v>
      </c>
      <c r="B78" s="10"/>
      <c r="H78">
        <v>14</v>
      </c>
      <c r="I78">
        <v>4</v>
      </c>
      <c r="J78" s="25"/>
      <c r="K78" s="2">
        <v>0</v>
      </c>
      <c r="L78" s="22"/>
    </row>
    <row r="79" spans="1:13" ht="15">
      <c r="A79" t="s">
        <v>35</v>
      </c>
      <c r="G79" s="2"/>
      <c r="H79">
        <v>6</v>
      </c>
      <c r="I79">
        <v>4</v>
      </c>
      <c r="J79" s="25">
        <v>96</v>
      </c>
      <c r="K79" s="2">
        <f>J79*K72</f>
        <v>12480</v>
      </c>
      <c r="L79" s="22"/>
      <c r="M79" s="2"/>
    </row>
    <row r="80" spans="1:13" ht="15">
      <c r="A80" t="s">
        <v>36</v>
      </c>
      <c r="H80">
        <v>6</v>
      </c>
      <c r="I80">
        <v>4</v>
      </c>
      <c r="J80" s="25">
        <v>96</v>
      </c>
      <c r="K80" s="5">
        <f>J80*K72</f>
        <v>12480</v>
      </c>
      <c r="L80" s="32"/>
      <c r="M80" s="2"/>
    </row>
    <row r="81" spans="10:12" ht="15">
      <c r="J81" s="25"/>
      <c r="L81" s="22"/>
    </row>
    <row r="82" spans="10:12" ht="15">
      <c r="J82" s="25"/>
      <c r="K82" s="50" t="s">
        <v>65</v>
      </c>
      <c r="L82" s="22"/>
    </row>
    <row r="83" spans="10:13" ht="15">
      <c r="J83" s="3"/>
      <c r="K83" s="2">
        <f>SUM(K75:K80)</f>
        <v>87360</v>
      </c>
      <c r="L83" s="22"/>
      <c r="M83" s="2"/>
    </row>
    <row r="84" spans="10:13" ht="15">
      <c r="J84" s="3"/>
      <c r="K84" s="2"/>
      <c r="L84" s="22"/>
      <c r="M84" s="2"/>
    </row>
    <row r="85" ht="15">
      <c r="J85" s="50" t="s">
        <v>66</v>
      </c>
    </row>
    <row r="86" spans="1:11" ht="18" customHeight="1">
      <c r="A86" s="37" t="s">
        <v>97</v>
      </c>
      <c r="B86" s="37"/>
      <c r="C86" s="37"/>
      <c r="D86" s="37"/>
      <c r="E86" s="37"/>
      <c r="F86" s="37"/>
      <c r="G86" s="37"/>
      <c r="H86" s="37"/>
      <c r="I86" s="37"/>
      <c r="J86" s="38">
        <f>K83*0.5</f>
        <v>43680</v>
      </c>
      <c r="K86" s="17"/>
    </row>
    <row r="87" spans="1:10" ht="15">
      <c r="A87" s="10" t="s">
        <v>96</v>
      </c>
      <c r="J87" s="3"/>
    </row>
    <row r="88" spans="10:11" ht="15">
      <c r="J88" s="3"/>
      <c r="K88" s="2"/>
    </row>
    <row r="89" spans="10:11" ht="15">
      <c r="J89" s="3"/>
      <c r="K89" s="2"/>
    </row>
  </sheetData>
  <sheetProtection/>
  <printOptions horizontalCentered="1"/>
  <pageMargins left="0.25" right="0.25" top="0.75" bottom="0.5" header="0.3" footer="0.3"/>
  <pageSetup horizontalDpi="600" verticalDpi="600" orientation="landscape" r:id="rId1"/>
  <rowBreaks count="2" manualBreakCount="2">
    <brk id="33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Shelby Energy</dc:creator>
  <cp:keywords/>
  <dc:description/>
  <cp:lastModifiedBy>dfleming</cp:lastModifiedBy>
  <cp:lastPrinted>2011-02-04T02:00:19Z</cp:lastPrinted>
  <dcterms:created xsi:type="dcterms:W3CDTF">2011-01-17T15:10:57Z</dcterms:created>
  <dcterms:modified xsi:type="dcterms:W3CDTF">2011-03-22T18:55:13Z</dcterms:modified>
  <cp:category/>
  <cp:version/>
  <cp:contentType/>
  <cp:contentStatus/>
</cp:coreProperties>
</file>