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5" windowHeight="11640" activeTab="0"/>
  </bookViews>
  <sheets>
    <sheet name="SELECTION NOTES" sheetId="1" r:id="rId1"/>
    <sheet name="RAB4" sheetId="2" r:id="rId2"/>
    <sheet name="RAB5" sheetId="3" r:id="rId3"/>
    <sheet name="RAB6" sheetId="4" r:id="rId4"/>
    <sheet name="RAB7" sheetId="5" r:id="rId5"/>
    <sheet name="RAB8" sheetId="6" r:id="rId6"/>
    <sheet name="RAB9" sheetId="7" r:id="rId7"/>
    <sheet name="Table 1" sheetId="8" r:id="rId8"/>
    <sheet name="ROEs Allowed" sheetId="9" r:id="rId9"/>
  </sheets>
  <externalReferences>
    <externalReference r:id="rId12"/>
  </externalReferences>
  <definedNames>
    <definedName name="Composite">'[1]COMPINDEX'!$A$1:$AT$73</definedName>
    <definedName name="_xlnm.Print_Area" localSheetId="1">'RAB4'!$B$1:$J$91</definedName>
    <definedName name="_xlnm.Print_Area" localSheetId="2">'RAB5'!$B$1:$I$84</definedName>
    <definedName name="_xlnm.Print_Area" localSheetId="3">'RAB6'!$B$1:$J$102</definedName>
    <definedName name="_xlnm.Print_Area" localSheetId="4">'RAB7'!$B$1:$I$82</definedName>
    <definedName name="_xlnm.Print_Area" localSheetId="5">'RAB8'!$A$1:$K$105</definedName>
    <definedName name="_xlnm.Print_Area" localSheetId="6">'RAB9'!$A$1:$I$28</definedName>
    <definedName name="Rankings">'[1]RANKINGS'!$C$1:$I$232</definedName>
    <definedName name="Report_Pages">'[1]CATMASTER'!$A$1:$AC$290</definedName>
  </definedNames>
  <calcPr fullCalcOnLoad="1"/>
</workbook>
</file>

<file path=xl/sharedStrings.xml><?xml version="1.0" encoding="utf-8"?>
<sst xmlns="http://schemas.openxmlformats.org/spreadsheetml/2006/main" count="449" uniqueCount="201">
  <si>
    <t>Page 1 of 2</t>
  </si>
  <si>
    <t>GAS DISTRIBUTION COMPANY COMPARISON GROUP</t>
  </si>
  <si>
    <t>Exhibit ___(RAB-8)</t>
  </si>
  <si>
    <t>for Windows, May 28, 2010</t>
  </si>
  <si>
    <t>Southwest Gas</t>
  </si>
  <si>
    <t>Zack's and First Call/Thomson Earnings Reports, retrieved May 28, 2010</t>
  </si>
  <si>
    <t>Comparison Group Betas:</t>
  </si>
  <si>
    <t>Median Values</t>
  </si>
  <si>
    <t>Supporting Data for CAPM Analyses</t>
  </si>
  <si>
    <t>Avg. Yield</t>
  </si>
  <si>
    <t>Forecasted Data:</t>
  </si>
  <si>
    <t>Five-Year Historical Growth Rates</t>
  </si>
  <si>
    <t>KENTUCKY AMERICAN WATER COMPANY</t>
  </si>
  <si>
    <t>WEIGHTED COST OF CAPITAL</t>
  </si>
  <si>
    <t>Short-term Debt</t>
  </si>
  <si>
    <t>Preferred Stock</t>
  </si>
  <si>
    <t>CAPM Cost of Equity</t>
  </si>
  <si>
    <t>Value Line Investment Survey, April 23, 2010</t>
  </si>
  <si>
    <t>York Water Company</t>
  </si>
  <si>
    <t>DPS</t>
  </si>
  <si>
    <t>EPS</t>
  </si>
  <si>
    <t>Book Value</t>
  </si>
  <si>
    <t>Average excluding negative values</t>
  </si>
  <si>
    <t>Exhibit ____ (RAB-5)</t>
  </si>
  <si>
    <t>Exhibit ____(RAB-4)</t>
  </si>
  <si>
    <t>Average Dividend Yield</t>
  </si>
  <si>
    <t>Earnings Gr.</t>
  </si>
  <si>
    <t>Earning Gr.</t>
  </si>
  <si>
    <t>RETURN ON EQUITY CALCULATION</t>
  </si>
  <si>
    <t>Value Line Market Growth Rate Data:</t>
  </si>
  <si>
    <t>TABLE 1</t>
  </si>
  <si>
    <t>TABLE 2</t>
  </si>
  <si>
    <t>AMERICAN WATER ALLOWED RETURNS</t>
  </si>
  <si>
    <t>Arizona-American Water Company</t>
  </si>
  <si>
    <t>California-American Water Company</t>
  </si>
  <si>
    <t>@ 6 Month Average RFR (Line 12 plus Line 6)</t>
  </si>
  <si>
    <t>Risk-free Rate of Return, 5-Year Treasury Bond</t>
  </si>
  <si>
    <t>GAS DISTRIBUTION COMPANY COMPARISON GROUP</t>
  </si>
  <si>
    <t>AGL Resources</t>
  </si>
  <si>
    <t>Atmos Energy</t>
  </si>
  <si>
    <t>Nicor Inc.</t>
  </si>
  <si>
    <t>Northwest Natural Gas</t>
  </si>
  <si>
    <t>NiSource Inc.</t>
  </si>
  <si>
    <t>Piedmont Natural Gas</t>
  </si>
  <si>
    <t>Southwest Gas</t>
  </si>
  <si>
    <t>American Water Works</t>
  </si>
  <si>
    <t>Aqua America</t>
  </si>
  <si>
    <t>American States Water</t>
  </si>
  <si>
    <t>Water Utility Comparison Group</t>
  </si>
  <si>
    <t>Value Line</t>
  </si>
  <si>
    <t>Beta</t>
  </si>
  <si>
    <t>Group Average Beta</t>
  </si>
  <si>
    <t>Page 1 of 2</t>
  </si>
  <si>
    <t>Page 2 of 2</t>
  </si>
  <si>
    <t>Exhibit ____ (RAB-7)</t>
  </si>
  <si>
    <t>American Water Works</t>
  </si>
  <si>
    <t>Aqua America</t>
  </si>
  <si>
    <t xml:space="preserve">California Water </t>
  </si>
  <si>
    <t>Connecticut Water</t>
  </si>
  <si>
    <t>Thomson</t>
  </si>
  <si>
    <t>Financial</t>
  </si>
  <si>
    <t>Value Line Investment Survey, June 11, 2010</t>
  </si>
  <si>
    <t>Thomson</t>
  </si>
  <si>
    <t>Financial</t>
  </si>
  <si>
    <t>Growth Rate</t>
  </si>
  <si>
    <t>Geometric</t>
  </si>
  <si>
    <t>Mean</t>
  </si>
  <si>
    <t>Arithmetic</t>
  </si>
  <si>
    <t>AGL Resources</t>
  </si>
  <si>
    <t>Atmos Energy</t>
  </si>
  <si>
    <t>Nicor Inc.</t>
  </si>
  <si>
    <t>NiSource, Inc.</t>
  </si>
  <si>
    <t>York Water Company</t>
  </si>
  <si>
    <t>SJW Corp.</t>
  </si>
  <si>
    <t>Pennichuck Corp.</t>
  </si>
  <si>
    <t>Middlesex Water Company</t>
  </si>
  <si>
    <t>California Water Service Group</t>
  </si>
  <si>
    <t>WATER UTILITY COMPARISON GROUP</t>
  </si>
  <si>
    <t>Risk-free Rate of Return, 20-Year Treasury Bond</t>
  </si>
  <si>
    <r>
      <t xml:space="preserve">Source:  </t>
    </r>
    <r>
      <rPr>
        <i/>
        <sz val="10"/>
        <rFont val="Arial"/>
        <family val="0"/>
      </rPr>
      <t>Ibbotson SBBI 2010 Valuation Yearbook,</t>
    </r>
    <r>
      <rPr>
        <sz val="10"/>
        <rFont val="Arial"/>
        <family val="0"/>
      </rPr>
      <t xml:space="preserve"> Morningstar</t>
    </r>
  </si>
  <si>
    <t>N/A</t>
  </si>
  <si>
    <t>Comparison Group Beta * Risk Premium</t>
  </si>
  <si>
    <t>@ 6 Month Average RFR (Line 10 * Line 9)</t>
  </si>
  <si>
    <t>CAPM Return on Equity</t>
  </si>
  <si>
    <t>Page 2 of 2</t>
  </si>
  <si>
    <t>Northwest Natural Gas</t>
  </si>
  <si>
    <t>Piedmont Natural Gas</t>
  </si>
  <si>
    <t>Hawaii-American Water Company</t>
  </si>
  <si>
    <t>Illinois American Water Company</t>
  </si>
  <si>
    <t>Indiana American Water Company</t>
  </si>
  <si>
    <t>Iowa American Water Company</t>
  </si>
  <si>
    <t>Long Island American Water Company</t>
  </si>
  <si>
    <t>Maryland-American Water Company</t>
  </si>
  <si>
    <t>Missouri American Water Company</t>
  </si>
  <si>
    <t>New Jersey-American Water Company</t>
  </si>
  <si>
    <t>New Mexico-American Water Company</t>
  </si>
  <si>
    <t>Ohio-American Water Company</t>
  </si>
  <si>
    <t>Pennsylvania American Water Company</t>
  </si>
  <si>
    <t>Tennessee-American Water Company</t>
  </si>
  <si>
    <t>Virginia American Water Company</t>
  </si>
  <si>
    <t>West Virginia American Water Company</t>
  </si>
  <si>
    <t>Average ROE Award</t>
  </si>
  <si>
    <t>Earnings</t>
  </si>
  <si>
    <t>Book Value</t>
  </si>
  <si>
    <t>Long-term Debt</t>
  </si>
  <si>
    <t>Common Equity</t>
  </si>
  <si>
    <t>Total</t>
  </si>
  <si>
    <t>@ 6 Month Average RFR (Line 9 * Line 10)</t>
  </si>
  <si>
    <t>Expected Div. Yield</t>
  </si>
  <si>
    <t>Median Growth Rate</t>
  </si>
  <si>
    <t>Method 3:</t>
  </si>
  <si>
    <t>Required Return</t>
  </si>
  <si>
    <t>Average of Last Six Months</t>
  </si>
  <si>
    <t>Risk Premium</t>
  </si>
  <si>
    <t>(2)</t>
  </si>
  <si>
    <t>(3)</t>
  </si>
  <si>
    <t>(4)</t>
  </si>
  <si>
    <t>Company</t>
  </si>
  <si>
    <t>DPS</t>
  </si>
  <si>
    <t>Page 1 of 2</t>
  </si>
  <si>
    <t>Page 2 of 2</t>
  </si>
  <si>
    <t>AVERAGE PRICE, DIVIDEND AND DIVIDEND YIELD</t>
  </si>
  <si>
    <t>First Call</t>
  </si>
  <si>
    <t>KENTUCKY AMERICAN WATER COMPANY</t>
  </si>
  <si>
    <t>WATER UTILITY COMPARISON GROUP</t>
  </si>
  <si>
    <t>6 mos. Avg.</t>
  </si>
  <si>
    <t>Percentage</t>
  </si>
  <si>
    <t>Cost</t>
  </si>
  <si>
    <t>Wtd. Cost</t>
  </si>
  <si>
    <t>Value Line</t>
  </si>
  <si>
    <t>Line</t>
  </si>
  <si>
    <t>No.</t>
  </si>
  <si>
    <t>Market Required Return Estimate</t>
  </si>
  <si>
    <t>Expected Growth</t>
  </si>
  <si>
    <t>LaClede Gas</t>
  </si>
  <si>
    <t>New Jersey Resources</t>
  </si>
  <si>
    <t>South Jersey Industries</t>
  </si>
  <si>
    <t>WGL</t>
  </si>
  <si>
    <t>WGL Holdings</t>
  </si>
  <si>
    <t>South Jersey Industries</t>
  </si>
  <si>
    <t>New Jersey Resources</t>
  </si>
  <si>
    <t>LaClede Group</t>
  </si>
  <si>
    <t>N/A</t>
  </si>
  <si>
    <t>Middlesex Water</t>
  </si>
  <si>
    <t>Pennichuck Water</t>
  </si>
  <si>
    <t>SJW Corp.</t>
  </si>
  <si>
    <t>York Water Company</t>
  </si>
  <si>
    <t>KENTUCKY AMERICAN WATER COMPANY</t>
  </si>
  <si>
    <t>American States Water</t>
  </si>
  <si>
    <t>Exhibit ____ (RAB-9)</t>
  </si>
  <si>
    <t>Exhibit ____ (RAB-8)</t>
  </si>
  <si>
    <t>Exhibit ____ (RAB-7)</t>
  </si>
  <si>
    <t>Exhibit ____(RAB-6)</t>
  </si>
  <si>
    <t>20-Year Treasury Bond, Value Line Beta</t>
  </si>
  <si>
    <t>DCF Growth Rate Analysis</t>
  </si>
  <si>
    <t>(1)</t>
  </si>
  <si>
    <t>EPS</t>
  </si>
  <si>
    <t>B x R</t>
  </si>
  <si>
    <t>Sources:</t>
  </si>
  <si>
    <t>Average</t>
  </si>
  <si>
    <t>Dividend Yield</t>
  </si>
  <si>
    <t>Expected Dividend Yield</t>
  </si>
  <si>
    <t>DCF Return on Equity</t>
  </si>
  <si>
    <t>Averages excluding negative values</t>
  </si>
  <si>
    <t>Growth Rate Excl. Rates &gt; 10% &amp; &lt; or = 1%</t>
  </si>
  <si>
    <t>6 month average</t>
  </si>
  <si>
    <t>High Price ($)</t>
  </si>
  <si>
    <t>Low Price ($)</t>
  </si>
  <si>
    <t>Avg. Price ($)</t>
  </si>
  <si>
    <t>Dividend ($)</t>
  </si>
  <si>
    <t>Mo. Avg. Div.</t>
  </si>
  <si>
    <t>Connecticut Water Services</t>
  </si>
  <si>
    <t>Sources:  Value Line reports</t>
  </si>
  <si>
    <t>@ 6 Month Average RFR (Line 4 minus Line 6)</t>
  </si>
  <si>
    <t>Comparison Group Beta</t>
  </si>
  <si>
    <t>Zacks</t>
  </si>
  <si>
    <t>Long-Term Annual Income Return on Long-Term Government Bonds</t>
  </si>
  <si>
    <t>20 Year Treasury Bond Data</t>
  </si>
  <si>
    <t>Averages excl. &gt; or =10% &amp; &lt; or = 1%</t>
  </si>
  <si>
    <t>Source:  Yahoo! Finance</t>
  </si>
  <si>
    <t>Midpoint of Results</t>
  </si>
  <si>
    <t>Method 1:</t>
  </si>
  <si>
    <t>Method 2:</t>
  </si>
  <si>
    <t>Source: Value Line Investment Survey</t>
  </si>
  <si>
    <t>5-Year Treasury Bond, Value Line Beta</t>
  </si>
  <si>
    <t>Capital Asset Pricing Model Analysis</t>
  </si>
  <si>
    <t>Comparison Group Beta, Value Line</t>
  </si>
  <si>
    <t>Current 20-Year Treasury Bond Yield</t>
  </si>
  <si>
    <t>Average of</t>
  </si>
  <si>
    <t>All Gr. Rates</t>
  </si>
  <si>
    <t>Historic Market Premium</t>
  </si>
  <si>
    <t>Long-Term Annual Return on Stocks</t>
  </si>
  <si>
    <t>Historical Market Risk Premium</t>
  </si>
  <si>
    <t>Beta * Market Premium</t>
  </si>
  <si>
    <t>(5)</t>
  </si>
  <si>
    <t>Zack's</t>
  </si>
  <si>
    <t>Dividend Gr.</t>
  </si>
  <si>
    <t>5 Year Treasury Bond Data</t>
  </si>
  <si>
    <t>Southwest Water Company was excluded due to a pending merger.</t>
  </si>
  <si>
    <t>For American Water Works, Value Line dividend and earnings growth rates were calcuated using a 5-year compound growth formula using 2009 DPS and EPS as the base year.</t>
  </si>
  <si>
    <t>Zack's and First Call/Thomson Earnings Reports, retrieved May 28, 2010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</si>
</sst>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.0000_)"/>
    <numFmt numFmtId="167" formatCode="0_)"/>
    <numFmt numFmtId="168" formatCode=";;;"/>
    <numFmt numFmtId="169" formatCode="0.0000%"/>
    <numFmt numFmtId="170" formatCode="0.000"/>
    <numFmt numFmtId="171" formatCode="0.0%"/>
    <numFmt numFmtId="172" formatCode="0.0"/>
    <numFmt numFmtId="173" formatCode="0.0000000000000000%"/>
    <numFmt numFmtId="174" formatCode="_(* #,##0.0_);_(* \(#,##0.0\);_(* &quot;-&quot;??_);_(@_)"/>
    <numFmt numFmtId="175" formatCode="_(* #,##0_);_(* \(#,##0\);_(* &quot;-&quot;??_);_(@_)"/>
    <numFmt numFmtId="176" formatCode="0.00000"/>
    <numFmt numFmtId="177" formatCode="0.0000"/>
    <numFmt numFmtId="178" formatCode="0.000%"/>
    <numFmt numFmtId="179" formatCode="_(&quot;$&quot;* #,##0_);_(&quot;$&quot;* \(#,##0\);_(&quot;$&quot;* &quot;-&quot;??_);_(@_)"/>
    <numFmt numFmtId="180" formatCode="_(&quot;$&quot;* #,##0.0_);_(&quot;$&quot;* \(#,##0.0\);_(&quot;$&quot;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mmmm\ d\,\ yyyy"/>
    <numFmt numFmtId="184" formatCode="_(* #,##0.000_);_(* \(#,##0.000\);_(* &quot;-&quot;??_);_(@_)"/>
    <numFmt numFmtId="185" formatCode="_(* #,##0.000_);_(* \(#,##0.000\);_(* &quot;-&quot;???_);_(@_)"/>
    <numFmt numFmtId="186" formatCode="0.000000000000000%"/>
    <numFmt numFmtId="187" formatCode="0.00000000000000%"/>
    <numFmt numFmtId="188" formatCode="0.0000000000000%"/>
    <numFmt numFmtId="189" formatCode="0.000000000000%"/>
    <numFmt numFmtId="190" formatCode="0.00000000000%"/>
    <numFmt numFmtId="191" formatCode="0.0000000000%"/>
    <numFmt numFmtId="192" formatCode="0.000000000%"/>
    <numFmt numFmtId="193" formatCode="0.00000000%"/>
    <numFmt numFmtId="194" formatCode="0.0000000%"/>
    <numFmt numFmtId="195" formatCode="0.000000%"/>
    <numFmt numFmtId="196" formatCode="0.00000%"/>
    <numFmt numFmtId="197" formatCode="mmmm\-yy"/>
    <numFmt numFmtId="198" formatCode="_(* #,##0.0000_);_(* \(#,##0.0000\);_(* &quot;-&quot;??_);_(@_)"/>
    <numFmt numFmtId="199" formatCode="mmm\-yyyy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_);_(* \(#,##0.0000\);_(* &quot;-&quot;????_);_(@_)"/>
    <numFmt numFmtId="206" formatCode="#,##0.0_);\(#,##0.0\)"/>
    <numFmt numFmtId="207" formatCode="_(* #,##0.0_);_(* \(#,##0.0\);_(* &quot;-&quot;?_);_(@_)"/>
    <numFmt numFmtId="208" formatCode="_(* #,##0_);_(* \(#,##0\);_(* &quot;-&quot;?_);_(@_)"/>
  </numFmts>
  <fonts count="30">
    <font>
      <sz val="10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sz val="10"/>
      <name val="Arial"/>
      <family val="0"/>
    </font>
    <font>
      <b/>
      <u val="doubleAccounting"/>
      <sz val="10"/>
      <name val="Arial"/>
      <family val="0"/>
    </font>
    <font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0"/>
    </font>
    <font>
      <u val="singleAccounting"/>
      <sz val="10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20" fillId="2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centerContinuous"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>
      <alignment/>
    </xf>
    <xf numFmtId="10" fontId="3" fillId="0" borderId="0" xfId="59" applyNumberFormat="1" applyFont="1" applyAlignment="1">
      <alignment/>
    </xf>
    <xf numFmtId="0" fontId="5" fillId="0" borderId="0" xfId="0" applyFont="1" applyAlignment="1">
      <alignment horizontal="center"/>
    </xf>
    <xf numFmtId="10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0" fontId="3" fillId="0" borderId="0" xfId="59" applyNumberFormat="1" applyFont="1" applyBorder="1" applyAlignment="1">
      <alignment/>
    </xf>
    <xf numFmtId="170" fontId="0" fillId="0" borderId="0" xfId="0" applyNumberFormat="1" applyAlignment="1">
      <alignment/>
    </xf>
    <xf numFmtId="10" fontId="2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43" fontId="2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 horizontal="centerContinuous"/>
    </xf>
    <xf numFmtId="10" fontId="2" fillId="0" borderId="0" xfId="59" applyNumberFormat="1" applyFont="1" applyBorder="1" applyAlignment="1">
      <alignment/>
    </xf>
    <xf numFmtId="10" fontId="2" fillId="0" borderId="0" xfId="59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Alignment="1">
      <alignment horizontal="centerContinuous"/>
    </xf>
    <xf numFmtId="164" fontId="0" fillId="0" borderId="0" xfId="0" applyNumberFormat="1" applyFont="1" applyAlignment="1" applyProtection="1">
      <alignment horizontal="centerContinuous"/>
      <protection/>
    </xf>
    <xf numFmtId="17" fontId="0" fillId="0" borderId="13" xfId="0" applyNumberFormat="1" applyFont="1" applyBorder="1" applyAlignment="1" quotePrefix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84" fontId="0" fillId="0" borderId="0" xfId="42" applyNumberFormat="1" applyFont="1" applyAlignment="1">
      <alignment/>
    </xf>
    <xf numFmtId="184" fontId="0" fillId="0" borderId="0" xfId="42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164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Border="1" applyAlignment="1">
      <alignment horizontal="left"/>
    </xf>
    <xf numFmtId="10" fontId="0" fillId="0" borderId="0" xfId="59" applyNumberFormat="1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10" fontId="0" fillId="0" borderId="0" xfId="59" applyNumberFormat="1" applyFont="1" applyBorder="1" applyAlignment="1">
      <alignment/>
    </xf>
    <xf numFmtId="10" fontId="0" fillId="0" borderId="0" xfId="59" applyNumberFormat="1" applyFont="1" applyBorder="1" applyAlignment="1" applyProtection="1">
      <alignment horizontal="right"/>
      <protection/>
    </xf>
    <xf numFmtId="10" fontId="0" fillId="0" borderId="0" xfId="59" applyNumberFormat="1" applyFont="1" applyAlignment="1">
      <alignment/>
    </xf>
    <xf numFmtId="0" fontId="0" fillId="0" borderId="11" xfId="0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7" fontId="0" fillId="0" borderId="21" xfId="0" applyNumberFormat="1" applyFont="1" applyBorder="1" applyAlignment="1" applyProtection="1">
      <alignment/>
      <protection/>
    </xf>
    <xf numFmtId="0" fontId="0" fillId="0" borderId="22" xfId="0" applyFont="1" applyBorder="1" applyAlignment="1">
      <alignment/>
    </xf>
    <xf numFmtId="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10" fontId="0" fillId="0" borderId="23" xfId="0" applyNumberFormat="1" applyFont="1" applyBorder="1" applyAlignment="1" applyProtection="1">
      <alignment horizontal="centerContinuous"/>
      <protection/>
    </xf>
    <xf numFmtId="10" fontId="0" fillId="0" borderId="23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23" xfId="0" applyFont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 applyProtection="1">
      <alignment/>
      <protection/>
    </xf>
    <xf numFmtId="10" fontId="0" fillId="0" borderId="12" xfId="0" applyNumberFormat="1" applyFont="1" applyBorder="1" applyAlignment="1">
      <alignment/>
    </xf>
    <xf numFmtId="10" fontId="5" fillId="0" borderId="0" xfId="59" applyNumberFormat="1" applyFont="1" applyAlignment="1">
      <alignment/>
    </xf>
    <xf numFmtId="10" fontId="5" fillId="0" borderId="12" xfId="59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0" fontId="8" fillId="0" borderId="0" xfId="0" applyNumberFormat="1" applyFont="1" applyAlignment="1">
      <alignment/>
    </xf>
    <xf numFmtId="10" fontId="8" fillId="0" borderId="12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0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3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2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0" fontId="9" fillId="0" borderId="0" xfId="0" applyNumberFormat="1" applyFont="1" applyAlignment="1">
      <alignment/>
    </xf>
    <xf numFmtId="171" fontId="0" fillId="0" borderId="0" xfId="59" applyNumberFormat="1" applyFont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9" fontId="0" fillId="0" borderId="0" xfId="44" applyNumberFormat="1" applyFont="1" applyAlignment="1">
      <alignment/>
    </xf>
    <xf numFmtId="171" fontId="0" fillId="0" borderId="0" xfId="0" applyNumberFormat="1" applyAlignment="1">
      <alignment/>
    </xf>
    <xf numFmtId="207" fontId="0" fillId="0" borderId="0" xfId="0" applyNumberFormat="1" applyAlignment="1">
      <alignment/>
    </xf>
    <xf numFmtId="10" fontId="0" fillId="0" borderId="12" xfId="59" applyNumberFormat="1" applyFont="1" applyBorder="1" applyAlignment="1">
      <alignment/>
    </xf>
    <xf numFmtId="10" fontId="0" fillId="0" borderId="12" xfId="59" applyNumberFormat="1" applyFont="1" applyBorder="1" applyAlignment="1" applyProtection="1">
      <alignment horizontal="right"/>
      <protection/>
    </xf>
    <xf numFmtId="10" fontId="0" fillId="0" borderId="12" xfId="59" applyNumberFormat="1" applyFont="1" applyBorder="1" applyAlignment="1" applyProtection="1">
      <alignment/>
      <protection/>
    </xf>
    <xf numFmtId="184" fontId="0" fillId="0" borderId="0" xfId="42" applyNumberFormat="1" applyFont="1" applyBorder="1" applyAlignment="1" applyProtection="1">
      <alignment/>
      <protection/>
    </xf>
    <xf numFmtId="184" fontId="0" fillId="0" borderId="0" xfId="42" applyNumberFormat="1" applyFont="1" applyAlignment="1">
      <alignment/>
    </xf>
    <xf numFmtId="10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10" fontId="0" fillId="0" borderId="0" xfId="59" applyNumberFormat="1" applyFont="1" applyBorder="1" applyAlignment="1">
      <alignment/>
    </xf>
    <xf numFmtId="10" fontId="0" fillId="0" borderId="12" xfId="59" applyNumberFormat="1" applyFont="1" applyBorder="1" applyAlignment="1">
      <alignment/>
    </xf>
    <xf numFmtId="10" fontId="0" fillId="0" borderId="0" xfId="59" applyNumberFormat="1" applyFont="1" applyBorder="1" applyAlignment="1">
      <alignment horizontal="right"/>
    </xf>
    <xf numFmtId="10" fontId="0" fillId="0" borderId="0" xfId="59" applyNumberFormat="1" applyFont="1" applyBorder="1" applyAlignment="1" applyProtection="1">
      <alignment/>
      <protection/>
    </xf>
    <xf numFmtId="10" fontId="0" fillId="0" borderId="0" xfId="59" applyNumberFormat="1" applyFont="1" applyBorder="1" applyAlignment="1">
      <alignment/>
    </xf>
    <xf numFmtId="165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97" fontId="0" fillId="0" borderId="0" xfId="0" applyNumberFormat="1" applyFont="1" applyAlignment="1" quotePrefix="1">
      <alignment horizontal="left"/>
    </xf>
    <xf numFmtId="1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3" fontId="0" fillId="0" borderId="0" xfId="42" applyNumberFormat="1" applyFont="1" applyAlignment="1" applyProtection="1">
      <alignment/>
      <protection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 applyProtection="1">
      <alignment/>
      <protection/>
    </xf>
    <xf numFmtId="0" fontId="0" fillId="0" borderId="0" xfId="0" applyFont="1" applyAlignment="1" quotePrefix="1">
      <alignment/>
    </xf>
    <xf numFmtId="0" fontId="0" fillId="0" borderId="18" xfId="0" applyFont="1" applyBorder="1" applyAlignment="1">
      <alignment horizontal="center"/>
    </xf>
    <xf numFmtId="10" fontId="0" fillId="0" borderId="0" xfId="59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Alignment="1" quotePrefix="1">
      <alignment/>
    </xf>
    <xf numFmtId="10" fontId="0" fillId="0" borderId="12" xfId="59" applyNumberFormat="1" applyFont="1" applyBorder="1" applyAlignment="1">
      <alignment/>
    </xf>
    <xf numFmtId="10" fontId="0" fillId="0" borderId="0" xfId="59" applyNumberFormat="1" applyFont="1" applyAlignment="1">
      <alignment/>
    </xf>
    <xf numFmtId="10" fontId="0" fillId="0" borderId="12" xfId="0" applyNumberFormat="1" applyBorder="1" applyAlignment="1">
      <alignment/>
    </xf>
    <xf numFmtId="17" fontId="0" fillId="0" borderId="13" xfId="0" applyNumberFormat="1" applyBorder="1" applyAlignment="1">
      <alignment/>
    </xf>
    <xf numFmtId="164" fontId="0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left"/>
    </xf>
    <xf numFmtId="10" fontId="5" fillId="0" borderId="0" xfId="59" applyNumberFormat="1" applyFont="1" applyBorder="1" applyAlignment="1">
      <alignment/>
    </xf>
    <xf numFmtId="10" fontId="0" fillId="0" borderId="15" xfId="0" applyNumberFormat="1" applyBorder="1" applyAlignment="1">
      <alignment/>
    </xf>
    <xf numFmtId="0" fontId="0" fillId="0" borderId="11" xfId="0" applyFont="1" applyBorder="1" applyAlignment="1">
      <alignment/>
    </xf>
    <xf numFmtId="0" fontId="28" fillId="0" borderId="11" xfId="0" applyFont="1" applyBorder="1" applyAlignment="1">
      <alignment horizontal="centerContinuous"/>
    </xf>
    <xf numFmtId="43" fontId="29" fillId="0" borderId="0" xfId="42" applyNumberFormat="1" applyFont="1" applyAlignment="1" applyProtection="1">
      <alignment/>
      <protection/>
    </xf>
    <xf numFmtId="10" fontId="0" fillId="0" borderId="19" xfId="59" applyNumberFormat="1" applyFont="1" applyBorder="1" applyAlignment="1">
      <alignment/>
    </xf>
    <xf numFmtId="10" fontId="0" fillId="0" borderId="0" xfId="59" applyNumberFormat="1" applyFont="1" applyFill="1" applyBorder="1" applyAlignment="1">
      <alignment/>
    </xf>
    <xf numFmtId="10" fontId="0" fillId="0" borderId="0" xfId="59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titledWV%20ROE\Baudino%20Testimony%20and%20Work%20Product\SORTED%20AUS%20Report%20-%20January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MASTER"/>
      <sheetName val="COMPINDEX"/>
      <sheetName val="RANKINGS"/>
    </sheetNames>
    <sheetDataSet>
      <sheetData sheetId="0">
        <row r="3">
          <cell r="C3" t="str">
            <v>LATEST ISSUE - AUS MONTHLY REPORT</v>
          </cell>
        </row>
        <row r="5">
          <cell r="C5" t="str">
            <v>January 2010</v>
          </cell>
        </row>
        <row r="7">
          <cell r="C7" t="str">
            <v>REPORT PAGES</v>
          </cell>
        </row>
        <row r="10">
          <cell r="D10" t="str">
            <v>(1)</v>
          </cell>
          <cell r="E10" t="str">
            <v>(2)</v>
          </cell>
          <cell r="F10" t="str">
            <v>(3)</v>
          </cell>
          <cell r="G10" t="str">
            <v>(4)</v>
          </cell>
          <cell r="H10" t="str">
            <v>(5)</v>
          </cell>
          <cell r="I10" t="str">
            <v>(6)</v>
          </cell>
          <cell r="J10" t="str">
            <v>(7)</v>
          </cell>
          <cell r="K10" t="str">
            <v>(8)</v>
          </cell>
          <cell r="L10" t="str">
            <v>(9)</v>
          </cell>
          <cell r="M10" t="str">
            <v>(10)</v>
          </cell>
          <cell r="N10" t="str">
            <v>(11)</v>
          </cell>
          <cell r="O10" t="str">
            <v>(12)</v>
          </cell>
          <cell r="P10" t="str">
            <v>(13)</v>
          </cell>
          <cell r="Q10" t="str">
            <v>(14)</v>
          </cell>
          <cell r="R10" t="str">
            <v>(15)</v>
          </cell>
          <cell r="S10" t="str">
            <v>(16)</v>
          </cell>
          <cell r="T10" t="str">
            <v>(17)</v>
          </cell>
          <cell r="U10" t="str">
            <v>(18)</v>
          </cell>
          <cell r="V10" t="str">
            <v>(19)</v>
          </cell>
          <cell r="W10" t="str">
            <v>(20)</v>
          </cell>
          <cell r="X10" t="str">
            <v>(21)</v>
          </cell>
          <cell r="Y10" t="str">
            <v>(22)</v>
          </cell>
          <cell r="AA10" t="str">
            <v>(23)</v>
          </cell>
          <cell r="AB10" t="str">
            <v>(24)</v>
          </cell>
          <cell r="AC10" t="str">
            <v>(25)</v>
          </cell>
        </row>
        <row r="12">
          <cell r="C12" t="str">
            <v>ELECTRIC COMPANIES</v>
          </cell>
        </row>
        <row r="14">
          <cell r="E14" t="str">
            <v>PER SHARE DATA ($)</v>
          </cell>
          <cell r="T14" t="str">
            <v>NET</v>
          </cell>
        </row>
        <row r="15">
          <cell r="D15" t="str">
            <v>LATEST</v>
          </cell>
          <cell r="J15" t="str">
            <v>PERCENT (2)</v>
          </cell>
          <cell r="Q15" t="str">
            <v>TOTAL</v>
          </cell>
          <cell r="T15" t="str">
            <v>PLANT</v>
          </cell>
          <cell r="W15" t="str">
            <v>COMMON</v>
          </cell>
          <cell r="X15" t="str">
            <v>% RETURN ON</v>
          </cell>
        </row>
        <row r="16">
          <cell r="D16" t="str">
            <v>12 MONTHS</v>
          </cell>
          <cell r="F16" t="str">
            <v>CURRENT</v>
          </cell>
          <cell r="G16" t="str">
            <v>BOOK</v>
          </cell>
          <cell r="H16" t="str">
            <v>STOCK </v>
          </cell>
          <cell r="I16" t="str">
            <v>COMMON</v>
          </cell>
          <cell r="M16" t="str">
            <v>DIV/</v>
          </cell>
          <cell r="N16" t="str">
            <v>PRICE</v>
          </cell>
          <cell r="Q16" t="str">
            <v>REV</v>
          </cell>
          <cell r="R16" t="str">
            <v>%</v>
          </cell>
          <cell r="S16" t="str">
            <v>NET</v>
          </cell>
          <cell r="T16" t="str">
            <v>PER $</v>
          </cell>
          <cell r="U16" t="str">
            <v>S&amp;P</v>
          </cell>
          <cell r="V16" t="str">
            <v>MOODY'S</v>
          </cell>
          <cell r="W16" t="str">
            <v>EQUITY</v>
          </cell>
          <cell r="X16" t="str">
            <v>BOOK VALUE</v>
          </cell>
          <cell r="AA16" t="str">
            <v>REGULATION</v>
          </cell>
        </row>
        <row r="17">
          <cell r="D17" t="str">
            <v>EARNINGS</v>
          </cell>
          <cell r="F17" t="str">
            <v>ANNUAL</v>
          </cell>
          <cell r="G17" t="str">
            <v>VALUE</v>
          </cell>
          <cell r="H17" t="str">
            <v>PRICE</v>
          </cell>
          <cell r="I17" t="str">
            <v>SHARES</v>
          </cell>
          <cell r="J17" t="str">
            <v>DIV</v>
          </cell>
          <cell r="K17" t="str">
            <v>DIV</v>
          </cell>
          <cell r="L17" t="str">
            <v>MKT/</v>
          </cell>
          <cell r="M17" t="str">
            <v>BOOK</v>
          </cell>
          <cell r="N17" t="str">
            <v>EARN</v>
          </cell>
          <cell r="Q17" t="str">
            <v>$ MILL</v>
          </cell>
          <cell r="R17" t="str">
            <v>ELEC</v>
          </cell>
          <cell r="S17" t="str">
            <v>PLANT</v>
          </cell>
          <cell r="T17" t="str">
            <v>REV</v>
          </cell>
          <cell r="U17" t="str">
            <v>BOND </v>
          </cell>
          <cell r="V17" t="str">
            <v>BOND </v>
          </cell>
          <cell r="W17" t="str">
            <v>RATIO </v>
          </cell>
          <cell r="X17" t="str">
            <v>COMMON</v>
          </cell>
          <cell r="Y17" t="str">
            <v>TOTAL</v>
          </cell>
          <cell r="AA17" t="str">
            <v>ALLOWED</v>
          </cell>
          <cell r="AB17" t="str">
            <v>ORDER</v>
          </cell>
        </row>
        <row r="18">
          <cell r="C18" t="str">
            <v>COMPANY</v>
          </cell>
          <cell r="D18" t="str">
            <v>AVAILABLE</v>
          </cell>
          <cell r="E18" t="str">
            <v>EARNINGS</v>
          </cell>
          <cell r="F18" t="str">
            <v>DIVIDEND</v>
          </cell>
          <cell r="G18" t="str">
            <v>(1)</v>
          </cell>
          <cell r="H18" t="str">
            <v>12/18/09</v>
          </cell>
          <cell r="I18" t="str">
            <v>O/S MILL</v>
          </cell>
          <cell r="J18" t="str">
            <v>PAYOUT</v>
          </cell>
          <cell r="K18" t="str">
            <v>YIELD</v>
          </cell>
          <cell r="L18" t="str">
            <v>BOOK</v>
          </cell>
          <cell r="M18" t="str">
            <v>(2)</v>
          </cell>
          <cell r="N18" t="str">
            <v>MULT</v>
          </cell>
          <cell r="Q18" t="str">
            <v>(1)</v>
          </cell>
          <cell r="R18" t="str">
            <v>REV</v>
          </cell>
          <cell r="S18" t="str">
            <v>$ MILL</v>
          </cell>
          <cell r="T18" t="str">
            <v>(1)</v>
          </cell>
          <cell r="U18" t="str">
            <v>RATING</v>
          </cell>
          <cell r="V18" t="str">
            <v>RATING</v>
          </cell>
          <cell r="W18" t="str">
            <v>(3)</v>
          </cell>
          <cell r="X18" t="str">
            <v>EQUITY (4)</v>
          </cell>
          <cell r="Y18" t="str">
            <v>CAPITAL</v>
          </cell>
          <cell r="AA18" t="str">
            <v>ROE</v>
          </cell>
          <cell r="AB18" t="str">
            <v>DATE</v>
          </cell>
        </row>
        <row r="19">
          <cell r="B19">
            <v>1</v>
          </cell>
          <cell r="C19" t="str">
            <v>Allegheny Energy, Inc. (NYSE-AYE)</v>
          </cell>
          <cell r="D19" t="str">
            <v>9/09</v>
          </cell>
          <cell r="E19">
            <v>1.92</v>
          </cell>
          <cell r="F19">
            <v>0.6</v>
          </cell>
          <cell r="G19">
            <v>17.931764705882355</v>
          </cell>
          <cell r="H19">
            <v>23.62</v>
          </cell>
          <cell r="I19">
            <v>170</v>
          </cell>
          <cell r="J19">
            <v>31.25</v>
          </cell>
          <cell r="K19">
            <v>2.5402201524132093</v>
          </cell>
          <cell r="L19">
            <v>131.72155885054454</v>
          </cell>
          <cell r="M19">
            <v>3.3460175829943575</v>
          </cell>
          <cell r="N19">
            <v>12.302083333333334</v>
          </cell>
          <cell r="Q19">
            <v>3273.452</v>
          </cell>
          <cell r="R19">
            <v>89.9692434775277</v>
          </cell>
          <cell r="S19">
            <v>8722.6</v>
          </cell>
          <cell r="T19">
            <v>2.664648817211922</v>
          </cell>
          <cell r="U19" t="str">
            <v>BBB+</v>
          </cell>
          <cell r="V19" t="str">
            <v>Baa1</v>
          </cell>
          <cell r="W19">
            <v>40.38097256626618</v>
          </cell>
          <cell r="X19">
            <v>10.122177662892714</v>
          </cell>
          <cell r="Y19">
            <v>7.726943393143538</v>
          </cell>
          <cell r="AA19">
            <v>10.4625</v>
          </cell>
          <cell r="AB19" t="str">
            <v>-</v>
          </cell>
        </row>
        <row r="20">
          <cell r="B20">
            <v>2</v>
          </cell>
          <cell r="C20" t="str">
            <v>American Electric Power Co. (NYSE-AEP)</v>
          </cell>
          <cell r="D20" t="str">
            <v>9/09</v>
          </cell>
          <cell r="E20">
            <v>2.84</v>
          </cell>
          <cell r="F20">
            <v>1.64</v>
          </cell>
          <cell r="G20">
            <v>27.390818460530205</v>
          </cell>
          <cell r="H20">
            <v>34.82</v>
          </cell>
          <cell r="I20">
            <v>476.948143</v>
          </cell>
          <cell r="J20">
            <v>57.74647887323944</v>
          </cell>
          <cell r="K20">
            <v>4.709936817920735</v>
          </cell>
          <cell r="L20">
            <v>127.1228899208512</v>
          </cell>
          <cell r="M20">
            <v>5.987407796387018</v>
          </cell>
          <cell r="N20">
            <v>12.26056338028169</v>
          </cell>
          <cell r="Q20">
            <v>13443</v>
          </cell>
          <cell r="R20">
            <v>94.27955069552927</v>
          </cell>
          <cell r="S20">
            <v>33821</v>
          </cell>
          <cell r="T20">
            <v>2.5158818716060405</v>
          </cell>
          <cell r="U20" t="str">
            <v>BBB</v>
          </cell>
          <cell r="V20" t="str">
            <v>Baa2</v>
          </cell>
          <cell r="W20">
            <v>43.00480610968464</v>
          </cell>
          <cell r="X20">
            <v>10.741837287852883</v>
          </cell>
          <cell r="Y20">
            <v>7.847950225858689</v>
          </cell>
          <cell r="AA20">
            <v>10.656</v>
          </cell>
          <cell r="AB20" t="str">
            <v>-</v>
          </cell>
        </row>
        <row r="21">
          <cell r="B21">
            <v>3</v>
          </cell>
          <cell r="C21" t="str">
            <v>Central Vermont Public Serv. Corp. (NYSE-CV)</v>
          </cell>
          <cell r="D21" t="str">
            <v>9/09</v>
          </cell>
          <cell r="E21">
            <v>2.09</v>
          </cell>
          <cell r="F21">
            <v>0.9200000166893005</v>
          </cell>
          <cell r="G21">
            <v>19.511372068011365</v>
          </cell>
          <cell r="H21">
            <v>20.01</v>
          </cell>
          <cell r="I21">
            <v>11.717218</v>
          </cell>
          <cell r="J21">
            <v>44.01913955451199</v>
          </cell>
          <cell r="K21">
            <v>4.597701232830087</v>
          </cell>
          <cell r="L21">
            <v>102.55557594950552</v>
          </cell>
          <cell r="M21">
            <v>4.715198979766412</v>
          </cell>
          <cell r="N21">
            <v>9.57416267942584</v>
          </cell>
          <cell r="Q21">
            <v>337.82899999999995</v>
          </cell>
          <cell r="R21">
            <v>100.00000000000003</v>
          </cell>
          <cell r="S21">
            <v>349.94</v>
          </cell>
          <cell r="T21">
            <v>1.0358494978228632</v>
          </cell>
          <cell r="U21" t="str">
            <v>NR</v>
          </cell>
          <cell r="V21" t="str">
            <v>Baa1</v>
          </cell>
          <cell r="W21">
            <v>54.24929346523564</v>
          </cell>
          <cell r="X21">
            <v>11.266409954551635</v>
          </cell>
          <cell r="Y21">
            <v>7.873227608296551</v>
          </cell>
          <cell r="AA21">
            <v>10.71</v>
          </cell>
          <cell r="AB21" t="str">
            <v>01/08</v>
          </cell>
        </row>
        <row r="22">
          <cell r="B22">
            <v>4</v>
          </cell>
          <cell r="C22" t="str">
            <v>Cleco Corporation (NYSE-CNL)</v>
          </cell>
          <cell r="D22" t="str">
            <v>9/09</v>
          </cell>
          <cell r="E22">
            <v>1.78</v>
          </cell>
          <cell r="F22">
            <v>0.8999999761581421</v>
          </cell>
          <cell r="G22">
            <v>18.430095212478975</v>
          </cell>
          <cell r="H22">
            <v>26.72</v>
          </cell>
          <cell r="I22">
            <v>60.556768</v>
          </cell>
          <cell r="J22">
            <v>50.561796413378765</v>
          </cell>
          <cell r="K22">
            <v>3.3682633838253824</v>
          </cell>
          <cell r="L22">
            <v>144.9802602316886</v>
          </cell>
          <cell r="M22">
            <v>4.883317019158719</v>
          </cell>
          <cell r="N22">
            <v>15.01123595505618</v>
          </cell>
          <cell r="Q22">
            <v>900.847</v>
          </cell>
          <cell r="R22">
            <v>95.13724306125236</v>
          </cell>
          <cell r="S22">
            <v>2208.553</v>
          </cell>
          <cell r="T22">
            <v>2.451640511651812</v>
          </cell>
          <cell r="U22" t="str">
            <v>BBB</v>
          </cell>
          <cell r="V22" t="str">
            <v>Baa1</v>
          </cell>
          <cell r="W22">
            <v>47.15486485618629</v>
          </cell>
          <cell r="X22">
            <v>10.72955674914765</v>
          </cell>
          <cell r="Y22">
            <v>9.792874260950068</v>
          </cell>
          <cell r="AA22">
            <v>10.7</v>
          </cell>
          <cell r="AB22" t="str">
            <v>10/09</v>
          </cell>
        </row>
        <row r="23">
          <cell r="B23">
            <v>5</v>
          </cell>
          <cell r="C23" t="str">
            <v>DPL Inc.(NYSE-DPL)</v>
          </cell>
          <cell r="D23" t="str">
            <v>9/09</v>
          </cell>
          <cell r="E23">
            <v>2.1999999999999997</v>
          </cell>
          <cell r="F23">
            <v>1.14</v>
          </cell>
          <cell r="G23">
            <v>9.231643356643355</v>
          </cell>
          <cell r="H23">
            <v>27.85</v>
          </cell>
          <cell r="I23">
            <v>114.4</v>
          </cell>
          <cell r="J23">
            <v>51.81818181818182</v>
          </cell>
          <cell r="K23">
            <v>4.093357271095152</v>
          </cell>
          <cell r="L23">
            <v>301.67976517375257</v>
          </cell>
          <cell r="M23">
            <v>12.34883060316258</v>
          </cell>
          <cell r="N23">
            <v>12.659090909090912</v>
          </cell>
          <cell r="Q23">
            <v>1575.7</v>
          </cell>
          <cell r="R23">
            <v>99.93399758837342</v>
          </cell>
          <cell r="S23">
            <v>2880.4</v>
          </cell>
          <cell r="T23">
            <v>1.828012946626896</v>
          </cell>
          <cell r="U23" t="str">
            <v>A</v>
          </cell>
          <cell r="V23" t="str">
            <v>Aa3</v>
          </cell>
          <cell r="W23">
            <v>43.41445367096933</v>
          </cell>
          <cell r="X23">
            <v>24.783833193339593</v>
          </cell>
          <cell r="Y23">
            <v>13.714027854696123</v>
          </cell>
          <cell r="AA23">
            <v>11</v>
          </cell>
          <cell r="AB23" t="str">
            <v>12/05</v>
          </cell>
        </row>
        <row r="24">
          <cell r="B24">
            <v>6</v>
          </cell>
          <cell r="C24" t="str">
            <v>Edison International (NYSE-EIX)</v>
          </cell>
          <cell r="D24" t="str">
            <v>9/09</v>
          </cell>
          <cell r="E24">
            <v>2.6</v>
          </cell>
          <cell r="F24">
            <v>1.24</v>
          </cell>
          <cell r="G24">
            <v>29.857142857142858</v>
          </cell>
          <cell r="H24">
            <v>35.43</v>
          </cell>
          <cell r="I24">
            <v>329</v>
          </cell>
          <cell r="J24">
            <v>47.692307692307686</v>
          </cell>
          <cell r="K24">
            <v>3.499858876658199</v>
          </cell>
          <cell r="L24">
            <v>118.66507177033492</v>
          </cell>
          <cell r="M24">
            <v>4.15311004784689</v>
          </cell>
          <cell r="N24">
            <v>13.626923076923076</v>
          </cell>
          <cell r="Q24">
            <v>12846</v>
          </cell>
          <cell r="R24">
            <v>80.83450101198817</v>
          </cell>
          <cell r="S24">
            <v>20876</v>
          </cell>
          <cell r="T24">
            <v>1.6250973065545695</v>
          </cell>
          <cell r="U24" t="str">
            <v>A</v>
          </cell>
          <cell r="V24" t="str">
            <v>A1</v>
          </cell>
          <cell r="W24">
            <v>44.05920610002242</v>
          </cell>
          <cell r="X24">
            <v>9.149916247906198</v>
          </cell>
          <cell r="Y24">
            <v>7.095868783440048</v>
          </cell>
          <cell r="AA24">
            <v>10.656</v>
          </cell>
          <cell r="AB24" t="str">
            <v>-</v>
          </cell>
        </row>
        <row r="25">
          <cell r="B25">
            <v>7</v>
          </cell>
          <cell r="C25" t="str">
            <v>El Paso Electric Company (ASE-EE)</v>
          </cell>
          <cell r="D25" t="str">
            <v>9/09</v>
          </cell>
          <cell r="E25">
            <v>1.55</v>
          </cell>
          <cell r="F25">
            <v>0</v>
          </cell>
          <cell r="G25">
            <v>16.912264796627106</v>
          </cell>
          <cell r="H25">
            <v>19.8</v>
          </cell>
          <cell r="I25">
            <v>44.637487</v>
          </cell>
          <cell r="J25">
            <v>0</v>
          </cell>
          <cell r="K25">
            <v>0</v>
          </cell>
          <cell r="L25">
            <v>117.07479889948749</v>
          </cell>
          <cell r="M25" t="str">
            <v>NM</v>
          </cell>
          <cell r="N25">
            <v>12.774193548387096</v>
          </cell>
          <cell r="Q25">
            <v>847.469</v>
          </cell>
          <cell r="R25">
            <v>96.89428167873987</v>
          </cell>
          <cell r="S25">
            <v>1708.393</v>
          </cell>
          <cell r="T25">
            <v>2.0158766869348614</v>
          </cell>
          <cell r="U25" t="str">
            <v>BBB</v>
          </cell>
          <cell r="V25" t="str">
            <v>Baa1</v>
          </cell>
          <cell r="W25">
            <v>49.262389808730994</v>
          </cell>
          <cell r="X25">
            <v>9.51556468374043</v>
          </cell>
          <cell r="Y25">
            <v>8.433654765620165</v>
          </cell>
          <cell r="AA25">
            <v>11.25</v>
          </cell>
          <cell r="AB25" t="str">
            <v>-</v>
          </cell>
        </row>
        <row r="26">
          <cell r="B26">
            <v>8</v>
          </cell>
          <cell r="C26" t="str">
            <v>FirstEnergy Corporation (NYSE-FE)</v>
          </cell>
          <cell r="D26" t="str">
            <v>9/09</v>
          </cell>
          <cell r="E26">
            <v>3.592</v>
          </cell>
          <cell r="F26">
            <v>2.2</v>
          </cell>
          <cell r="G26">
            <v>27.93421052631579</v>
          </cell>
          <cell r="H26">
            <v>46.77</v>
          </cell>
          <cell r="I26">
            <v>304</v>
          </cell>
          <cell r="J26">
            <v>61.24721603563474</v>
          </cell>
          <cell r="K26">
            <v>4.703870002138123</v>
          </cell>
          <cell r="L26">
            <v>167.4291097503533</v>
          </cell>
          <cell r="M26">
            <v>7.875647668393783</v>
          </cell>
          <cell r="N26">
            <v>13.020601336302896</v>
          </cell>
          <cell r="Q26">
            <v>13214</v>
          </cell>
          <cell r="R26">
            <v>87.52081126078401</v>
          </cell>
          <cell r="S26">
            <v>18749</v>
          </cell>
          <cell r="T26">
            <v>1.4188739215983048</v>
          </cell>
          <cell r="U26" t="str">
            <v>BBB+</v>
          </cell>
          <cell r="V26" t="str">
            <v>Baa1</v>
          </cell>
          <cell r="W26">
            <v>35.25553202972558</v>
          </cell>
          <cell r="X26">
            <v>12.353172595964706</v>
          </cell>
          <cell r="Y26">
            <v>8.249047122202585</v>
          </cell>
          <cell r="AA26">
            <v>10.665000000000001</v>
          </cell>
          <cell r="AB26" t="str">
            <v>-</v>
          </cell>
        </row>
        <row r="27">
          <cell r="B27">
            <v>9</v>
          </cell>
          <cell r="C27" t="str">
            <v>FPL Group, Inc. (NYSE-FPL)</v>
          </cell>
          <cell r="D27" t="str">
            <v>9/09</v>
          </cell>
          <cell r="E27">
            <v>4.130000000000001</v>
          </cell>
          <cell r="F27">
            <v>1.89</v>
          </cell>
          <cell r="G27">
            <v>31.205882352941178</v>
          </cell>
          <cell r="H27">
            <v>54.26</v>
          </cell>
          <cell r="I27">
            <v>408</v>
          </cell>
          <cell r="J27">
            <v>45.76271186440677</v>
          </cell>
          <cell r="K27">
            <v>3.4832288978990045</v>
          </cell>
          <cell r="L27">
            <v>173.8774740810556</v>
          </cell>
          <cell r="M27">
            <v>6.05655042412818</v>
          </cell>
          <cell r="N27">
            <v>13.138014527845034</v>
          </cell>
          <cell r="Q27">
            <v>15992</v>
          </cell>
          <cell r="R27">
            <v>72.27988994497248</v>
          </cell>
          <cell r="S27">
            <v>35216</v>
          </cell>
          <cell r="T27">
            <v>2.2021010505252625</v>
          </cell>
          <cell r="U27" t="str">
            <v>A</v>
          </cell>
          <cell r="V27" t="str">
            <v>Aa2</v>
          </cell>
          <cell r="W27">
            <v>41.64050235478807</v>
          </cell>
          <cell r="X27">
            <v>14.266875463611639</v>
          </cell>
          <cell r="Y27">
            <v>8.714324360881916</v>
          </cell>
          <cell r="AA27">
            <v>11.75</v>
          </cell>
          <cell r="AB27" t="str">
            <v>08/05</v>
          </cell>
        </row>
        <row r="28">
          <cell r="B28">
            <v>10</v>
          </cell>
          <cell r="C28" t="str">
            <v>Great Plains Energy Incorporated (NYSE-GXP)</v>
          </cell>
          <cell r="D28" t="str">
            <v>9/09</v>
          </cell>
          <cell r="E28">
            <v>1.14</v>
          </cell>
          <cell r="F28">
            <v>0.83</v>
          </cell>
          <cell r="G28">
            <v>20.740548554484803</v>
          </cell>
          <cell r="H28">
            <v>19.55</v>
          </cell>
          <cell r="I28">
            <v>134.9</v>
          </cell>
          <cell r="J28">
            <v>72.80701754385966</v>
          </cell>
          <cell r="K28">
            <v>4.245524296675192</v>
          </cell>
          <cell r="L28">
            <v>94.25980199435291</v>
          </cell>
          <cell r="M28">
            <v>4.001822795668179</v>
          </cell>
          <cell r="N28">
            <v>17.149122807017545</v>
          </cell>
          <cell r="Q28">
            <v>1931.3000000000002</v>
          </cell>
          <cell r="R28">
            <v>99.99999999999999</v>
          </cell>
          <cell r="S28">
            <v>6531.5</v>
          </cell>
          <cell r="T28">
            <v>3.381918914720654</v>
          </cell>
          <cell r="U28" t="str">
            <v>BBB+</v>
          </cell>
          <cell r="V28" t="str">
            <v>A3</v>
          </cell>
          <cell r="W28">
            <v>44.33089330417974</v>
          </cell>
          <cell r="X28">
            <v>5.216106390838568</v>
          </cell>
          <cell r="Y28">
            <v>5.237670875859634</v>
          </cell>
          <cell r="AA28">
            <v>10.45</v>
          </cell>
          <cell r="AB28" t="str">
            <v>-</v>
          </cell>
        </row>
        <row r="29">
          <cell r="B29">
            <v>11</v>
          </cell>
          <cell r="C29" t="str">
            <v>Hawaiian Electric Industries, Inc. (NYSE-HE)</v>
          </cell>
          <cell r="D29" t="str">
            <v>9/09</v>
          </cell>
          <cell r="E29">
            <v>0.928</v>
          </cell>
          <cell r="F29">
            <v>1.239999771118164</v>
          </cell>
          <cell r="G29">
            <v>15.536242652039945</v>
          </cell>
          <cell r="H29">
            <v>20.48</v>
          </cell>
          <cell r="I29">
            <v>91.522</v>
          </cell>
          <cell r="J29">
            <v>133.62066499118146</v>
          </cell>
          <cell r="K29">
            <v>6.0546863824129105</v>
          </cell>
          <cell r="L29">
            <v>131.8208041589189</v>
          </cell>
          <cell r="M29">
            <v>7.981336278597253</v>
          </cell>
          <cell r="N29">
            <v>22.068965517241377</v>
          </cell>
          <cell r="Q29">
            <v>2189.011</v>
          </cell>
          <cell r="R29">
            <v>98.91932932269411</v>
          </cell>
          <cell r="S29">
            <v>2736.754</v>
          </cell>
          <cell r="T29">
            <v>1.250223959587229</v>
          </cell>
          <cell r="U29" t="str">
            <v>BBB</v>
          </cell>
          <cell r="V29" t="str">
            <v>Baa2</v>
          </cell>
          <cell r="W29">
            <v>44.5897275805309</v>
          </cell>
          <cell r="X29">
            <v>11.641533953592843</v>
          </cell>
          <cell r="Y29">
            <v>6.535145405815632</v>
          </cell>
          <cell r="AA29">
            <v>10.82</v>
          </cell>
          <cell r="AB29" t="str">
            <v>-</v>
          </cell>
        </row>
        <row r="30">
          <cell r="B30">
            <v>12</v>
          </cell>
          <cell r="C30" t="str">
            <v>IDACORP, Inc. (NYSE-IDA)</v>
          </cell>
          <cell r="D30" t="str">
            <v>9/09</v>
          </cell>
          <cell r="E30">
            <v>2.3</v>
          </cell>
          <cell r="F30">
            <v>1.1999998092651367</v>
          </cell>
          <cell r="G30">
            <v>29.284020279586773</v>
          </cell>
          <cell r="H30">
            <v>31.11</v>
          </cell>
          <cell r="I30">
            <v>47.141</v>
          </cell>
          <cell r="J30">
            <v>52.17390475065812</v>
          </cell>
          <cell r="K30">
            <v>3.8572800040666566</v>
          </cell>
          <cell r="L30">
            <v>106.23541338579825</v>
          </cell>
          <cell r="M30">
            <v>4.097797357767948</v>
          </cell>
          <cell r="N30">
            <v>13.52608695652174</v>
          </cell>
          <cell r="Q30">
            <v>1013.7490000000001</v>
          </cell>
          <cell r="R30">
            <v>99.62061614857326</v>
          </cell>
          <cell r="S30">
            <v>2847.143</v>
          </cell>
          <cell r="T30">
            <v>2.808528541088573</v>
          </cell>
          <cell r="U30" t="str">
            <v>A-</v>
          </cell>
          <cell r="V30" t="str">
            <v>A3</v>
          </cell>
          <cell r="W30">
            <v>49.50552853417909</v>
          </cell>
          <cell r="X30">
            <v>8.20455215835615</v>
          </cell>
          <cell r="Y30">
            <v>6.60135466516401</v>
          </cell>
          <cell r="AA30">
            <v>10.5</v>
          </cell>
          <cell r="AB30" t="str">
            <v>05/09</v>
          </cell>
        </row>
        <row r="31">
          <cell r="B31">
            <v>13</v>
          </cell>
          <cell r="C31" t="str">
            <v>Maine &amp; Maritimes Corporation (ASE-MAM)</v>
          </cell>
          <cell r="D31" t="str">
            <v>9/09</v>
          </cell>
          <cell r="E31">
            <v>1.0099999999999998</v>
          </cell>
          <cell r="F31">
            <v>0.2</v>
          </cell>
          <cell r="G31">
            <v>27.14113138505956</v>
          </cell>
          <cell r="H31">
            <v>35.95</v>
          </cell>
          <cell r="I31">
            <v>1.681249</v>
          </cell>
          <cell r="J31">
            <v>19.80198019801981</v>
          </cell>
          <cell r="K31">
            <v>0.5563282336578581</v>
          </cell>
          <cell r="L31">
            <v>132.45579003309155</v>
          </cell>
          <cell r="M31">
            <v>0.7368889570686595</v>
          </cell>
          <cell r="N31">
            <v>35.594059405940605</v>
          </cell>
          <cell r="Q31">
            <v>36.272999999999996</v>
          </cell>
          <cell r="R31">
            <v>86.65398505775647</v>
          </cell>
          <cell r="S31">
            <v>69.198</v>
          </cell>
          <cell r="T31">
            <v>1.9076999421056984</v>
          </cell>
          <cell r="U31" t="str">
            <v>NR</v>
          </cell>
          <cell r="V31" t="str">
            <v>NR</v>
          </cell>
          <cell r="W31">
            <v>63.89643487271404</v>
          </cell>
          <cell r="X31">
            <v>3.7678725332036844</v>
          </cell>
          <cell r="Y31">
            <v>4.308638980735595</v>
          </cell>
          <cell r="AA31">
            <v>10.2</v>
          </cell>
          <cell r="AB31" t="str">
            <v>07/06</v>
          </cell>
        </row>
        <row r="32">
          <cell r="B32">
            <v>14</v>
          </cell>
          <cell r="C32" t="str">
            <v>OGE Energy Corp. (NYSE-OGE)</v>
          </cell>
          <cell r="D32" t="str">
            <v>9/09</v>
          </cell>
          <cell r="E32">
            <v>2.54</v>
          </cell>
          <cell r="F32">
            <v>1.42</v>
          </cell>
          <cell r="G32">
            <v>21.005117707267143</v>
          </cell>
          <cell r="H32">
            <v>36.11</v>
          </cell>
          <cell r="I32">
            <v>97.7</v>
          </cell>
          <cell r="J32">
            <v>55.90551181102362</v>
          </cell>
          <cell r="K32">
            <v>3.9324286901135417</v>
          </cell>
          <cell r="L32">
            <v>171.91048630737745</v>
          </cell>
          <cell r="M32">
            <v>6.760257284865023</v>
          </cell>
          <cell r="N32">
            <v>14.216535433070865</v>
          </cell>
          <cell r="Q32">
            <v>2782</v>
          </cell>
          <cell r="R32">
            <v>61.45938173975558</v>
          </cell>
          <cell r="S32">
            <v>5773.4</v>
          </cell>
          <cell r="T32">
            <v>2.0752695902228613</v>
          </cell>
          <cell r="U32" t="str">
            <v>BBB +</v>
          </cell>
          <cell r="V32" t="str">
            <v>Baa1</v>
          </cell>
          <cell r="W32">
            <v>47.82010951881626</v>
          </cell>
          <cell r="X32">
            <v>12.638774671052634</v>
          </cell>
          <cell r="Y32">
            <v>8.790407979686417</v>
          </cell>
          <cell r="AA32">
            <v>10.125</v>
          </cell>
          <cell r="AB32" t="str">
            <v>-</v>
          </cell>
        </row>
        <row r="33">
          <cell r="B33">
            <v>15</v>
          </cell>
          <cell r="C33" t="str">
            <v>Otter Tail Corporation (NDQ-OTTR)</v>
          </cell>
          <cell r="D33" t="str">
            <v>9/09</v>
          </cell>
          <cell r="E33">
            <v>0.8800000000000001</v>
          </cell>
          <cell r="F33">
            <v>1.19</v>
          </cell>
          <cell r="G33">
            <v>18.726095709566252</v>
          </cell>
          <cell r="H33">
            <v>23.6</v>
          </cell>
          <cell r="I33">
            <v>35.788293</v>
          </cell>
          <cell r="J33">
            <v>135.22727272727272</v>
          </cell>
          <cell r="K33">
            <v>5.042372881355932</v>
          </cell>
          <cell r="L33">
            <v>126.02733835192304</v>
          </cell>
          <cell r="M33">
            <v>6.35476833215205</v>
          </cell>
          <cell r="N33">
            <v>26.818181818181817</v>
          </cell>
          <cell r="Q33">
            <v>1206.9769999999999</v>
          </cell>
          <cell r="R33">
            <v>26.79736233581916</v>
          </cell>
          <cell r="S33">
            <v>1133.703</v>
          </cell>
          <cell r="T33">
            <v>0.9392913038110917</v>
          </cell>
          <cell r="U33" t="str">
            <v>BBB-</v>
          </cell>
          <cell r="V33" t="str">
            <v>Baa1</v>
          </cell>
          <cell r="W33">
            <v>61.02158051971347</v>
          </cell>
          <cell r="X33">
            <v>4.561879455134417</v>
          </cell>
          <cell r="Y33">
            <v>5.134484993518794</v>
          </cell>
          <cell r="AA33">
            <v>10.59</v>
          </cell>
          <cell r="AB33" t="str">
            <v>-</v>
          </cell>
        </row>
        <row r="34">
          <cell r="B34">
            <v>16</v>
          </cell>
          <cell r="C34" t="str">
            <v>Pinnacle West Capital Corp. (NYSE-PNW)</v>
          </cell>
          <cell r="D34" t="str">
            <v>9/09</v>
          </cell>
          <cell r="E34">
            <v>0.5699999999999998</v>
          </cell>
          <cell r="F34">
            <v>2.09999942779541</v>
          </cell>
          <cell r="G34">
            <v>33.50260886718942</v>
          </cell>
          <cell r="H34">
            <v>37.2</v>
          </cell>
          <cell r="I34">
            <v>101.385</v>
          </cell>
          <cell r="J34" t="str">
            <v>NM</v>
          </cell>
          <cell r="K34">
            <v>5.645159752138199</v>
          </cell>
          <cell r="L34">
            <v>111.03612899958844</v>
          </cell>
          <cell r="M34">
            <v>6.268166864617017</v>
          </cell>
          <cell r="N34">
            <v>65.26315789473686</v>
          </cell>
          <cell r="Q34">
            <v>3236.695</v>
          </cell>
          <cell r="R34">
            <v>96.81462108725101</v>
          </cell>
          <cell r="S34">
            <v>9007.257</v>
          </cell>
          <cell r="T34">
            <v>2.7828562777771766</v>
          </cell>
          <cell r="U34" t="str">
            <v>BBB-</v>
          </cell>
          <cell r="V34" t="str">
            <v>Baa2</v>
          </cell>
          <cell r="W34">
            <v>47.882297913635256</v>
          </cell>
          <cell r="X34">
            <v>1.6779732274678014</v>
          </cell>
          <cell r="Y34">
            <v>2.1936620402832396</v>
          </cell>
          <cell r="AA34">
            <v>10.75</v>
          </cell>
          <cell r="AB34" t="str">
            <v>06/07</v>
          </cell>
        </row>
        <row r="35">
          <cell r="B35">
            <v>17</v>
          </cell>
          <cell r="C35" t="str">
            <v>PNM Resources, Inc. (NYSE-PNM)</v>
          </cell>
          <cell r="D35" t="str">
            <v>9/09</v>
          </cell>
          <cell r="E35">
            <v>-0.17999999999999994</v>
          </cell>
          <cell r="F35">
            <v>0.5</v>
          </cell>
          <cell r="G35">
            <v>19.536310046751026</v>
          </cell>
          <cell r="H35">
            <v>12.46</v>
          </cell>
          <cell r="I35">
            <v>86.673174</v>
          </cell>
          <cell r="J35" t="str">
            <v>NM</v>
          </cell>
          <cell r="K35">
            <v>4.012841091492777</v>
          </cell>
          <cell r="L35">
            <v>63.77867657803758</v>
          </cell>
          <cell r="M35">
            <v>2.5593369413337714</v>
          </cell>
          <cell r="N35" t="str">
            <v>NM</v>
          </cell>
          <cell r="Q35">
            <v>1672.335</v>
          </cell>
          <cell r="R35">
            <v>99.98451267240117</v>
          </cell>
          <cell r="S35">
            <v>3280.255</v>
          </cell>
          <cell r="T35">
            <v>1.9614819997189559</v>
          </cell>
          <cell r="U35" t="str">
            <v>BB+</v>
          </cell>
          <cell r="V35" t="str">
            <v>Baa2</v>
          </cell>
          <cell r="W35">
            <v>49.39249478079027</v>
          </cell>
          <cell r="X35" t="str">
            <v>NM</v>
          </cell>
          <cell r="Y35">
            <v>2.837065235259322</v>
          </cell>
          <cell r="AA35">
            <v>10.375</v>
          </cell>
          <cell r="AB35" t="str">
            <v>-</v>
          </cell>
        </row>
        <row r="36">
          <cell r="B36">
            <v>18</v>
          </cell>
          <cell r="C36" t="str">
            <v>Portland General Electric (NYSE-POR)</v>
          </cell>
          <cell r="D36" t="str">
            <v>9/09</v>
          </cell>
          <cell r="E36">
            <v>1.5299999999999998</v>
          </cell>
          <cell r="F36">
            <v>1.02</v>
          </cell>
          <cell r="G36">
            <v>20.658575169828378</v>
          </cell>
          <cell r="H36">
            <v>20.61</v>
          </cell>
          <cell r="I36">
            <v>75.223</v>
          </cell>
          <cell r="J36">
            <v>66.66666666666667</v>
          </cell>
          <cell r="K36">
            <v>4.9490538573508</v>
          </cell>
          <cell r="L36">
            <v>99.76486679536679</v>
          </cell>
          <cell r="M36">
            <v>4.937416988416989</v>
          </cell>
          <cell r="N36">
            <v>13.47058823529412</v>
          </cell>
          <cell r="Q36">
            <v>1768</v>
          </cell>
          <cell r="R36">
            <v>96.43665158371041</v>
          </cell>
          <cell r="S36">
            <v>3800</v>
          </cell>
          <cell r="T36">
            <v>2.1493212669683257</v>
          </cell>
          <cell r="U36" t="str">
            <v>A</v>
          </cell>
          <cell r="V36" t="str">
            <v>A3</v>
          </cell>
          <cell r="W36">
            <v>49.34899968243887</v>
          </cell>
          <cell r="X36">
            <v>7.359009628610728</v>
          </cell>
          <cell r="Y36">
            <v>7.0463485548144345</v>
          </cell>
          <cell r="AA36">
            <v>10.8</v>
          </cell>
          <cell r="AB36" t="str">
            <v>01/07</v>
          </cell>
        </row>
        <row r="37">
          <cell r="B37">
            <v>19</v>
          </cell>
          <cell r="C37" t="str">
            <v>PPL Corporation (NYSE-PPL)</v>
          </cell>
          <cell r="D37" t="str">
            <v>9/09</v>
          </cell>
          <cell r="E37">
            <v>1.51</v>
          </cell>
          <cell r="F37">
            <v>1.38</v>
          </cell>
          <cell r="G37">
            <v>14.91309102878561</v>
          </cell>
          <cell r="H37">
            <v>32.37</v>
          </cell>
          <cell r="I37">
            <v>376.716</v>
          </cell>
          <cell r="J37">
            <v>91.39072847682118</v>
          </cell>
          <cell r="K37">
            <v>4.263206672845228</v>
          </cell>
          <cell r="L37">
            <v>217.05761694553223</v>
          </cell>
          <cell r="M37">
            <v>9.25361480954076</v>
          </cell>
          <cell r="N37">
            <v>21.43708609271523</v>
          </cell>
          <cell r="Q37">
            <v>8350</v>
          </cell>
          <cell r="R37">
            <v>46.790419161676645</v>
          </cell>
          <cell r="S37">
            <v>12877</v>
          </cell>
          <cell r="T37">
            <v>1.5421556886227545</v>
          </cell>
          <cell r="U37" t="str">
            <v>A-</v>
          </cell>
          <cell r="V37" t="str">
            <v>A3</v>
          </cell>
          <cell r="W37">
            <v>40.68950532338669</v>
          </cell>
          <cell r="X37">
            <v>10.515979289412606</v>
          </cell>
          <cell r="Y37">
            <v>7.328734625351291</v>
          </cell>
          <cell r="AA37">
            <v>9.57</v>
          </cell>
          <cell r="AB37" t="str">
            <v>-</v>
          </cell>
        </row>
        <row r="38">
          <cell r="B38">
            <v>20</v>
          </cell>
          <cell r="C38" t="str">
            <v>Progress Energy Inc.  (NYSE-PGN)</v>
          </cell>
          <cell r="D38" t="str">
            <v>9/09</v>
          </cell>
          <cell r="E38">
            <v>2.89</v>
          </cell>
          <cell r="F38">
            <v>2.48</v>
          </cell>
          <cell r="G38">
            <v>33.503571428571426</v>
          </cell>
          <cell r="H38">
            <v>41.01</v>
          </cell>
          <cell r="I38">
            <v>280</v>
          </cell>
          <cell r="J38">
            <v>85.81314878892734</v>
          </cell>
          <cell r="K38">
            <v>6.047305535235309</v>
          </cell>
          <cell r="L38">
            <v>122.40486088903101</v>
          </cell>
          <cell r="M38">
            <v>7.402195927939452</v>
          </cell>
          <cell r="N38">
            <v>14.19031141868512</v>
          </cell>
          <cell r="Q38">
            <v>9731</v>
          </cell>
          <cell r="R38">
            <v>96.07440139759531</v>
          </cell>
          <cell r="S38">
            <v>19434</v>
          </cell>
          <cell r="T38">
            <v>1.9971225978830542</v>
          </cell>
          <cell r="U38" t="str">
            <v>A-</v>
          </cell>
          <cell r="V38" t="str">
            <v>A1</v>
          </cell>
          <cell r="W38">
            <v>45.2882108718741</v>
          </cell>
          <cell r="X38">
            <v>8.534710017574692</v>
          </cell>
          <cell r="Y38">
            <v>7.138640165305519</v>
          </cell>
          <cell r="AA38">
            <v>12.416666666666666</v>
          </cell>
          <cell r="AB38" t="str">
            <v>-</v>
          </cell>
        </row>
        <row r="39">
          <cell r="B39">
            <v>21</v>
          </cell>
          <cell r="C39" t="str">
            <v>Southern Company (NYSE-SO)</v>
          </cell>
          <cell r="D39" t="str">
            <v>9/09</v>
          </cell>
          <cell r="E39">
            <v>1.977</v>
          </cell>
          <cell r="F39">
            <v>1.75</v>
          </cell>
          <cell r="G39">
            <v>17.948567693688155</v>
          </cell>
          <cell r="H39">
            <v>33.5</v>
          </cell>
          <cell r="I39">
            <v>800.178</v>
          </cell>
          <cell r="J39">
            <v>88.51795649974709</v>
          </cell>
          <cell r="K39">
            <v>5.223880597014925</v>
          </cell>
          <cell r="L39">
            <v>186.64441960892907</v>
          </cell>
          <cell r="M39">
            <v>9.750081621361966</v>
          </cell>
          <cell r="N39">
            <v>16.944865958523014</v>
          </cell>
          <cell r="Q39">
            <v>16034.953000000001</v>
          </cell>
          <cell r="R39">
            <v>99.3228729763037</v>
          </cell>
          <cell r="S39">
            <v>38141.779</v>
          </cell>
          <cell r="T39">
            <v>2.3786648454784993</v>
          </cell>
          <cell r="U39" t="str">
            <v>A</v>
          </cell>
          <cell r="V39" t="str">
            <v>A2</v>
          </cell>
          <cell r="W39">
            <v>42.06274567574806</v>
          </cell>
          <cell r="X39">
            <v>11.294194846558419</v>
          </cell>
          <cell r="Y39">
            <v>7.344522550708171</v>
          </cell>
          <cell r="AA39">
            <v>11.925</v>
          </cell>
          <cell r="AB39" t="str">
            <v>-</v>
          </cell>
        </row>
        <row r="40">
          <cell r="B40">
            <v>22</v>
          </cell>
          <cell r="C40" t="str">
            <v>UIL Holdings Corporation (NYSE-UIL)</v>
          </cell>
          <cell r="D40" t="str">
            <v>9/09</v>
          </cell>
          <cell r="E40">
            <v>2.0599999999999996</v>
          </cell>
          <cell r="F40">
            <v>1.7279996871948242</v>
          </cell>
          <cell r="G40">
            <v>19.23730332603067</v>
          </cell>
          <cell r="H40">
            <v>27.39</v>
          </cell>
          <cell r="I40">
            <v>30.126</v>
          </cell>
          <cell r="J40">
            <v>83.8834799609138</v>
          </cell>
          <cell r="K40">
            <v>6.308870708998993</v>
          </cell>
          <cell r="L40">
            <v>142.37962325487496</v>
          </cell>
          <cell r="M40">
            <v>8.982546347109926</v>
          </cell>
          <cell r="N40">
            <v>13.296116504854371</v>
          </cell>
          <cell r="Q40">
            <v>910.335</v>
          </cell>
          <cell r="R40">
            <v>99.9103626686879</v>
          </cell>
          <cell r="S40">
            <v>1113.408</v>
          </cell>
          <cell r="T40">
            <v>1.2230750218326218</v>
          </cell>
          <cell r="U40" t="str">
            <v>NR</v>
          </cell>
          <cell r="V40" t="str">
            <v>Baa2</v>
          </cell>
          <cell r="W40">
            <v>44.826882067251574</v>
          </cell>
          <cell r="X40">
            <v>10.672426184060575</v>
          </cell>
          <cell r="Y40">
            <v>7.737313809388848</v>
          </cell>
          <cell r="AA40">
            <v>8.75</v>
          </cell>
          <cell r="AB40" t="str">
            <v>02/09</v>
          </cell>
        </row>
        <row r="41">
          <cell r="B41">
            <v>23</v>
          </cell>
          <cell r="C41" t="str">
            <v>Westar Energy, Inc. (NYSE-WR)</v>
          </cell>
          <cell r="D41" t="str">
            <v>9/09</v>
          </cell>
          <cell r="E41">
            <v>1.39</v>
          </cell>
          <cell r="F41">
            <v>1.2</v>
          </cell>
          <cell r="G41">
            <v>20.61487392476323</v>
          </cell>
          <cell r="H41">
            <v>21.76</v>
          </cell>
          <cell r="I41">
            <v>109.753036</v>
          </cell>
          <cell r="J41">
            <v>86.33093525179856</v>
          </cell>
          <cell r="K41">
            <v>5.51470588235294</v>
          </cell>
          <cell r="L41">
            <v>105.55485364313195</v>
          </cell>
          <cell r="M41">
            <v>5.821039722966835</v>
          </cell>
          <cell r="N41">
            <v>15.654676258992808</v>
          </cell>
          <cell r="Q41">
            <v>1824.21</v>
          </cell>
          <cell r="R41">
            <v>72.5253123269799</v>
          </cell>
          <cell r="S41">
            <v>5748.303</v>
          </cell>
          <cell r="T41">
            <v>3.1511191145756245</v>
          </cell>
          <cell r="U41" t="str">
            <v>BBB</v>
          </cell>
          <cell r="V41" t="str">
            <v>Baa1</v>
          </cell>
          <cell r="W41">
            <v>46.314484344275684</v>
          </cell>
          <cell r="X41">
            <v>7.863873005610221</v>
          </cell>
          <cell r="Y41">
            <v>6.826443312383396</v>
          </cell>
          <cell r="AA41">
            <v>10</v>
          </cell>
          <cell r="AB41" t="str">
            <v>12/05</v>
          </cell>
        </row>
        <row r="42">
          <cell r="B42">
            <v>24</v>
          </cell>
          <cell r="C42" t="str">
            <v>AVERAGE</v>
          </cell>
          <cell r="J42">
            <v>64.86843332945482</v>
          </cell>
          <cell r="K42">
            <v>4.202177444369181</v>
          </cell>
          <cell r="L42">
            <v>138.9755298075447</v>
          </cell>
          <cell r="M42">
            <v>6.103334106874716</v>
          </cell>
          <cell r="N42">
            <v>18.36348286583734</v>
          </cell>
          <cell r="W42">
            <v>46.75617025874534</v>
          </cell>
          <cell r="X42">
            <v>9.85810132729458</v>
          </cell>
          <cell r="Y42">
            <v>7.152537024754957</v>
          </cell>
          <cell r="AA42">
            <v>10.657442028985509</v>
          </cell>
        </row>
        <row r="64">
          <cell r="C64" t="str">
            <v>COMBINATION ELECTRIC &amp; GAS COMPANIES</v>
          </cell>
        </row>
        <row r="66">
          <cell r="E66" t="str">
            <v>PER SHARE DATA ($)</v>
          </cell>
          <cell r="T66" t="str">
            <v>NET</v>
          </cell>
        </row>
        <row r="67">
          <cell r="D67" t="str">
            <v>LATEST</v>
          </cell>
          <cell r="J67" t="str">
            <v>PERCENT (2)</v>
          </cell>
          <cell r="Q67" t="str">
            <v>TOTAL</v>
          </cell>
          <cell r="T67" t="str">
            <v>PLANT</v>
          </cell>
          <cell r="W67" t="str">
            <v>COMMON</v>
          </cell>
          <cell r="X67" t="str">
            <v>% RETURN ON</v>
          </cell>
        </row>
        <row r="68">
          <cell r="D68" t="str">
            <v>12 MONTHS</v>
          </cell>
          <cell r="F68" t="str">
            <v>CURRENT</v>
          </cell>
          <cell r="G68" t="str">
            <v>BOOK</v>
          </cell>
          <cell r="H68" t="str">
            <v>STOCK </v>
          </cell>
          <cell r="I68" t="str">
            <v>COMMON</v>
          </cell>
          <cell r="M68" t="str">
            <v>DIV/</v>
          </cell>
          <cell r="N68" t="str">
            <v>PRICE</v>
          </cell>
          <cell r="Q68" t="str">
            <v>REV</v>
          </cell>
          <cell r="R68" t="str">
            <v>%</v>
          </cell>
          <cell r="S68" t="str">
            <v>NET</v>
          </cell>
          <cell r="T68" t="str">
            <v>PER $</v>
          </cell>
          <cell r="U68" t="str">
            <v>S&amp;P</v>
          </cell>
          <cell r="V68" t="str">
            <v>MOODY'S</v>
          </cell>
          <cell r="W68" t="str">
            <v>EQUITY</v>
          </cell>
          <cell r="X68" t="str">
            <v>BOOK VALUE</v>
          </cell>
          <cell r="AA68" t="str">
            <v>REGULATION</v>
          </cell>
        </row>
        <row r="69">
          <cell r="D69" t="str">
            <v>EARNINGS</v>
          </cell>
          <cell r="F69" t="str">
            <v>ANNUAL</v>
          </cell>
          <cell r="G69" t="str">
            <v>VALUE</v>
          </cell>
          <cell r="H69" t="str">
            <v>PRICE</v>
          </cell>
          <cell r="I69" t="str">
            <v>SHARES</v>
          </cell>
          <cell r="J69" t="str">
            <v>DIV</v>
          </cell>
          <cell r="K69" t="str">
            <v>DIV</v>
          </cell>
          <cell r="L69" t="str">
            <v>MKT/</v>
          </cell>
          <cell r="M69" t="str">
            <v>BOOK</v>
          </cell>
          <cell r="N69" t="str">
            <v>EARN</v>
          </cell>
          <cell r="Q69" t="str">
            <v>$ MILL</v>
          </cell>
          <cell r="R69" t="str">
            <v>ELEC</v>
          </cell>
          <cell r="S69" t="str">
            <v>PLANT</v>
          </cell>
          <cell r="T69" t="str">
            <v>REV</v>
          </cell>
          <cell r="U69" t="str">
            <v>BOND </v>
          </cell>
          <cell r="V69" t="str">
            <v>BOND </v>
          </cell>
          <cell r="W69" t="str">
            <v>RATIO </v>
          </cell>
          <cell r="X69" t="str">
            <v>COMMON</v>
          </cell>
          <cell r="Y69" t="str">
            <v>TOTAL</v>
          </cell>
          <cell r="AA69" t="str">
            <v>ALLOWED</v>
          </cell>
          <cell r="AB69" t="str">
            <v>ORDER</v>
          </cell>
        </row>
        <row r="70">
          <cell r="C70" t="str">
            <v>COMPANY</v>
          </cell>
          <cell r="D70" t="str">
            <v>AVAILABLE</v>
          </cell>
          <cell r="E70" t="str">
            <v>EARNINGS</v>
          </cell>
          <cell r="F70" t="str">
            <v>DIVIDEND</v>
          </cell>
          <cell r="G70" t="str">
            <v>(1)</v>
          </cell>
          <cell r="H70" t="str">
            <v>12/18/09</v>
          </cell>
          <cell r="I70" t="str">
            <v>O/S MILL</v>
          </cell>
          <cell r="J70" t="str">
            <v>PAYOUT</v>
          </cell>
          <cell r="K70" t="str">
            <v>YIELD</v>
          </cell>
          <cell r="L70" t="str">
            <v>BOOK</v>
          </cell>
          <cell r="M70" t="str">
            <v>(2)</v>
          </cell>
          <cell r="N70" t="str">
            <v>MULT</v>
          </cell>
          <cell r="Q70" t="str">
            <v>(1)</v>
          </cell>
          <cell r="R70" t="str">
            <v>REV</v>
          </cell>
          <cell r="S70" t="str">
            <v>$ MILL</v>
          </cell>
          <cell r="T70" t="str">
            <v>(1)</v>
          </cell>
          <cell r="U70" t="str">
            <v>RATING</v>
          </cell>
          <cell r="V70" t="str">
            <v>RATING</v>
          </cell>
          <cell r="W70" t="str">
            <v>(3)</v>
          </cell>
          <cell r="X70" t="str">
            <v>EQUITY (4)</v>
          </cell>
          <cell r="Y70" t="str">
            <v>CAPITAL</v>
          </cell>
          <cell r="AA70" t="str">
            <v>ROE</v>
          </cell>
          <cell r="AB70" t="str">
            <v>DATE</v>
          </cell>
        </row>
        <row r="71">
          <cell r="B71">
            <v>1</v>
          </cell>
          <cell r="C71" t="str">
            <v>AES Corporation (NYSE-AES)</v>
          </cell>
          <cell r="D71" t="str">
            <v>9/09</v>
          </cell>
          <cell r="E71">
            <v>0.99</v>
          </cell>
          <cell r="F71">
            <v>0</v>
          </cell>
          <cell r="G71">
            <v>6.7693953953275665</v>
          </cell>
          <cell r="H71">
            <v>13.77</v>
          </cell>
          <cell r="I71">
            <v>677.017626</v>
          </cell>
          <cell r="J71">
            <v>0</v>
          </cell>
          <cell r="K71">
            <v>0</v>
          </cell>
          <cell r="L71">
            <v>203.41550752825657</v>
          </cell>
          <cell r="M71" t="str">
            <v>NM</v>
          </cell>
          <cell r="N71">
            <v>13.909090909090908</v>
          </cell>
          <cell r="Q71">
            <v>14186</v>
          </cell>
          <cell r="R71">
            <v>51.254758212322</v>
          </cell>
          <cell r="S71">
            <v>24226</v>
          </cell>
          <cell r="T71">
            <v>1.7077400253771324</v>
          </cell>
          <cell r="U71" t="str">
            <v>BBB</v>
          </cell>
          <cell r="V71" t="str">
            <v>A3</v>
          </cell>
          <cell r="W71">
            <v>16.23737821080602</v>
          </cell>
          <cell r="X71">
            <v>14.934180662732638</v>
          </cell>
          <cell r="Y71">
            <v>8.52143130850501</v>
          </cell>
          <cell r="AA71" t="str">
            <v>-</v>
          </cell>
          <cell r="AB71" t="str">
            <v>06/96</v>
          </cell>
        </row>
        <row r="72">
          <cell r="B72">
            <v>2</v>
          </cell>
          <cell r="C72" t="str">
            <v>ALLETE, Inc. (NYSE-ALE)</v>
          </cell>
          <cell r="D72" t="str">
            <v>9/09</v>
          </cell>
          <cell r="E72">
            <v>2.0599999999999996</v>
          </cell>
          <cell r="F72">
            <v>1.76</v>
          </cell>
          <cell r="G72">
            <v>25.94842406876791</v>
          </cell>
          <cell r="H72">
            <v>32.99</v>
          </cell>
          <cell r="I72">
            <v>34.9</v>
          </cell>
          <cell r="J72">
            <v>85.43689320388351</v>
          </cell>
          <cell r="K72">
            <v>5.334949984843892</v>
          </cell>
          <cell r="L72">
            <v>127.13681537102472</v>
          </cell>
          <cell r="M72">
            <v>6.7826855123674905</v>
          </cell>
          <cell r="N72">
            <v>16.01456310679612</v>
          </cell>
          <cell r="Q72">
            <v>744.5</v>
          </cell>
          <cell r="R72">
            <v>90.0201477501679</v>
          </cell>
          <cell r="S72">
            <v>1530.5</v>
          </cell>
          <cell r="T72">
            <v>2.0557421087978507</v>
          </cell>
          <cell r="U72" t="str">
            <v>A-</v>
          </cell>
          <cell r="V72" t="str">
            <v>A2</v>
          </cell>
          <cell r="W72">
            <v>58.02152742183496</v>
          </cell>
          <cell r="X72">
            <v>8.714009265231923</v>
          </cell>
          <cell r="Y72">
            <v>7.138713530114314</v>
          </cell>
          <cell r="AA72">
            <v>10.74</v>
          </cell>
          <cell r="AB72" t="str">
            <v>04/09</v>
          </cell>
        </row>
        <row r="73">
          <cell r="B73">
            <v>3</v>
          </cell>
          <cell r="C73" t="str">
            <v>Alliant  Energy Corporation (NYSE-LNT)</v>
          </cell>
          <cell r="D73" t="str">
            <v>9/09</v>
          </cell>
          <cell r="E73">
            <v>0.99</v>
          </cell>
          <cell r="F73">
            <v>1.5</v>
          </cell>
          <cell r="G73">
            <v>25.022667923980848</v>
          </cell>
          <cell r="H73">
            <v>30.1</v>
          </cell>
          <cell r="I73">
            <v>110.288</v>
          </cell>
          <cell r="J73">
            <v>151.5151515151515</v>
          </cell>
          <cell r="K73">
            <v>4.983388704318937</v>
          </cell>
          <cell r="L73">
            <v>120.29093017356959</v>
          </cell>
          <cell r="M73">
            <v>5.994564626589847</v>
          </cell>
          <cell r="N73">
            <v>30.404040404040405</v>
          </cell>
          <cell r="Q73">
            <v>3459.9</v>
          </cell>
          <cell r="R73">
            <v>70.92979565883407</v>
          </cell>
          <cell r="S73">
            <v>6037.8</v>
          </cell>
          <cell r="T73">
            <v>1.7450793375531084</v>
          </cell>
          <cell r="U73" t="str">
            <v>A-</v>
          </cell>
          <cell r="V73" t="str">
            <v>A2</v>
          </cell>
          <cell r="W73">
            <v>50.79514080618443</v>
          </cell>
          <cell r="X73">
            <v>4.550674705713467</v>
          </cell>
          <cell r="Y73">
            <v>5.699974262012711</v>
          </cell>
          <cell r="AA73">
            <v>11.01875</v>
          </cell>
          <cell r="AB73" t="str">
            <v>-</v>
          </cell>
        </row>
        <row r="74">
          <cell r="B74">
            <v>4</v>
          </cell>
          <cell r="C74" t="str">
            <v>Ameren Corporation (NYSE-AEE)</v>
          </cell>
          <cell r="D74" t="str">
            <v>9/09</v>
          </cell>
          <cell r="E74">
            <v>2.7439999999999998</v>
          </cell>
          <cell r="F74">
            <v>1.54</v>
          </cell>
          <cell r="G74">
            <v>35.93033913840514</v>
          </cell>
          <cell r="H74">
            <v>27.76</v>
          </cell>
          <cell r="I74">
            <v>218.2</v>
          </cell>
          <cell r="J74">
            <v>56.122448979591844</v>
          </cell>
          <cell r="K74">
            <v>5.5475504322766565</v>
          </cell>
          <cell r="L74">
            <v>77.26061224489796</v>
          </cell>
          <cell r="M74">
            <v>4.286071428571428</v>
          </cell>
          <cell r="N74">
            <v>10.116618075801751</v>
          </cell>
          <cell r="Q74">
            <v>7323</v>
          </cell>
          <cell r="R74">
            <v>82.09750102417043</v>
          </cell>
          <cell r="S74">
            <v>17272</v>
          </cell>
          <cell r="T74">
            <v>2.358596203741636</v>
          </cell>
          <cell r="U74" t="str">
            <v>BBB</v>
          </cell>
          <cell r="V74" t="str">
            <v>Baa1</v>
          </cell>
          <cell r="W74">
            <v>49.215317011927176</v>
          </cell>
          <cell r="X74">
            <v>7.928509037156488</v>
          </cell>
          <cell r="Y74">
            <v>6.933023765760536</v>
          </cell>
          <cell r="AA74">
            <v>10.639999999999999</v>
          </cell>
          <cell r="AB74" t="str">
            <v>-</v>
          </cell>
        </row>
        <row r="75">
          <cell r="B75">
            <v>5</v>
          </cell>
          <cell r="C75" t="str">
            <v>Avista Corporation (NYSE-AVA)</v>
          </cell>
          <cell r="D75" t="str">
            <v>9/09</v>
          </cell>
          <cell r="E75">
            <v>1.514</v>
          </cell>
          <cell r="F75">
            <v>0.84</v>
          </cell>
          <cell r="G75">
            <v>18.88015888923307</v>
          </cell>
          <cell r="H75">
            <v>21.68</v>
          </cell>
          <cell r="I75">
            <v>54.881</v>
          </cell>
          <cell r="J75">
            <v>55.482166446499335</v>
          </cell>
          <cell r="K75">
            <v>3.8745387453874534</v>
          </cell>
          <cell r="L75">
            <v>114.82954209862935</v>
          </cell>
          <cell r="M75">
            <v>4.449115099762392</v>
          </cell>
          <cell r="N75">
            <v>14.319682959048876</v>
          </cell>
          <cell r="Q75">
            <v>1556.7340000000002</v>
          </cell>
          <cell r="R75">
            <v>53.82107669004467</v>
          </cell>
          <cell r="S75">
            <v>2562.682</v>
          </cell>
          <cell r="T75">
            <v>1.6461913210606305</v>
          </cell>
          <cell r="U75" t="str">
            <v>BBB+</v>
          </cell>
          <cell r="V75" t="str">
            <v>Baa1</v>
          </cell>
          <cell r="W75">
            <v>47.37297136166398</v>
          </cell>
          <cell r="X75">
            <v>8.189540076652237</v>
          </cell>
          <cell r="Y75">
            <v>6.864867023117653</v>
          </cell>
          <cell r="AA75">
            <v>10.4</v>
          </cell>
          <cell r="AB75" t="str">
            <v>-</v>
          </cell>
        </row>
        <row r="76">
          <cell r="B76">
            <v>6</v>
          </cell>
          <cell r="C76" t="str">
            <v>Black Hills Corporation (NYSE-BKH)</v>
          </cell>
          <cell r="D76" t="str">
            <v>9/09</v>
          </cell>
          <cell r="E76">
            <v>-1.2689999999999997</v>
          </cell>
          <cell r="F76">
            <v>1.42</v>
          </cell>
          <cell r="G76">
            <v>27.496053619025435</v>
          </cell>
          <cell r="H76">
            <v>26.62</v>
          </cell>
          <cell r="I76">
            <v>38.643</v>
          </cell>
          <cell r="J76" t="str">
            <v>NM</v>
          </cell>
          <cell r="K76">
            <v>5.334335086401202</v>
          </cell>
          <cell r="L76">
            <v>96.8138932547787</v>
          </cell>
          <cell r="M76">
            <v>5.1643774764006665</v>
          </cell>
          <cell r="N76" t="str">
            <v>NM</v>
          </cell>
          <cell r="Q76">
            <v>1328.866</v>
          </cell>
          <cell r="R76">
            <v>43.773337567519974</v>
          </cell>
          <cell r="S76">
            <v>2095.724</v>
          </cell>
          <cell r="T76">
            <v>1.5770769964766953</v>
          </cell>
          <cell r="U76" t="str">
            <v>BBB</v>
          </cell>
          <cell r="V76" t="str">
            <v>A3</v>
          </cell>
          <cell r="W76">
            <v>58.5791659223877</v>
          </cell>
          <cell r="X76" t="str">
            <v>NM</v>
          </cell>
          <cell r="Y76">
            <v>1.6660039644895839</v>
          </cell>
          <cell r="AA76">
            <v>10.707142857142857</v>
          </cell>
          <cell r="AB76" t="str">
            <v>-</v>
          </cell>
        </row>
        <row r="77">
          <cell r="B77">
            <v>7</v>
          </cell>
          <cell r="C77" t="str">
            <v>CenterPoint Energy (NYSE-CNP)</v>
          </cell>
          <cell r="D77" t="str">
            <v>9/09</v>
          </cell>
          <cell r="E77">
            <v>1.0600000000000003</v>
          </cell>
          <cell r="F77">
            <v>0.76</v>
          </cell>
          <cell r="G77">
            <v>6.630261713441011</v>
          </cell>
          <cell r="H77">
            <v>14.46</v>
          </cell>
          <cell r="I77">
            <v>390.3315</v>
          </cell>
          <cell r="J77">
            <v>71.69811320754715</v>
          </cell>
          <cell r="K77">
            <v>5.255878284923928</v>
          </cell>
          <cell r="L77">
            <v>218.0909385625966</v>
          </cell>
          <cell r="M77">
            <v>11.4625942812983</v>
          </cell>
          <cell r="N77">
            <v>13.641509433962261</v>
          </cell>
          <cell r="Q77">
            <v>8756</v>
          </cell>
          <cell r="R77">
            <v>18.99269072635907</v>
          </cell>
          <cell r="S77">
            <v>10548</v>
          </cell>
          <cell r="T77">
            <v>1.204659661946094</v>
          </cell>
          <cell r="U77" t="str">
            <v>BBB+</v>
          </cell>
          <cell r="V77" t="str">
            <v>Baa1</v>
          </cell>
          <cell r="W77">
            <v>21.539741989180193</v>
          </cell>
          <cell r="X77">
            <v>14.934366257800733</v>
          </cell>
          <cell r="Y77">
            <v>8.073258869908017</v>
          </cell>
          <cell r="AA77">
            <v>10.061666666666667</v>
          </cell>
          <cell r="AB77" t="str">
            <v>-</v>
          </cell>
        </row>
        <row r="78">
          <cell r="B78">
            <v>8</v>
          </cell>
          <cell r="C78" t="str">
            <v>CH Energy Group, Inc. (NYSE-CHG)</v>
          </cell>
          <cell r="D78" t="str">
            <v>9/09</v>
          </cell>
          <cell r="E78">
            <v>2.428</v>
          </cell>
          <cell r="F78">
            <v>2.1599998474121094</v>
          </cell>
          <cell r="G78">
            <v>33.13958622429671</v>
          </cell>
          <cell r="H78">
            <v>41.59</v>
          </cell>
          <cell r="I78">
            <v>15.854</v>
          </cell>
          <cell r="J78">
            <v>88.96210244695672</v>
          </cell>
          <cell r="K78">
            <v>5.1935557764176705</v>
          </cell>
          <cell r="L78">
            <v>125.49945469599064</v>
          </cell>
          <cell r="M78">
            <v>6.517884178736299</v>
          </cell>
          <cell r="N78">
            <v>17.129324546952226</v>
          </cell>
          <cell r="Q78">
            <v>1100.967</v>
          </cell>
          <cell r="R78">
            <v>49.36905465831401</v>
          </cell>
          <cell r="S78">
            <v>1004.183</v>
          </cell>
          <cell r="T78">
            <v>0.912091824732258</v>
          </cell>
          <cell r="U78" t="str">
            <v>A</v>
          </cell>
          <cell r="V78" t="str">
            <v>A3</v>
          </cell>
          <cell r="W78">
            <v>49.90269167460552</v>
          </cell>
          <cell r="X78">
            <v>7.330845752123745</v>
          </cell>
          <cell r="Y78">
            <v>6.369169068854487</v>
          </cell>
          <cell r="AA78">
            <v>10</v>
          </cell>
          <cell r="AB78" t="str">
            <v>06/09</v>
          </cell>
        </row>
        <row r="79">
          <cell r="B79">
            <v>9</v>
          </cell>
          <cell r="C79" t="str">
            <v>CMS Energy Corporation (NYSE-CMS)</v>
          </cell>
          <cell r="D79" t="str">
            <v>9/09</v>
          </cell>
          <cell r="E79">
            <v>1.19</v>
          </cell>
          <cell r="F79">
            <v>0.5</v>
          </cell>
          <cell r="G79">
            <v>11.572934973637961</v>
          </cell>
          <cell r="H79">
            <v>15.37</v>
          </cell>
          <cell r="I79">
            <v>227.6</v>
          </cell>
          <cell r="J79">
            <v>42.016806722689076</v>
          </cell>
          <cell r="K79">
            <v>3.253090435914119</v>
          </cell>
          <cell r="L79">
            <v>132.80987091875474</v>
          </cell>
          <cell r="M79">
            <v>4.3204252088078965</v>
          </cell>
          <cell r="N79">
            <v>12.915966386554622</v>
          </cell>
          <cell r="Q79">
            <v>6452</v>
          </cell>
          <cell r="R79">
            <v>53.95226286422815</v>
          </cell>
          <cell r="S79">
            <v>9566</v>
          </cell>
          <cell r="T79">
            <v>1.4826410415375078</v>
          </cell>
          <cell r="U79" t="str">
            <v>BBB</v>
          </cell>
          <cell r="V79" t="str">
            <v>A3</v>
          </cell>
          <cell r="W79">
            <v>26.883037354562155</v>
          </cell>
          <cell r="X79">
            <v>10.112581473434723</v>
          </cell>
          <cell r="Y79">
            <v>6.954887218045112</v>
          </cell>
          <cell r="AA79">
            <v>10.925</v>
          </cell>
          <cell r="AB79" t="str">
            <v>-</v>
          </cell>
        </row>
        <row r="80">
          <cell r="B80">
            <v>10</v>
          </cell>
          <cell r="C80" t="str">
            <v>Consolidated Edison, Inc. (NYSE-ED)</v>
          </cell>
          <cell r="D80" t="str">
            <v>9/09</v>
          </cell>
          <cell r="E80">
            <v>3</v>
          </cell>
          <cell r="F80">
            <v>2.36</v>
          </cell>
          <cell r="G80">
            <v>36.02536231884058</v>
          </cell>
          <cell r="H80">
            <v>45.41</v>
          </cell>
          <cell r="I80">
            <v>276</v>
          </cell>
          <cell r="J80">
            <v>78.66666666666666</v>
          </cell>
          <cell r="K80">
            <v>5.1970931512882625</v>
          </cell>
          <cell r="L80">
            <v>126.05008548727747</v>
          </cell>
          <cell r="M80">
            <v>6.550940360052299</v>
          </cell>
          <cell r="N80">
            <v>15.136666666666665</v>
          </cell>
          <cell r="Q80">
            <v>12756</v>
          </cell>
          <cell r="R80">
            <v>64.4481028535591</v>
          </cell>
          <cell r="S80">
            <v>21949</v>
          </cell>
          <cell r="T80">
            <v>1.7206804640953277</v>
          </cell>
          <cell r="U80" t="str">
            <v>A-</v>
          </cell>
          <cell r="V80" t="str">
            <v>A3</v>
          </cell>
          <cell r="W80">
            <v>47.508242152037845</v>
          </cell>
          <cell r="X80">
            <v>8.400284755415438</v>
          </cell>
          <cell r="Y80">
            <v>7.080953318889108</v>
          </cell>
          <cell r="AA80">
            <v>10.029999999999998</v>
          </cell>
          <cell r="AB80" t="str">
            <v>-</v>
          </cell>
        </row>
        <row r="81">
          <cell r="B81">
            <v>11</v>
          </cell>
          <cell r="C81" t="str">
            <v>Constellation Energy Group, Inc. (NYSE-CEG)</v>
          </cell>
          <cell r="D81" t="str">
            <v>9/09</v>
          </cell>
          <cell r="E81">
            <v>-7.739999999999999</v>
          </cell>
          <cell r="F81">
            <v>0.96</v>
          </cell>
          <cell r="G81">
            <v>20.084661354581673</v>
          </cell>
          <cell r="H81">
            <v>34.83</v>
          </cell>
          <cell r="I81">
            <v>200.8</v>
          </cell>
          <cell r="J81" t="str">
            <v>NM</v>
          </cell>
          <cell r="K81">
            <v>2.756244616709733</v>
          </cell>
          <cell r="L81">
            <v>173.41591867096454</v>
          </cell>
          <cell r="M81">
            <v>4.779766922886189</v>
          </cell>
          <cell r="N81" t="str">
            <v>NM</v>
          </cell>
          <cell r="Q81">
            <v>17121.6</v>
          </cell>
          <cell r="R81">
            <v>17.229698159050557</v>
          </cell>
          <cell r="S81">
            <v>11453.8</v>
          </cell>
          <cell r="T81">
            <v>0.6689678534716382</v>
          </cell>
          <cell r="U81" t="str">
            <v>BBB</v>
          </cell>
          <cell r="V81" t="str">
            <v>Baa2</v>
          </cell>
          <cell r="W81">
            <v>37.33014920952275</v>
          </cell>
          <cell r="X81" t="str">
            <v>NM</v>
          </cell>
          <cell r="Y81" t="str">
            <v>NM</v>
          </cell>
          <cell r="AA81">
            <v>11</v>
          </cell>
          <cell r="AB81" t="str">
            <v>-</v>
          </cell>
        </row>
        <row r="82">
          <cell r="B82">
            <v>12</v>
          </cell>
          <cell r="C82" t="str">
            <v>Dominion Resources, Inc. (NYSE-D)</v>
          </cell>
          <cell r="D82" t="str">
            <v>9/09</v>
          </cell>
          <cell r="E82">
            <v>2.7800000000000007</v>
          </cell>
          <cell r="F82">
            <v>1.75</v>
          </cell>
          <cell r="G82">
            <v>18.97319932998325</v>
          </cell>
          <cell r="H82">
            <v>38.96</v>
          </cell>
          <cell r="I82">
            <v>597</v>
          </cell>
          <cell r="J82">
            <v>62.94964028776977</v>
          </cell>
          <cell r="K82">
            <v>4.491786447638604</v>
          </cell>
          <cell r="L82">
            <v>205.34227950913748</v>
          </cell>
          <cell r="M82">
            <v>9.223536682263617</v>
          </cell>
          <cell r="N82">
            <v>14.01438848920863</v>
          </cell>
          <cell r="Q82">
            <v>16094</v>
          </cell>
          <cell r="R82">
            <v>43.624953398782154</v>
          </cell>
          <cell r="S82">
            <v>24683</v>
          </cell>
          <cell r="T82">
            <v>1.5336771467627688</v>
          </cell>
          <cell r="U82" t="str">
            <v>A</v>
          </cell>
          <cell r="V82" t="str">
            <v>Baa1</v>
          </cell>
          <cell r="W82">
            <v>39.18292514182925</v>
          </cell>
          <cell r="X82">
            <v>15.088105726872246</v>
          </cell>
          <cell r="Y82">
            <v>9.016879685056356</v>
          </cell>
          <cell r="AA82">
            <v>9.975</v>
          </cell>
          <cell r="AB82" t="str">
            <v>-</v>
          </cell>
        </row>
        <row r="83">
          <cell r="B83">
            <v>13</v>
          </cell>
          <cell r="C83" t="str">
            <v>DTE Energy Company (NYSE-DTE)</v>
          </cell>
          <cell r="D83" t="str">
            <v>9/09</v>
          </cell>
          <cell r="E83">
            <v>3.3600000000000003</v>
          </cell>
          <cell r="F83">
            <v>2.119999885559082</v>
          </cell>
          <cell r="G83">
            <v>37.7939393939394</v>
          </cell>
          <cell r="H83">
            <v>42.48</v>
          </cell>
          <cell r="I83">
            <v>165</v>
          </cell>
          <cell r="J83">
            <v>63.09523468925838</v>
          </cell>
          <cell r="K83">
            <v>4.990583534743602</v>
          </cell>
          <cell r="L83">
            <v>112.39897370109043</v>
          </cell>
          <cell r="M83">
            <v>5.60936467474741</v>
          </cell>
          <cell r="N83">
            <v>12.64285714285714</v>
          </cell>
          <cell r="Q83">
            <v>8074</v>
          </cell>
          <cell r="R83">
            <v>57.39410453306911</v>
          </cell>
          <cell r="S83">
            <v>12395</v>
          </cell>
          <cell r="T83">
            <v>1.5351746346296755</v>
          </cell>
          <cell r="U83" t="str">
            <v>A-</v>
          </cell>
          <cell r="V83" t="str">
            <v>A2</v>
          </cell>
          <cell r="W83">
            <v>44.457118414486345</v>
          </cell>
          <cell r="X83">
            <v>9.303466317854808</v>
          </cell>
          <cell r="Y83">
            <v>7.822961449009797</v>
          </cell>
          <cell r="AA83">
            <v>11</v>
          </cell>
          <cell r="AB83" t="str">
            <v>-</v>
          </cell>
        </row>
        <row r="84">
          <cell r="B84">
            <v>14</v>
          </cell>
          <cell r="C84" t="str">
            <v>Duke Energy Corporation (NYSE-DUK)</v>
          </cell>
          <cell r="D84" t="str">
            <v>9/09</v>
          </cell>
          <cell r="E84">
            <v>0.78</v>
          </cell>
          <cell r="F84">
            <v>0.96</v>
          </cell>
          <cell r="G84">
            <v>16.62153846153846</v>
          </cell>
          <cell r="H84">
            <v>17.33</v>
          </cell>
          <cell r="I84">
            <v>1300</v>
          </cell>
          <cell r="J84">
            <v>123.07692307692307</v>
          </cell>
          <cell r="K84">
            <v>5.5395268320830935</v>
          </cell>
          <cell r="L84">
            <v>104.26231025546093</v>
          </cell>
          <cell r="M84">
            <v>5.775638652350981</v>
          </cell>
          <cell r="N84">
            <v>22.217948717948715</v>
          </cell>
          <cell r="Q84">
            <v>12754</v>
          </cell>
          <cell r="R84">
            <v>78.57142857142857</v>
          </cell>
          <cell r="S84">
            <v>36425</v>
          </cell>
          <cell r="T84">
            <v>2.8559667555276778</v>
          </cell>
          <cell r="U84" t="str">
            <v>A</v>
          </cell>
          <cell r="V84" t="str">
            <v>Baa2</v>
          </cell>
          <cell r="W84">
            <v>57.0222198764976</v>
          </cell>
          <cell r="X84">
            <v>4.653220923191578</v>
          </cell>
          <cell r="Y84">
            <v>4.704109367851665</v>
          </cell>
          <cell r="AA84">
            <v>10.790000000000001</v>
          </cell>
          <cell r="AB84" t="str">
            <v>-</v>
          </cell>
        </row>
        <row r="85">
          <cell r="B85">
            <v>15</v>
          </cell>
          <cell r="C85" t="str">
            <v>Empire District Electric Co. (NYSE-EDE)</v>
          </cell>
          <cell r="D85" t="str">
            <v>9/09</v>
          </cell>
          <cell r="E85">
            <v>1.198</v>
          </cell>
          <cell r="F85">
            <v>1.2799997329711914</v>
          </cell>
          <cell r="G85">
            <v>16.17854788316565</v>
          </cell>
          <cell r="H85">
            <v>18.67</v>
          </cell>
          <cell r="I85">
            <v>34.887</v>
          </cell>
          <cell r="J85">
            <v>106.84471894584236</v>
          </cell>
          <cell r="K85">
            <v>6.85591715571072</v>
          </cell>
          <cell r="L85">
            <v>115.39972644533071</v>
          </cell>
          <cell r="M85">
            <v>7.911709643008669</v>
          </cell>
          <cell r="N85">
            <v>15.584307178631054</v>
          </cell>
          <cell r="Q85">
            <v>507.551</v>
          </cell>
          <cell r="R85">
            <v>86.14858408317589</v>
          </cell>
          <cell r="S85">
            <v>1430.169</v>
          </cell>
          <cell r="T85">
            <v>2.817783828620178</v>
          </cell>
          <cell r="U85" t="str">
            <v>BBB+</v>
          </cell>
          <cell r="V85" t="str">
            <v>Baa1</v>
          </cell>
          <cell r="W85">
            <v>44.36961564796174</v>
          </cell>
          <cell r="X85">
            <v>7.44505504457542</v>
          </cell>
          <cell r="Y85">
            <v>6.579779899933119</v>
          </cell>
          <cell r="AA85">
            <v>10.8</v>
          </cell>
          <cell r="AB85" t="str">
            <v>-</v>
          </cell>
        </row>
        <row r="86">
          <cell r="B86">
            <v>16</v>
          </cell>
          <cell r="C86" t="str">
            <v>Entergy Corporation (NYSE-ETR)</v>
          </cell>
          <cell r="D86" t="str">
            <v>9/09</v>
          </cell>
          <cell r="E86">
            <v>5.5200000000000005</v>
          </cell>
          <cell r="F86">
            <v>3</v>
          </cell>
          <cell r="G86">
            <v>43.309950541426524</v>
          </cell>
          <cell r="H86">
            <v>82.73</v>
          </cell>
          <cell r="I86">
            <v>195.875241</v>
          </cell>
          <cell r="J86">
            <v>54.347826086956516</v>
          </cell>
          <cell r="K86">
            <v>3.626254079535839</v>
          </cell>
          <cell r="L86">
            <v>191.0184587277875</v>
          </cell>
          <cell r="M86">
            <v>6.926814652282879</v>
          </cell>
          <cell r="N86">
            <v>14.987318840579709</v>
          </cell>
          <cell r="Q86">
            <v>11247.864</v>
          </cell>
          <cell r="R86">
            <v>74.98786436251362</v>
          </cell>
          <cell r="S86">
            <v>22966.267</v>
          </cell>
          <cell r="T86">
            <v>2.0418336317010946</v>
          </cell>
          <cell r="U86" t="str">
            <v>A-</v>
          </cell>
          <cell r="V86" t="str">
            <v>Baa1</v>
          </cell>
          <cell r="W86">
            <v>42.097457359024816</v>
          </cell>
          <cell r="X86">
            <v>13.40309727604711</v>
          </cell>
          <cell r="Y86">
            <v>8.498134447971106</v>
          </cell>
          <cell r="AA86">
            <v>10.759375</v>
          </cell>
          <cell r="AB86" t="str">
            <v>-</v>
          </cell>
        </row>
        <row r="87">
          <cell r="B87">
            <v>17</v>
          </cell>
          <cell r="C87" t="str">
            <v>Exelon Corporation (NYSE-EXC)</v>
          </cell>
          <cell r="D87" t="str">
            <v>9/09</v>
          </cell>
          <cell r="E87">
            <v>4.25</v>
          </cell>
          <cell r="F87">
            <v>2.1</v>
          </cell>
          <cell r="G87">
            <v>18.867069486404834</v>
          </cell>
          <cell r="H87">
            <v>49.55</v>
          </cell>
          <cell r="I87">
            <v>662</v>
          </cell>
          <cell r="J87">
            <v>49.411764705882355</v>
          </cell>
          <cell r="K87">
            <v>4.238143289606459</v>
          </cell>
          <cell r="L87">
            <v>262.62690152121695</v>
          </cell>
          <cell r="M87">
            <v>11.130504403522819</v>
          </cell>
          <cell r="N87">
            <v>11.658823529411764</v>
          </cell>
          <cell r="Q87">
            <v>17695</v>
          </cell>
          <cell r="R87">
            <v>98.99971743430348</v>
          </cell>
          <cell r="S87">
            <v>26653</v>
          </cell>
          <cell r="T87">
            <v>1.5062447018931902</v>
          </cell>
          <cell r="U87" t="str">
            <v>A-</v>
          </cell>
          <cell r="V87" t="str">
            <v>A3</v>
          </cell>
          <cell r="W87">
            <v>50.74966478403966</v>
          </cell>
          <cell r="X87">
            <v>23.117498027162853</v>
          </cell>
          <cell r="Y87">
            <v>14.845326160053798</v>
          </cell>
          <cell r="AA87">
            <v>10.3</v>
          </cell>
          <cell r="AB87" t="str">
            <v>-</v>
          </cell>
        </row>
        <row r="88">
          <cell r="B88">
            <v>18</v>
          </cell>
          <cell r="C88" t="str">
            <v>Integrys Energy Group (NYSE-TEG)</v>
          </cell>
          <cell r="D88" t="str">
            <v>9/09</v>
          </cell>
          <cell r="E88">
            <v>-1</v>
          </cell>
          <cell r="F88">
            <v>2.72</v>
          </cell>
          <cell r="G88">
            <v>37.29778933680104</v>
          </cell>
          <cell r="H88">
            <v>42.07</v>
          </cell>
          <cell r="I88">
            <v>76.9</v>
          </cell>
          <cell r="J88" t="str">
            <v>NM</v>
          </cell>
          <cell r="K88">
            <v>6.46541478488234</v>
          </cell>
          <cell r="L88">
            <v>112.79488878041978</v>
          </cell>
          <cell r="M88">
            <v>7.292657415800852</v>
          </cell>
          <cell r="N88" t="str">
            <v>NM</v>
          </cell>
          <cell r="Q88">
            <v>9344.5</v>
          </cell>
          <cell r="R88">
            <v>13.92155813580181</v>
          </cell>
          <cell r="S88">
            <v>4915.1</v>
          </cell>
          <cell r="T88">
            <v>0.5259885494140939</v>
          </cell>
          <cell r="U88" t="str">
            <v>A-</v>
          </cell>
          <cell r="V88" t="str">
            <v>A2</v>
          </cell>
          <cell r="W88">
            <v>51.33703239663504</v>
          </cell>
          <cell r="X88" t="str">
            <v>NM</v>
          </cell>
          <cell r="Y88">
            <v>1.7672661575100599</v>
          </cell>
          <cell r="AA88">
            <v>10.694285714285714</v>
          </cell>
          <cell r="AB88" t="str">
            <v>-</v>
          </cell>
        </row>
        <row r="89">
          <cell r="B89">
            <v>19</v>
          </cell>
          <cell r="C89" t="str">
            <v>MDU Resources Group, Inc. (NYSE-MDU)</v>
          </cell>
          <cell r="D89" t="str">
            <v>9/09</v>
          </cell>
          <cell r="E89">
            <v>-1.1400000000000001</v>
          </cell>
          <cell r="F89">
            <v>0.63</v>
          </cell>
          <cell r="G89">
            <v>13.570322232708643</v>
          </cell>
          <cell r="H89">
            <v>23.39</v>
          </cell>
          <cell r="I89">
            <v>185.425</v>
          </cell>
          <cell r="J89" t="str">
            <v>NM</v>
          </cell>
          <cell r="K89">
            <v>2.6934587430525863</v>
          </cell>
          <cell r="L89">
            <v>172.36141927140773</v>
          </cell>
          <cell r="M89">
            <v>4.642483717015257</v>
          </cell>
          <cell r="N89" t="str">
            <v>NM</v>
          </cell>
          <cell r="Q89">
            <v>4455.737</v>
          </cell>
          <cell r="R89">
            <v>4.529396595894237</v>
          </cell>
          <cell r="S89">
            <v>3874.831</v>
          </cell>
          <cell r="T89">
            <v>0.8696274039513553</v>
          </cell>
          <cell r="U89" t="str">
            <v>BBB-</v>
          </cell>
          <cell r="V89" t="str">
            <v>A3</v>
          </cell>
          <cell r="W89">
            <v>62.42469423701903</v>
          </cell>
          <cell r="X89" t="str">
            <v>NM</v>
          </cell>
          <cell r="Y89" t="str">
            <v>NM</v>
          </cell>
          <cell r="AA89">
            <v>11.3125</v>
          </cell>
          <cell r="AB89" t="str">
            <v>-</v>
          </cell>
        </row>
        <row r="90">
          <cell r="B90">
            <v>20</v>
          </cell>
          <cell r="C90" t="str">
            <v>MGE Energy, Inc. (NDQ-MGEE)</v>
          </cell>
          <cell r="D90" t="str">
            <v>9/09</v>
          </cell>
          <cell r="E90">
            <v>2.1199999999999997</v>
          </cell>
          <cell r="F90">
            <v>1.48</v>
          </cell>
          <cell r="G90">
            <v>21.494548758328285</v>
          </cell>
          <cell r="H90">
            <v>35.77</v>
          </cell>
          <cell r="I90">
            <v>23.114</v>
          </cell>
          <cell r="J90">
            <v>69.81132075471699</v>
          </cell>
          <cell r="K90">
            <v>4.137545429130556</v>
          </cell>
          <cell r="L90">
            <v>166.4142867206763</v>
          </cell>
          <cell r="M90">
            <v>6.88546671363156</v>
          </cell>
          <cell r="N90">
            <v>16.872641509433965</v>
          </cell>
          <cell r="Q90">
            <v>553.45</v>
          </cell>
          <cell r="R90">
            <v>60.23561297316829</v>
          </cell>
          <cell r="S90">
            <v>927.227</v>
          </cell>
          <cell r="T90">
            <v>1.6753582076068296</v>
          </cell>
          <cell r="U90" t="str">
            <v>AA-</v>
          </cell>
          <cell r="V90" t="str">
            <v>Aa2</v>
          </cell>
          <cell r="W90">
            <v>64.58311668053244</v>
          </cell>
          <cell r="X90">
            <v>10.203574219876943</v>
          </cell>
          <cell r="Y90">
            <v>7.6663905541265525</v>
          </cell>
          <cell r="AA90">
            <v>10.8</v>
          </cell>
          <cell r="AB90" t="str">
            <v>12/07</v>
          </cell>
        </row>
        <row r="91">
          <cell r="B91">
            <v>21</v>
          </cell>
          <cell r="C91" t="str">
            <v>NiSource Inc. (NYSE-NI)</v>
          </cell>
          <cell r="D91" t="str">
            <v>9/09</v>
          </cell>
          <cell r="E91">
            <v>0.98</v>
          </cell>
          <cell r="F91">
            <v>0.9200000166893005</v>
          </cell>
          <cell r="G91">
            <v>17.21060275962237</v>
          </cell>
          <cell r="H91">
            <v>15.43</v>
          </cell>
          <cell r="I91">
            <v>275.4</v>
          </cell>
          <cell r="J91">
            <v>93.87755272339801</v>
          </cell>
          <cell r="K91">
            <v>5.962410996042129</v>
          </cell>
          <cell r="L91">
            <v>89.65403603527574</v>
          </cell>
          <cell r="M91">
            <v>5.345542102962854</v>
          </cell>
          <cell r="N91">
            <v>15.744897959183673</v>
          </cell>
          <cell r="Q91">
            <v>6999.7</v>
          </cell>
          <cell r="R91">
            <v>17.265025643956168</v>
          </cell>
          <cell r="S91">
            <v>10582.1</v>
          </cell>
          <cell r="T91">
            <v>1.5117933625726818</v>
          </cell>
          <cell r="U91" t="str">
            <v>BBB-</v>
          </cell>
          <cell r="V91" t="str">
            <v>Baa2</v>
          </cell>
          <cell r="W91">
            <v>39.715777213577674</v>
          </cell>
          <cell r="X91">
            <v>5.693579580473083</v>
          </cell>
          <cell r="Y91">
            <v>5.527997257478947</v>
          </cell>
          <cell r="AA91">
            <v>11.316666666666668</v>
          </cell>
          <cell r="AB91" t="str">
            <v>-</v>
          </cell>
        </row>
        <row r="92">
          <cell r="B92">
            <v>22</v>
          </cell>
          <cell r="C92" t="str">
            <v>Northeast Utilities (NYSE-NU)</v>
          </cell>
          <cell r="D92" t="str">
            <v>9/09</v>
          </cell>
          <cell r="E92">
            <v>1.903</v>
          </cell>
          <cell r="F92">
            <v>0.95</v>
          </cell>
          <cell r="G92">
            <v>20.07675127795593</v>
          </cell>
          <cell r="H92">
            <v>25.82</v>
          </cell>
          <cell r="I92">
            <v>175.995506</v>
          </cell>
          <cell r="J92">
            <v>49.92117708880714</v>
          </cell>
          <cell r="K92">
            <v>3.679318357862122</v>
          </cell>
          <cell r="L92">
            <v>128.60646447490785</v>
          </cell>
          <cell r="M92">
            <v>4.7318412568227135</v>
          </cell>
          <cell r="N92">
            <v>13.568050446663163</v>
          </cell>
          <cell r="Q92">
            <v>5571.973</v>
          </cell>
          <cell r="R92">
            <v>80.24985045692074</v>
          </cell>
          <cell r="S92">
            <v>8623.061</v>
          </cell>
          <cell r="T92">
            <v>1.5475776713203742</v>
          </cell>
          <cell r="U92" t="str">
            <v>BBB+</v>
          </cell>
          <cell r="V92" t="str">
            <v>A3</v>
          </cell>
          <cell r="W92">
            <v>42.133890504910106</v>
          </cell>
          <cell r="X92">
            <v>9.686812484626453</v>
          </cell>
          <cell r="Y92">
            <v>7.354379606179491</v>
          </cell>
          <cell r="AA92">
            <v>9.723333333333334</v>
          </cell>
          <cell r="AB92" t="str">
            <v>-</v>
          </cell>
        </row>
        <row r="93">
          <cell r="B93">
            <v>23</v>
          </cell>
          <cell r="C93" t="str">
            <v>Northwestern Corporation (NYSE-NWE)</v>
          </cell>
          <cell r="D93" t="str">
            <v>9/09</v>
          </cell>
          <cell r="E93">
            <v>1.9100000000000001</v>
          </cell>
          <cell r="F93">
            <v>1.34</v>
          </cell>
          <cell r="G93">
            <v>19.61663154408293</v>
          </cell>
          <cell r="H93">
            <v>26.53</v>
          </cell>
          <cell r="I93">
            <v>39.539612</v>
          </cell>
          <cell r="J93">
            <v>70.15706806282722</v>
          </cell>
          <cell r="K93">
            <v>5.050885789672069</v>
          </cell>
          <cell r="L93">
            <v>135.242383180727</v>
          </cell>
          <cell r="M93">
            <v>6.830938313689189</v>
          </cell>
          <cell r="N93">
            <v>13.890052356020941</v>
          </cell>
          <cell r="Q93">
            <v>1165.57</v>
          </cell>
          <cell r="R93">
            <v>66.1040520946833</v>
          </cell>
          <cell r="S93">
            <v>1899.525</v>
          </cell>
          <cell r="T93">
            <v>1.6296962001424198</v>
          </cell>
          <cell r="U93" t="str">
            <v>A-</v>
          </cell>
          <cell r="V93" t="str">
            <v>A3</v>
          </cell>
          <cell r="W93">
            <v>46.55562871652911</v>
          </cell>
          <cell r="X93">
            <v>9.030743275705078</v>
          </cell>
          <cell r="Y93">
            <v>8.283060411582003</v>
          </cell>
          <cell r="AA93">
            <v>11.108333333333334</v>
          </cell>
          <cell r="AB93" t="str">
            <v>-</v>
          </cell>
        </row>
        <row r="94">
          <cell r="B94">
            <v>24</v>
          </cell>
          <cell r="C94" t="str">
            <v>NSTAR (NYSE-NST)</v>
          </cell>
          <cell r="D94" t="str">
            <v>9/09</v>
          </cell>
          <cell r="E94">
            <v>2.3200000000000003</v>
          </cell>
          <cell r="F94">
            <v>1.5</v>
          </cell>
          <cell r="G94">
            <v>17.486927585272152</v>
          </cell>
          <cell r="H94">
            <v>35.52</v>
          </cell>
          <cell r="I94">
            <v>106.981</v>
          </cell>
          <cell r="J94">
            <v>64.6551724137931</v>
          </cell>
          <cell r="K94">
            <v>4.222972972972973</v>
          </cell>
          <cell r="L94">
            <v>203.12316058262672</v>
          </cell>
          <cell r="M94">
            <v>8.577836173252818</v>
          </cell>
          <cell r="N94">
            <v>15.310344827586206</v>
          </cell>
          <cell r="Q94">
            <v>3240.6719999999996</v>
          </cell>
          <cell r="R94">
            <v>79.26065951753219</v>
          </cell>
          <cell r="S94">
            <v>4512.116</v>
          </cell>
          <cell r="T94">
            <v>1.3923396135122594</v>
          </cell>
          <cell r="U94" t="str">
            <v>AA-</v>
          </cell>
          <cell r="V94" t="str">
            <v>A1</v>
          </cell>
          <cell r="W94">
            <v>44.0765655709857</v>
          </cell>
          <cell r="X94">
            <v>13.543489866437564</v>
          </cell>
          <cell r="Y94">
            <v>4.945609757935717</v>
          </cell>
          <cell r="AA94">
            <v>12.5</v>
          </cell>
          <cell r="AB94" t="str">
            <v>-</v>
          </cell>
        </row>
        <row r="95">
          <cell r="B95">
            <v>25</v>
          </cell>
          <cell r="C95" t="str">
            <v>NV Energy (NYSE-NVE)</v>
          </cell>
          <cell r="D95" t="str">
            <v>9/09</v>
          </cell>
          <cell r="E95">
            <v>0.77</v>
          </cell>
          <cell r="F95">
            <v>0.44</v>
          </cell>
          <cell r="G95">
            <v>13.781853669472817</v>
          </cell>
          <cell r="H95">
            <v>12.37</v>
          </cell>
          <cell r="I95">
            <v>235.368919</v>
          </cell>
          <cell r="J95">
            <v>57.14285714285714</v>
          </cell>
          <cell r="K95">
            <v>3.5569927243330643</v>
          </cell>
          <cell r="L95">
            <v>89.75570555795326</v>
          </cell>
          <cell r="M95">
            <v>3.1926039163702056</v>
          </cell>
          <cell r="N95">
            <v>16.064935064935064</v>
          </cell>
          <cell r="Q95">
            <v>3579.082</v>
          </cell>
          <cell r="R95">
            <v>94.25525875070757</v>
          </cell>
          <cell r="S95">
            <v>8539.501</v>
          </cell>
          <cell r="T95">
            <v>2.385947290394576</v>
          </cell>
          <cell r="U95" t="str">
            <v>BB</v>
          </cell>
          <cell r="V95" t="str">
            <v>Ba3</v>
          </cell>
          <cell r="W95">
            <v>36.85255365786436</v>
          </cell>
          <cell r="X95">
            <v>8.105459213893074</v>
          </cell>
          <cell r="Y95">
            <v>7.480844502240442</v>
          </cell>
          <cell r="AA95">
            <v>10.666666666666666</v>
          </cell>
          <cell r="AB95" t="str">
            <v>-</v>
          </cell>
        </row>
        <row r="96">
          <cell r="B96">
            <v>26</v>
          </cell>
          <cell r="C96" t="str">
            <v>Pepco Holdings, Inc. (NYSE-POM)</v>
          </cell>
          <cell r="D96" t="str">
            <v>9/09</v>
          </cell>
          <cell r="E96">
            <v>1.2000000000000002</v>
          </cell>
          <cell r="F96">
            <v>1.08</v>
          </cell>
          <cell r="G96">
            <v>19.212669683257918</v>
          </cell>
          <cell r="H96">
            <v>17.01</v>
          </cell>
          <cell r="I96">
            <v>221</v>
          </cell>
          <cell r="J96">
            <v>89.99999999999999</v>
          </cell>
          <cell r="K96">
            <v>6.349206349206349</v>
          </cell>
          <cell r="L96">
            <v>88.53532736693359</v>
          </cell>
          <cell r="M96">
            <v>5.621290626471974</v>
          </cell>
          <cell r="N96">
            <v>14.174999999999999</v>
          </cell>
          <cell r="Q96">
            <v>9605</v>
          </cell>
          <cell r="R96">
            <v>50.39146277980219</v>
          </cell>
          <cell r="S96">
            <v>8674</v>
          </cell>
          <cell r="T96">
            <v>0.9030713170223842</v>
          </cell>
          <cell r="U96" t="str">
            <v>A-</v>
          </cell>
          <cell r="V96" t="str">
            <v>A3</v>
          </cell>
          <cell r="W96">
            <v>43.63823227132579</v>
          </cell>
          <cell r="X96">
            <v>6.241490246165339</v>
          </cell>
          <cell r="Y96">
            <v>6.5874974349800315</v>
          </cell>
          <cell r="AA96">
            <v>10.154</v>
          </cell>
          <cell r="AB96" t="str">
            <v>-</v>
          </cell>
        </row>
        <row r="97">
          <cell r="B97">
            <v>27</v>
          </cell>
          <cell r="C97" t="str">
            <v>PG&amp;E Corporation (NYSE-PCG)</v>
          </cell>
          <cell r="D97" t="str">
            <v>9/09</v>
          </cell>
          <cell r="E97">
            <v>3.543</v>
          </cell>
          <cell r="F97">
            <v>1.68</v>
          </cell>
          <cell r="G97">
            <v>26.190721649484537</v>
          </cell>
          <cell r="H97">
            <v>44.98</v>
          </cell>
          <cell r="I97">
            <v>388</v>
          </cell>
          <cell r="J97">
            <v>47.417442845046565</v>
          </cell>
          <cell r="K97">
            <v>3.7349933303690532</v>
          </cell>
          <cell r="L97">
            <v>171.7402086203503</v>
          </cell>
          <cell r="M97">
            <v>6.414485337531982</v>
          </cell>
          <cell r="N97">
            <v>12.695455828394016</v>
          </cell>
          <cell r="Q97">
            <v>13503</v>
          </cell>
          <cell r="R97">
            <v>76.34599718581056</v>
          </cell>
          <cell r="S97">
            <v>28184</v>
          </cell>
          <cell r="T97">
            <v>2.087239872620899</v>
          </cell>
          <cell r="U97" t="str">
            <v>BBB+</v>
          </cell>
          <cell r="V97" t="str">
            <v>A3</v>
          </cell>
          <cell r="W97">
            <v>49.34207331876669</v>
          </cell>
          <cell r="X97">
            <v>13.57442619553391</v>
          </cell>
          <cell r="Y97">
            <v>10.171880111734655</v>
          </cell>
          <cell r="AA97">
            <v>11.35</v>
          </cell>
          <cell r="AB97" t="str">
            <v>03/07</v>
          </cell>
        </row>
        <row r="98">
          <cell r="B98">
            <v>28</v>
          </cell>
          <cell r="C98" t="str">
            <v>Public Service Enterprise Group (NYSE-PEG)</v>
          </cell>
          <cell r="D98" t="str">
            <v>9/09</v>
          </cell>
          <cell r="E98">
            <v>2.88</v>
          </cell>
          <cell r="F98">
            <v>1.33</v>
          </cell>
          <cell r="G98">
            <v>17.12200488129926</v>
          </cell>
          <cell r="H98">
            <v>33.4</v>
          </cell>
          <cell r="I98">
            <v>507.242</v>
          </cell>
          <cell r="J98">
            <v>46.18055555555556</v>
          </cell>
          <cell r="K98">
            <v>3.982035928143713</v>
          </cell>
          <cell r="L98">
            <v>195.07061370178468</v>
          </cell>
          <cell r="M98">
            <v>7.767781922855499</v>
          </cell>
          <cell r="N98">
            <v>11.597222222222221</v>
          </cell>
          <cell r="Q98">
            <v>12785</v>
          </cell>
          <cell r="R98">
            <v>67.33672272193976</v>
          </cell>
          <cell r="S98">
            <v>15143</v>
          </cell>
          <cell r="T98">
            <v>1.1844348846304262</v>
          </cell>
          <cell r="U98" t="str">
            <v>A-</v>
          </cell>
          <cell r="V98" t="str">
            <v>A2</v>
          </cell>
          <cell r="W98">
            <v>50.40041782729805</v>
          </cell>
          <cell r="X98">
            <v>18.088486922512832</v>
          </cell>
          <cell r="Y98">
            <v>12.50076861587653</v>
          </cell>
          <cell r="AA98">
            <v>9.875</v>
          </cell>
          <cell r="AB98" t="str">
            <v>-</v>
          </cell>
        </row>
        <row r="99">
          <cell r="B99">
            <v>29</v>
          </cell>
          <cell r="C99" t="str">
            <v>SCANA Corporation (NYSE-SCG)</v>
          </cell>
          <cell r="D99" t="str">
            <v>9/09</v>
          </cell>
          <cell r="E99">
            <v>2.9699999999999998</v>
          </cell>
          <cell r="F99">
            <v>1.88</v>
          </cell>
          <cell r="G99">
            <v>27.306122448979593</v>
          </cell>
          <cell r="H99">
            <v>37.24</v>
          </cell>
          <cell r="I99">
            <v>122.5</v>
          </cell>
          <cell r="J99">
            <v>63.2996632996633</v>
          </cell>
          <cell r="K99">
            <v>5.048335123523093</v>
          </cell>
          <cell r="L99">
            <v>136.3796711509716</v>
          </cell>
          <cell r="M99">
            <v>6.884902840059789</v>
          </cell>
          <cell r="N99">
            <v>12.53872053872054</v>
          </cell>
          <cell r="Q99">
            <v>4443</v>
          </cell>
          <cell r="R99">
            <v>48.03060994823318</v>
          </cell>
          <cell r="S99">
            <v>8822</v>
          </cell>
          <cell r="T99">
            <v>1.9855953184785056</v>
          </cell>
          <cell r="U99" t="str">
            <v>A-</v>
          </cell>
          <cell r="V99" t="str">
            <v>A3</v>
          </cell>
          <cell r="W99">
            <v>43.7026391429318</v>
          </cell>
          <cell r="X99">
            <v>11.178766588602654</v>
          </cell>
          <cell r="Y99">
            <v>7.926341072858286</v>
          </cell>
          <cell r="AA99">
            <v>10.666666666666666</v>
          </cell>
          <cell r="AB99" t="str">
            <v>-</v>
          </cell>
        </row>
        <row r="100">
          <cell r="B100">
            <v>30</v>
          </cell>
          <cell r="C100" t="str">
            <v>SEMPRA Energy (NYSE-SRE)</v>
          </cell>
          <cell r="D100" t="str">
            <v>9/09</v>
          </cell>
          <cell r="E100">
            <v>4.66</v>
          </cell>
          <cell r="F100">
            <v>1.56</v>
          </cell>
          <cell r="G100">
            <v>35.19667070485911</v>
          </cell>
          <cell r="H100">
            <v>55.34</v>
          </cell>
          <cell r="I100">
            <v>248.461</v>
          </cell>
          <cell r="J100">
            <v>33.47639484978541</v>
          </cell>
          <cell r="K100">
            <v>2.81893747741236</v>
          </cell>
          <cell r="L100">
            <v>157.2307803316181</v>
          </cell>
          <cell r="M100">
            <v>4.432237392795884</v>
          </cell>
          <cell r="N100">
            <v>11.875536480686696</v>
          </cell>
          <cell r="Q100">
            <v>7943</v>
          </cell>
          <cell r="R100">
            <v>47</v>
          </cell>
          <cell r="S100">
            <v>17772</v>
          </cell>
          <cell r="T100">
            <v>2.237441772629989</v>
          </cell>
          <cell r="U100" t="str">
            <v>A+</v>
          </cell>
          <cell r="V100" t="str">
            <v>Aa3</v>
          </cell>
          <cell r="W100">
            <v>50.31645569620253</v>
          </cell>
          <cell r="X100">
            <v>11.548398726191191</v>
          </cell>
          <cell r="Y100">
            <v>8.01546629023844</v>
          </cell>
          <cell r="AA100">
            <v>11.455000000000002</v>
          </cell>
          <cell r="AB100" t="str">
            <v>-</v>
          </cell>
        </row>
        <row r="101">
          <cell r="B101">
            <v>31</v>
          </cell>
          <cell r="C101" t="str">
            <v>TECO Energy, Inc. (NYSE-TE)</v>
          </cell>
          <cell r="D101" t="str">
            <v>9/09</v>
          </cell>
          <cell r="E101">
            <v>0.86</v>
          </cell>
          <cell r="F101">
            <v>0.8</v>
          </cell>
          <cell r="G101">
            <v>9.689493433395874</v>
          </cell>
          <cell r="H101">
            <v>16.19</v>
          </cell>
          <cell r="I101">
            <v>213.2</v>
          </cell>
          <cell r="J101">
            <v>93.0232558139535</v>
          </cell>
          <cell r="K101">
            <v>4.941321803582458</v>
          </cell>
          <cell r="L101">
            <v>167.08819827669666</v>
          </cell>
          <cell r="M101">
            <v>8.2563655726595</v>
          </cell>
          <cell r="N101">
            <v>18.825581395348838</v>
          </cell>
          <cell r="Q101">
            <v>3315.8</v>
          </cell>
          <cell r="R101">
            <v>65.5407443150974</v>
          </cell>
          <cell r="S101">
            <v>5477.7</v>
          </cell>
          <cell r="T101">
            <v>1.6519995174618491</v>
          </cell>
          <cell r="U101" t="str">
            <v>BBB</v>
          </cell>
          <cell r="V101" t="str">
            <v>Baa1</v>
          </cell>
          <cell r="W101">
            <v>31.806494326317576</v>
          </cell>
          <cell r="X101">
            <v>10.488131466828971</v>
          </cell>
          <cell r="Y101">
            <v>7.669746920454642</v>
          </cell>
          <cell r="AA101">
            <v>11</v>
          </cell>
          <cell r="AB101" t="str">
            <v>-</v>
          </cell>
        </row>
        <row r="102">
          <cell r="B102">
            <v>32</v>
          </cell>
          <cell r="C102" t="str">
            <v>UniSource Energy Corporation (NYSE-UNS)</v>
          </cell>
          <cell r="D102" t="str">
            <v>9/09</v>
          </cell>
          <cell r="E102">
            <v>2.8600000000000003</v>
          </cell>
          <cell r="F102">
            <v>1.16</v>
          </cell>
          <cell r="G102">
            <v>20.77015141393899</v>
          </cell>
          <cell r="H102">
            <v>31.95</v>
          </cell>
          <cell r="I102">
            <v>35.928</v>
          </cell>
          <cell r="J102">
            <v>40.55944055944055</v>
          </cell>
          <cell r="K102">
            <v>3.6306729264475743</v>
          </cell>
          <cell r="L102">
            <v>153.82651461345696</v>
          </cell>
          <cell r="M102">
            <v>5.584937619768703</v>
          </cell>
          <cell r="N102">
            <v>11.17132867132867</v>
          </cell>
          <cell r="Q102">
            <v>1383.0829999999999</v>
          </cell>
          <cell r="R102">
            <v>84.90112307070508</v>
          </cell>
          <cell r="S102">
            <v>2767.364</v>
          </cell>
          <cell r="T102">
            <v>2.000866180843811</v>
          </cell>
          <cell r="U102" t="str">
            <v>BBB+</v>
          </cell>
          <cell r="V102" t="str">
            <v>NR</v>
          </cell>
          <cell r="W102">
            <v>28.66248154413199</v>
          </cell>
          <cell r="X102">
            <v>16.687484279605787</v>
          </cell>
          <cell r="Y102">
            <v>10.001160186844704</v>
          </cell>
          <cell r="AA102">
            <v>10.125</v>
          </cell>
          <cell r="AB102" t="str">
            <v>-</v>
          </cell>
        </row>
        <row r="103">
          <cell r="B103">
            <v>33</v>
          </cell>
          <cell r="C103" t="str">
            <v>Unitil Corporation (ASE-UTL)</v>
          </cell>
          <cell r="D103" t="str">
            <v>9/09</v>
          </cell>
          <cell r="E103">
            <v>1.6399999999999997</v>
          </cell>
          <cell r="F103">
            <v>1.3799991607666016</v>
          </cell>
          <cell r="G103">
            <v>17.795114702331198</v>
          </cell>
          <cell r="H103">
            <v>22.86</v>
          </cell>
          <cell r="I103">
            <v>10.767</v>
          </cell>
          <cell r="J103">
            <v>84.14629029064645</v>
          </cell>
          <cell r="K103">
            <v>6.0367417356369275</v>
          </cell>
          <cell r="L103">
            <v>128.46222338204592</v>
          </cell>
          <cell r="M103">
            <v>7.754932653431106</v>
          </cell>
          <cell r="N103">
            <v>13.939024390243905</v>
          </cell>
          <cell r="Q103">
            <v>365.29999999999995</v>
          </cell>
          <cell r="R103">
            <v>59.84122638926911</v>
          </cell>
          <cell r="S103">
            <v>437.9</v>
          </cell>
          <cell r="T103">
            <v>1.1987407610183411</v>
          </cell>
          <cell r="U103" t="str">
            <v>NR</v>
          </cell>
          <cell r="V103" t="str">
            <v>NR</v>
          </cell>
          <cell r="W103">
            <v>43.25056433408578</v>
          </cell>
          <cell r="X103">
            <v>8.164665523156089</v>
          </cell>
          <cell r="Y103">
            <v>7.622454595487066</v>
          </cell>
          <cell r="AA103">
            <v>9.931666666666667</v>
          </cell>
          <cell r="AB103" t="str">
            <v>-</v>
          </cell>
        </row>
        <row r="104">
          <cell r="B104">
            <v>34</v>
          </cell>
          <cell r="C104" t="str">
            <v>Vectren Corporation (NYSE-VVC)</v>
          </cell>
          <cell r="D104" t="str">
            <v>9/09</v>
          </cell>
          <cell r="E104">
            <v>1.41</v>
          </cell>
          <cell r="F104">
            <v>1.36</v>
          </cell>
          <cell r="G104">
            <v>16.81750924784217</v>
          </cell>
          <cell r="H104">
            <v>24.63</v>
          </cell>
          <cell r="I104">
            <v>81.1</v>
          </cell>
          <cell r="J104">
            <v>96.45390070921988</v>
          </cell>
          <cell r="K104">
            <v>5.521721477872514</v>
          </cell>
          <cell r="L104">
            <v>146.45450546227727</v>
          </cell>
          <cell r="M104">
            <v>8.086809883422537</v>
          </cell>
          <cell r="N104">
            <v>17.46808510638298</v>
          </cell>
          <cell r="Q104">
            <v>2227.6</v>
          </cell>
          <cell r="R104">
            <v>23.460226252469027</v>
          </cell>
          <cell r="S104">
            <v>2841.5</v>
          </cell>
          <cell r="T104">
            <v>1.2755880768540133</v>
          </cell>
          <cell r="U104" t="str">
            <v>A</v>
          </cell>
          <cell r="V104" t="str">
            <v>A3</v>
          </cell>
          <cell r="W104">
            <v>43.229793977812996</v>
          </cell>
          <cell r="X104">
            <v>8.48845320703455</v>
          </cell>
          <cell r="Y104">
            <v>7.0279811715481175</v>
          </cell>
          <cell r="AA104">
            <v>10.425</v>
          </cell>
          <cell r="AB104" t="str">
            <v>-</v>
          </cell>
        </row>
        <row r="105">
          <cell r="B105">
            <v>35</v>
          </cell>
          <cell r="C105" t="str">
            <v>Wisconsin Energy Corporation (NYSE-WEC)</v>
          </cell>
          <cell r="D105" t="str">
            <v>9/09</v>
          </cell>
          <cell r="E105">
            <v>3.08</v>
          </cell>
          <cell r="F105">
            <v>1.35</v>
          </cell>
          <cell r="G105">
            <v>29.55</v>
          </cell>
          <cell r="H105">
            <v>47.97</v>
          </cell>
          <cell r="I105">
            <v>118</v>
          </cell>
          <cell r="J105">
            <v>43.83116883116883</v>
          </cell>
          <cell r="K105">
            <v>2.8142589118198877</v>
          </cell>
          <cell r="L105">
            <v>162.33502538071065</v>
          </cell>
          <cell r="M105">
            <v>4.568527918781727</v>
          </cell>
          <cell r="N105">
            <v>15.574675324675324</v>
          </cell>
          <cell r="Q105">
            <v>4261.200000000001</v>
          </cell>
          <cell r="R105">
            <v>63.317844738571296</v>
          </cell>
          <cell r="S105">
            <v>8903.7</v>
          </cell>
          <cell r="T105">
            <v>2.089481836102506</v>
          </cell>
          <cell r="U105" t="str">
            <v>A-</v>
          </cell>
          <cell r="V105" t="str">
            <v>A1</v>
          </cell>
          <cell r="W105">
            <v>46.92622399267892</v>
          </cell>
          <cell r="X105">
            <v>10.772785166316163</v>
          </cell>
          <cell r="Y105">
            <v>6.853398853398854</v>
          </cell>
          <cell r="AA105">
            <v>10.75</v>
          </cell>
          <cell r="AB105" t="str">
            <v>-</v>
          </cell>
        </row>
        <row r="106">
          <cell r="B106">
            <v>36</v>
          </cell>
          <cell r="C106" t="str">
            <v>Xcel Energy Inc. (NYSE-XEL)</v>
          </cell>
          <cell r="D106" t="str">
            <v>9/09</v>
          </cell>
          <cell r="E106">
            <v>1.4699999999999998</v>
          </cell>
          <cell r="F106">
            <v>0.98</v>
          </cell>
          <cell r="G106">
            <v>15.720041184558852</v>
          </cell>
          <cell r="H106">
            <v>21.3</v>
          </cell>
          <cell r="I106">
            <v>457.453</v>
          </cell>
          <cell r="J106">
            <v>66.66666666666667</v>
          </cell>
          <cell r="K106">
            <v>4.60093896713615</v>
          </cell>
          <cell r="L106">
            <v>135.49582822290637</v>
          </cell>
          <cell r="M106">
            <v>6.234080359551561</v>
          </cell>
          <cell r="N106">
            <v>14.48979591836735</v>
          </cell>
          <cell r="Q106">
            <v>9733.76</v>
          </cell>
          <cell r="R106">
            <v>79.39414984548621</v>
          </cell>
          <cell r="S106">
            <v>18514.792</v>
          </cell>
          <cell r="T106">
            <v>1.9021212768755342</v>
          </cell>
          <cell r="U106" t="str">
            <v>A</v>
          </cell>
          <cell r="V106" t="str">
            <v>A2</v>
          </cell>
          <cell r="W106">
            <v>46.616985479279464</v>
          </cell>
          <cell r="X106">
            <v>9.576410019715773</v>
          </cell>
          <cell r="Y106">
            <v>8.165238334023211</v>
          </cell>
          <cell r="AA106">
            <v>10.721428571428572</v>
          </cell>
          <cell r="AB106" t="str">
            <v>-</v>
          </cell>
        </row>
        <row r="107">
          <cell r="B107">
            <v>37</v>
          </cell>
          <cell r="C107" t="str">
            <v>AVERAGE</v>
          </cell>
          <cell r="J107">
            <v>68.75769951841139</v>
          </cell>
          <cell r="K107">
            <v>4.492250010747169</v>
          </cell>
          <cell r="L107">
            <v>145.75648500779195</v>
          </cell>
          <cell r="M107">
            <v>6.456906158300711</v>
          </cell>
          <cell r="N107">
            <v>15.015451700867017</v>
          </cell>
          <cell r="W107">
            <v>44.634332922984356</v>
          </cell>
          <cell r="X107">
            <v>10.599331008895025</v>
          </cell>
          <cell r="Y107">
            <v>7.4216751521785325</v>
          </cell>
          <cell r="AA107">
            <v>10.677785204081635</v>
          </cell>
        </row>
        <row r="130">
          <cell r="C130" t="str">
            <v>NATURAL GAS DISTRIBUTION, TRANSMISSION AND INTEGRATED NATURAL GAS COMPANIES</v>
          </cell>
        </row>
        <row r="132">
          <cell r="E132" t="str">
            <v>PER SHARE DATA ($)</v>
          </cell>
          <cell r="T132" t="str">
            <v>NET</v>
          </cell>
        </row>
        <row r="133">
          <cell r="D133" t="str">
            <v>LATEST</v>
          </cell>
          <cell r="J133" t="str">
            <v>PERCENT (2)</v>
          </cell>
          <cell r="Q133" t="str">
            <v>TOTAL</v>
          </cell>
          <cell r="T133" t="str">
            <v>PLANT</v>
          </cell>
          <cell r="W133" t="str">
            <v>COMMON</v>
          </cell>
          <cell r="X133" t="str">
            <v>% RETURN ON</v>
          </cell>
        </row>
        <row r="134">
          <cell r="D134" t="str">
            <v>12 MONTHS</v>
          </cell>
          <cell r="F134" t="str">
            <v>CURRENT</v>
          </cell>
          <cell r="G134" t="str">
            <v>BOOK</v>
          </cell>
          <cell r="H134" t="str">
            <v>STOCK </v>
          </cell>
          <cell r="I134" t="str">
            <v>COMMON</v>
          </cell>
          <cell r="M134" t="str">
            <v>DIV/</v>
          </cell>
          <cell r="N134" t="str">
            <v>PRICE</v>
          </cell>
          <cell r="Q134" t="str">
            <v>REV</v>
          </cell>
          <cell r="R134" t="str">
            <v>%</v>
          </cell>
          <cell r="S134" t="str">
            <v>NET</v>
          </cell>
          <cell r="T134" t="str">
            <v>PER $</v>
          </cell>
          <cell r="U134" t="str">
            <v>S&amp;P</v>
          </cell>
          <cell r="V134" t="str">
            <v>MOODY'S</v>
          </cell>
          <cell r="W134" t="str">
            <v>EQUITY</v>
          </cell>
          <cell r="X134" t="str">
            <v>BOOK VALUE</v>
          </cell>
          <cell r="AA134" t="str">
            <v>REGULATION</v>
          </cell>
        </row>
        <row r="135">
          <cell r="D135" t="str">
            <v>EARNINGS</v>
          </cell>
          <cell r="F135" t="str">
            <v>ANNUAL</v>
          </cell>
          <cell r="G135" t="str">
            <v>VALUE</v>
          </cell>
          <cell r="H135" t="str">
            <v>PRICE</v>
          </cell>
          <cell r="I135" t="str">
            <v>SHARES</v>
          </cell>
          <cell r="J135" t="str">
            <v>DIV</v>
          </cell>
          <cell r="K135" t="str">
            <v>DIV</v>
          </cell>
          <cell r="L135" t="str">
            <v>MKT/</v>
          </cell>
          <cell r="M135" t="str">
            <v>BOOK</v>
          </cell>
          <cell r="N135" t="str">
            <v>EARN</v>
          </cell>
          <cell r="Q135" t="str">
            <v>$ MILL</v>
          </cell>
          <cell r="R135" t="str">
            <v>GAS</v>
          </cell>
          <cell r="S135" t="str">
            <v>PLANT</v>
          </cell>
          <cell r="T135" t="str">
            <v>REV</v>
          </cell>
          <cell r="U135" t="str">
            <v>BOND </v>
          </cell>
          <cell r="V135" t="str">
            <v>BOND </v>
          </cell>
          <cell r="W135" t="str">
            <v>RATIO </v>
          </cell>
          <cell r="X135" t="str">
            <v>COMMON</v>
          </cell>
          <cell r="Y135" t="str">
            <v>TOTAL</v>
          </cell>
          <cell r="AA135" t="str">
            <v>ALLOWED</v>
          </cell>
          <cell r="AB135" t="str">
            <v>ORDER</v>
          </cell>
        </row>
        <row r="136">
          <cell r="C136" t="str">
            <v>COMPANY</v>
          </cell>
          <cell r="D136" t="str">
            <v>AVAILABLE</v>
          </cell>
          <cell r="E136" t="str">
            <v>EARNINGS</v>
          </cell>
          <cell r="F136" t="str">
            <v>DIVIDEND</v>
          </cell>
          <cell r="G136" t="str">
            <v>(1)</v>
          </cell>
          <cell r="H136" t="str">
            <v>12/18/09</v>
          </cell>
          <cell r="I136" t="str">
            <v>O/S MILL</v>
          </cell>
          <cell r="J136" t="str">
            <v>PAYOUT</v>
          </cell>
          <cell r="K136" t="str">
            <v>YIELD</v>
          </cell>
          <cell r="L136" t="str">
            <v>BOOK</v>
          </cell>
          <cell r="M136" t="str">
            <v>(2)</v>
          </cell>
          <cell r="N136" t="str">
            <v>MULT</v>
          </cell>
          <cell r="Q136" t="str">
            <v>(1)</v>
          </cell>
          <cell r="R136" t="str">
            <v>REV</v>
          </cell>
          <cell r="S136" t="str">
            <v>$ MILL</v>
          </cell>
          <cell r="T136" t="str">
            <v>(1)</v>
          </cell>
          <cell r="U136" t="str">
            <v>RATING</v>
          </cell>
          <cell r="V136" t="str">
            <v>RATING</v>
          </cell>
          <cell r="W136" t="str">
            <v>(3)</v>
          </cell>
          <cell r="X136" t="str">
            <v>EQUITY (4)</v>
          </cell>
          <cell r="Y136" t="str">
            <v>CAPITAL</v>
          </cell>
          <cell r="AA136" t="str">
            <v>ROE</v>
          </cell>
          <cell r="AB136" t="str">
            <v>DATE</v>
          </cell>
        </row>
        <row r="137">
          <cell r="B137">
            <v>1</v>
          </cell>
          <cell r="C137" t="str">
            <v>AGL Resources Inc. (NYSE-AGL)</v>
          </cell>
          <cell r="D137" t="str">
            <v>9/09</v>
          </cell>
          <cell r="E137">
            <v>1.54</v>
          </cell>
          <cell r="F137">
            <v>1.72</v>
          </cell>
          <cell r="G137">
            <v>22.26683937823834</v>
          </cell>
          <cell r="H137">
            <v>36.68</v>
          </cell>
          <cell r="I137">
            <v>77.2</v>
          </cell>
          <cell r="J137">
            <v>60.841881853555</v>
          </cell>
          <cell r="K137">
            <v>4.689203925845147</v>
          </cell>
          <cell r="L137">
            <v>164.72926119837115</v>
          </cell>
          <cell r="M137">
            <v>7.724490983129726</v>
          </cell>
          <cell r="N137">
            <v>23.818181818181817</v>
          </cell>
          <cell r="Q137">
            <v>2484</v>
          </cell>
          <cell r="R137">
            <v>57.608695652173914</v>
          </cell>
          <cell r="S137">
            <v>4030</v>
          </cell>
          <cell r="T137">
            <v>1.6223832528180355</v>
          </cell>
          <cell r="U137" t="str">
            <v>A-</v>
          </cell>
          <cell r="V137" t="str">
            <v>A3</v>
          </cell>
          <cell r="W137">
            <v>42.63392857142857</v>
          </cell>
          <cell r="X137">
            <v>12.605286087714202</v>
          </cell>
          <cell r="Y137">
            <v>7.825981285696926</v>
          </cell>
          <cell r="AA137">
            <v>10.459999999999999</v>
          </cell>
          <cell r="AB137" t="str">
            <v>-</v>
          </cell>
        </row>
        <row r="138">
          <cell r="B138">
            <v>2</v>
          </cell>
          <cell r="C138" t="str">
            <v>Atmos Energy Corporation (NYSE-ATO)</v>
          </cell>
          <cell r="D138" t="str">
            <v>9/09</v>
          </cell>
          <cell r="E138">
            <v>2.08</v>
          </cell>
          <cell r="F138">
            <v>1.34</v>
          </cell>
          <cell r="G138">
            <v>23.6542749717465</v>
          </cell>
          <cell r="H138">
            <v>29.29</v>
          </cell>
          <cell r="I138">
            <v>92.024</v>
          </cell>
          <cell r="J138">
            <v>64.42307692307693</v>
          </cell>
          <cell r="K138">
            <v>4.574940252645955</v>
          </cell>
          <cell r="L138">
            <v>123.82539745980381</v>
          </cell>
          <cell r="M138">
            <v>5.664937951387406</v>
          </cell>
          <cell r="N138">
            <v>14.081730769230768</v>
          </cell>
          <cell r="Q138">
            <v>4969.08</v>
          </cell>
          <cell r="R138">
            <v>60.06675279931093</v>
          </cell>
          <cell r="S138">
            <v>4439.103</v>
          </cell>
          <cell r="T138">
            <v>0.8933450457629984</v>
          </cell>
          <cell r="U138" t="str">
            <v>BBB+</v>
          </cell>
          <cell r="V138" t="str">
            <v>Baa2</v>
          </cell>
          <cell r="W138">
            <v>50.08317434723667</v>
          </cell>
          <cell r="X138">
            <v>9.031287558346591</v>
          </cell>
          <cell r="Y138">
            <v>7.752238102265604</v>
          </cell>
          <cell r="AA138">
            <v>11.666666666666666</v>
          </cell>
          <cell r="AB138" t="str">
            <v>-</v>
          </cell>
        </row>
        <row r="139">
          <cell r="B139">
            <v>3</v>
          </cell>
          <cell r="C139" t="str">
            <v>Chesapeake Utilities Corporation (NYSE-CPK)</v>
          </cell>
          <cell r="D139" t="str">
            <v>9/09</v>
          </cell>
          <cell r="E139">
            <v>2.049</v>
          </cell>
          <cell r="F139">
            <v>1.26</v>
          </cell>
          <cell r="G139">
            <v>18.729173998232294</v>
          </cell>
          <cell r="H139">
            <v>31.86</v>
          </cell>
          <cell r="I139">
            <v>6.888024</v>
          </cell>
          <cell r="J139">
            <v>61.49341142020498</v>
          </cell>
          <cell r="K139">
            <v>3.954802259887006</v>
          </cell>
          <cell r="L139">
            <v>170.1089434216748</v>
          </cell>
          <cell r="M139">
            <v>6.727472338710302</v>
          </cell>
          <cell r="N139">
            <v>15.549048316251831</v>
          </cell>
          <cell r="Q139">
            <v>249.48547699999997</v>
          </cell>
          <cell r="R139">
            <v>71.4414458682098</v>
          </cell>
          <cell r="S139">
            <v>291.527</v>
          </cell>
          <cell r="T139">
            <v>1.1685129070659293</v>
          </cell>
          <cell r="U139" t="str">
            <v>NR</v>
          </cell>
          <cell r="V139" t="str">
            <v>NR</v>
          </cell>
          <cell r="W139">
            <v>58.12566176304941</v>
          </cell>
          <cell r="X139">
            <v>11.190352173792437</v>
          </cell>
          <cell r="Y139">
            <v>8.596685341583745</v>
          </cell>
          <cell r="AA139">
            <v>10.5</v>
          </cell>
          <cell r="AB139" t="str">
            <v>-</v>
          </cell>
        </row>
        <row r="140">
          <cell r="B140">
            <v>4</v>
          </cell>
          <cell r="C140" t="str">
            <v>Delta Natural Gas Company (NDQ-DGAS)</v>
          </cell>
          <cell r="D140" t="str">
            <v>9/09</v>
          </cell>
          <cell r="E140">
            <v>1.3270000000000002</v>
          </cell>
          <cell r="F140">
            <v>1.3</v>
          </cell>
          <cell r="G140">
            <v>17.31563135729273</v>
          </cell>
          <cell r="H140">
            <v>27.98</v>
          </cell>
          <cell r="I140">
            <v>3.320006</v>
          </cell>
          <cell r="J140">
            <v>97.96533534287867</v>
          </cell>
          <cell r="K140">
            <v>4.6461758398856325</v>
          </cell>
          <cell r="L140">
            <v>161.58810165599775</v>
          </cell>
          <cell r="M140">
            <v>7.507667339270803</v>
          </cell>
          <cell r="N140">
            <v>21.08515448379804</v>
          </cell>
          <cell r="Q140">
            <v>95.65982399999999</v>
          </cell>
          <cell r="R140">
            <v>65.95767937018158</v>
          </cell>
          <cell r="S140">
            <v>129.011</v>
          </cell>
          <cell r="T140">
            <v>1.3486435015811864</v>
          </cell>
          <cell r="U140" t="str">
            <v>NR</v>
          </cell>
          <cell r="V140" t="str">
            <v>NR</v>
          </cell>
          <cell r="W140">
            <v>45.7433857171275</v>
          </cell>
          <cell r="X140">
            <v>7.6515387104390955</v>
          </cell>
          <cell r="Y140">
            <v>6.601558445454408</v>
          </cell>
          <cell r="AA140" t="str">
            <v>-</v>
          </cell>
          <cell r="AB140" t="str">
            <v>12/99</v>
          </cell>
        </row>
        <row r="141">
          <cell r="B141">
            <v>5</v>
          </cell>
          <cell r="C141" t="str">
            <v>El Paso Corporation (NYSE-EP)</v>
          </cell>
          <cell r="D141" t="str">
            <v>9/09</v>
          </cell>
          <cell r="E141">
            <v>-3.58</v>
          </cell>
          <cell r="F141">
            <v>0.04</v>
          </cell>
          <cell r="G141">
            <v>3.0675628410886997</v>
          </cell>
          <cell r="H141">
            <v>9.77</v>
          </cell>
          <cell r="I141">
            <v>715.877755</v>
          </cell>
          <cell r="J141" t="str">
            <v>NM</v>
          </cell>
          <cell r="K141">
            <v>0.4094165813715456</v>
          </cell>
          <cell r="L141">
            <v>318.4938828028233</v>
          </cell>
          <cell r="M141">
            <v>1.303966766848816</v>
          </cell>
          <cell r="N141" t="str">
            <v>NM</v>
          </cell>
          <cell r="Q141">
            <v>4781</v>
          </cell>
          <cell r="R141">
            <v>56.850031374189506</v>
          </cell>
          <cell r="S141">
            <v>17200</v>
          </cell>
          <cell r="T141">
            <v>3.597573729345325</v>
          </cell>
          <cell r="U141" t="str">
            <v>BB</v>
          </cell>
          <cell r="V141" t="str">
            <v>Baa3</v>
          </cell>
          <cell r="W141">
            <v>12.409584086799276</v>
          </cell>
          <cell r="X141" t="str">
            <v>NM</v>
          </cell>
          <cell r="Y141" t="str">
            <v>NM</v>
          </cell>
          <cell r="AA141" t="str">
            <v>-</v>
          </cell>
          <cell r="AB141" t="str">
            <v>11/02</v>
          </cell>
        </row>
        <row r="142">
          <cell r="B142">
            <v>6</v>
          </cell>
          <cell r="C142" t="str">
            <v>Energen Corporation (NYSE-EGN)</v>
          </cell>
          <cell r="D142" t="str">
            <v>9/09</v>
          </cell>
          <cell r="E142">
            <v>3.6500000000000004</v>
          </cell>
          <cell r="F142">
            <v>0.5</v>
          </cell>
          <cell r="G142">
            <v>27.626007000388913</v>
          </cell>
          <cell r="H142">
            <v>46.2</v>
          </cell>
          <cell r="I142">
            <v>71.996</v>
          </cell>
          <cell r="J142">
            <v>13.698630136986301</v>
          </cell>
          <cell r="K142">
            <v>1.0822510822510822</v>
          </cell>
          <cell r="L142">
            <v>167.2337229167777</v>
          </cell>
          <cell r="M142">
            <v>1.8098887761556028</v>
          </cell>
          <cell r="N142">
            <v>12.657534246575342</v>
          </cell>
          <cell r="Q142">
            <v>1453.408</v>
          </cell>
          <cell r="R142">
            <v>42.379497016667045</v>
          </cell>
          <cell r="S142">
            <v>711.18</v>
          </cell>
          <cell r="T142">
            <v>0.4893188973777494</v>
          </cell>
          <cell r="U142" t="str">
            <v>BBB</v>
          </cell>
          <cell r="V142" t="str">
            <v>A1</v>
          </cell>
          <cell r="W142">
            <v>77.99979450641932</v>
          </cell>
          <cell r="X142">
            <v>14.504644300084413</v>
          </cell>
          <cell r="Y142">
            <v>12.692847933054058</v>
          </cell>
          <cell r="AA142">
            <v>13.4</v>
          </cell>
          <cell r="AB142" t="str">
            <v>06/02</v>
          </cell>
        </row>
        <row r="143">
          <cell r="B143">
            <v>7</v>
          </cell>
          <cell r="C143" t="str">
            <v>Energy, Incorporated (NDQ-EGAS)</v>
          </cell>
          <cell r="D143" t="str">
            <v>9/09</v>
          </cell>
          <cell r="E143">
            <v>0.76</v>
          </cell>
          <cell r="F143">
            <v>0.54</v>
          </cell>
          <cell r="G143">
            <v>7.257510021303624</v>
          </cell>
          <cell r="H143">
            <v>8.65</v>
          </cell>
          <cell r="I143">
            <v>4.302085</v>
          </cell>
          <cell r="J143">
            <v>71.05263157894737</v>
          </cell>
          <cell r="K143">
            <v>6.242774566473988</v>
          </cell>
          <cell r="L143">
            <v>119.18688330582907</v>
          </cell>
          <cell r="M143">
            <v>7.440568437589329</v>
          </cell>
          <cell r="N143">
            <v>11.381578947368421</v>
          </cell>
          <cell r="Q143">
            <v>76.669376</v>
          </cell>
          <cell r="R143">
            <v>80.60214159040501</v>
          </cell>
          <cell r="S143">
            <v>39.771223</v>
          </cell>
          <cell r="T143">
            <v>0.5187367509029942</v>
          </cell>
          <cell r="U143" t="str">
            <v>NR</v>
          </cell>
          <cell r="V143" t="str">
            <v>NR</v>
          </cell>
          <cell r="W143">
            <v>65.08924915021557</v>
          </cell>
          <cell r="X143">
            <v>10.484685118680899</v>
          </cell>
          <cell r="Y143">
            <v>8.820170463034287</v>
          </cell>
          <cell r="AA143">
            <v>12.63</v>
          </cell>
          <cell r="AB143" t="str">
            <v>-</v>
          </cell>
        </row>
        <row r="144">
          <cell r="B144">
            <v>8</v>
          </cell>
          <cell r="C144" t="str">
            <v>EQT Corporation (NYSE-EQT)</v>
          </cell>
          <cell r="D144" t="str">
            <v>9/09</v>
          </cell>
          <cell r="E144">
            <v>1.54</v>
          </cell>
          <cell r="F144">
            <v>0.8799999952316284</v>
          </cell>
          <cell r="G144">
            <v>16.06046918368123</v>
          </cell>
          <cell r="H144">
            <v>43.19</v>
          </cell>
          <cell r="I144">
            <v>131.505</v>
          </cell>
          <cell r="J144">
            <v>57.14285683322262</v>
          </cell>
          <cell r="K144">
            <v>2.037508671524956</v>
          </cell>
          <cell r="L144">
            <v>268.92115981197253</v>
          </cell>
          <cell r="M144">
            <v>5.479291950734424</v>
          </cell>
          <cell r="N144">
            <v>28.045454545454543</v>
          </cell>
          <cell r="Q144">
            <v>1334.6779999999999</v>
          </cell>
          <cell r="R144">
            <v>65.03433787025784</v>
          </cell>
          <cell r="S144">
            <v>4633.848</v>
          </cell>
          <cell r="T144">
            <v>3.4718846043764864</v>
          </cell>
          <cell r="U144" t="str">
            <v>BBB</v>
          </cell>
          <cell r="V144" t="str">
            <v>Baa1</v>
          </cell>
          <cell r="W144">
            <v>51.97527668048387</v>
          </cell>
          <cell r="X144">
            <v>6.9706266447126435</v>
          </cell>
          <cell r="Y144">
            <v>6.437824964912478</v>
          </cell>
          <cell r="AA144">
            <v>11</v>
          </cell>
          <cell r="AB144" t="str">
            <v>-</v>
          </cell>
        </row>
        <row r="145">
          <cell r="B145">
            <v>9</v>
          </cell>
          <cell r="C145" t="str">
            <v>Laclede Group, Inc. (NYSE-LG)</v>
          </cell>
          <cell r="D145" t="str">
            <v>9/09</v>
          </cell>
          <cell r="E145">
            <v>2.92</v>
          </cell>
          <cell r="F145">
            <v>1.58</v>
          </cell>
          <cell r="G145">
            <v>23.47575372321104</v>
          </cell>
          <cell r="H145">
            <v>33.78</v>
          </cell>
          <cell r="I145">
            <v>22.024</v>
          </cell>
          <cell r="J145">
            <v>54.109589041095894</v>
          </cell>
          <cell r="K145">
            <v>4.677323860272351</v>
          </cell>
          <cell r="L145">
            <v>143.89314353132318</v>
          </cell>
          <cell r="M145">
            <v>6.730348335686519</v>
          </cell>
          <cell r="N145">
            <v>11.568493150684931</v>
          </cell>
          <cell r="Q145">
            <v>1895.1979999999999</v>
          </cell>
          <cell r="R145">
            <v>55.61387253469031</v>
          </cell>
          <cell r="S145">
            <v>855.929</v>
          </cell>
          <cell r="T145">
            <v>0.4516303837382691</v>
          </cell>
          <cell r="U145" t="str">
            <v>A</v>
          </cell>
          <cell r="V145" t="str">
            <v>A2</v>
          </cell>
          <cell r="W145">
            <v>49.90299883212524</v>
          </cell>
          <cell r="X145">
            <v>12.80446911786541</v>
          </cell>
          <cell r="Y145">
            <v>8.836210340306138</v>
          </cell>
          <cell r="AA145" t="str">
            <v>-</v>
          </cell>
          <cell r="AB145" t="str">
            <v>10/05</v>
          </cell>
        </row>
        <row r="146">
          <cell r="B146">
            <v>10</v>
          </cell>
          <cell r="C146" t="str">
            <v>National Fuel Gas Company (NYSE-NFG)</v>
          </cell>
          <cell r="D146" t="str">
            <v>9/09</v>
          </cell>
          <cell r="E146">
            <v>1.2499999999999998</v>
          </cell>
          <cell r="F146">
            <v>1.34</v>
          </cell>
          <cell r="G146">
            <v>19.710553384319738</v>
          </cell>
          <cell r="H146">
            <v>49.26</v>
          </cell>
          <cell r="I146">
            <v>80.628685</v>
          </cell>
          <cell r="J146">
            <v>107.20000000000003</v>
          </cell>
          <cell r="K146">
            <v>2.720259845716606</v>
          </cell>
          <cell r="L146">
            <v>249.91687975228345</v>
          </cell>
          <cell r="M146">
            <v>6.798388527569223</v>
          </cell>
          <cell r="N146">
            <v>39.40800000000001</v>
          </cell>
          <cell r="Q146">
            <v>2057.852</v>
          </cell>
          <cell r="R146">
            <v>47.90534013136028</v>
          </cell>
          <cell r="S146">
            <v>3132.045</v>
          </cell>
          <cell r="T146">
            <v>1.5219972087399873</v>
          </cell>
          <cell r="U146" t="str">
            <v>BBB</v>
          </cell>
          <cell r="V146" t="str">
            <v>Baa1</v>
          </cell>
          <cell r="W146">
            <v>55.9937933279685</v>
          </cell>
          <cell r="X146">
            <v>6.30837484555262</v>
          </cell>
          <cell r="Y146">
            <v>6.772408851734441</v>
          </cell>
          <cell r="AA146">
            <v>9.5</v>
          </cell>
          <cell r="AB146" t="str">
            <v>-</v>
          </cell>
        </row>
        <row r="147">
          <cell r="B147">
            <v>11</v>
          </cell>
          <cell r="C147" t="str">
            <v>New Jersey Resources Corp. (NYSE-NJR)</v>
          </cell>
          <cell r="D147" t="str">
            <v>9/09</v>
          </cell>
          <cell r="E147">
            <v>0.6399999999999999</v>
          </cell>
          <cell r="F147">
            <v>1.36</v>
          </cell>
          <cell r="G147">
            <v>16.242223007182385</v>
          </cell>
          <cell r="H147">
            <v>37</v>
          </cell>
          <cell r="I147">
            <v>42.465</v>
          </cell>
          <cell r="J147">
            <v>212.50000000000006</v>
          </cell>
          <cell r="K147">
            <v>3.6756756756756754</v>
          </cell>
          <cell r="L147">
            <v>227.8013298034292</v>
          </cell>
          <cell r="M147">
            <v>8.373238068450371</v>
          </cell>
          <cell r="N147">
            <v>57.81250000000001</v>
          </cell>
          <cell r="Q147">
            <v>2592.46</v>
          </cell>
          <cell r="R147">
            <v>41.736458807464736</v>
          </cell>
          <cell r="S147">
            <v>1064.439</v>
          </cell>
          <cell r="T147">
            <v>0.4105903273338837</v>
          </cell>
          <cell r="U147" t="str">
            <v>NR</v>
          </cell>
          <cell r="V147" t="str">
            <v>Aa3</v>
          </cell>
          <cell r="W147">
            <v>59.88618840559576</v>
          </cell>
          <cell r="X147">
            <v>3.8458823562629356</v>
          </cell>
          <cell r="Y147">
            <v>3.752232592388697</v>
          </cell>
          <cell r="AA147">
            <v>10.3</v>
          </cell>
          <cell r="AB147" t="str">
            <v>10/08</v>
          </cell>
        </row>
        <row r="148">
          <cell r="B148">
            <v>12</v>
          </cell>
          <cell r="C148" t="str">
            <v>NICOR Inc. (NYSE-GAS)</v>
          </cell>
          <cell r="D148" t="str">
            <v>9/09</v>
          </cell>
          <cell r="E148">
            <v>3.185</v>
          </cell>
          <cell r="F148">
            <v>1.859999656677246</v>
          </cell>
          <cell r="G148">
            <v>21.995604395604396</v>
          </cell>
          <cell r="H148">
            <v>42.62</v>
          </cell>
          <cell r="I148">
            <v>45.5</v>
          </cell>
          <cell r="J148">
            <v>58.3987333336655</v>
          </cell>
          <cell r="K148">
            <v>4.364147481645345</v>
          </cell>
          <cell r="L148">
            <v>193.7659872102318</v>
          </cell>
          <cell r="M148">
            <v>8.456233451120573</v>
          </cell>
          <cell r="N148">
            <v>13.381475667189951</v>
          </cell>
          <cell r="Q148">
            <v>2924.8</v>
          </cell>
          <cell r="R148">
            <v>82.11843544857769</v>
          </cell>
          <cell r="S148">
            <v>2920.7</v>
          </cell>
          <cell r="T148">
            <v>0.9985981947483588</v>
          </cell>
          <cell r="U148" t="str">
            <v>A-</v>
          </cell>
          <cell r="V148" t="str">
            <v>Aa3</v>
          </cell>
          <cell r="W148">
            <v>66.7645096731154</v>
          </cell>
          <cell r="X148">
            <v>14.799284070570184</v>
          </cell>
          <cell r="Y148">
            <v>10.770637331524464</v>
          </cell>
          <cell r="AA148">
            <v>10.17</v>
          </cell>
          <cell r="AB148" t="str">
            <v>03/09</v>
          </cell>
        </row>
        <row r="149">
          <cell r="B149">
            <v>13</v>
          </cell>
          <cell r="C149" t="str">
            <v>Northwest Natural Gas Co. (NYSE-NWN)</v>
          </cell>
          <cell r="D149" t="str">
            <v>9/09</v>
          </cell>
          <cell r="E149">
            <v>2.891</v>
          </cell>
          <cell r="F149">
            <v>1.66</v>
          </cell>
          <cell r="G149">
            <v>24.170243258532906</v>
          </cell>
          <cell r="H149">
            <v>44.72</v>
          </cell>
          <cell r="I149">
            <v>26.515</v>
          </cell>
          <cell r="J149">
            <v>57.41957800069179</v>
          </cell>
          <cell r="K149">
            <v>3.7119856887298748</v>
          </cell>
          <cell r="L149">
            <v>185.0208933425291</v>
          </cell>
          <cell r="M149">
            <v>6.867949082034845</v>
          </cell>
          <cell r="N149">
            <v>15.468695952957454</v>
          </cell>
          <cell r="Q149">
            <v>1052.474</v>
          </cell>
          <cell r="R149">
            <v>98.15605896202662</v>
          </cell>
          <cell r="S149">
            <v>1614.738</v>
          </cell>
          <cell r="T149">
            <v>1.53423077434692</v>
          </cell>
          <cell r="U149" t="str">
            <v>AA-</v>
          </cell>
          <cell r="V149" t="str">
            <v>A1</v>
          </cell>
          <cell r="W149">
            <v>47.48044843394845</v>
          </cell>
          <cell r="X149">
            <v>12.345601710813721</v>
          </cell>
          <cell r="Y149">
            <v>8.84912064177723</v>
          </cell>
          <cell r="AA149">
            <v>10.2</v>
          </cell>
          <cell r="AB149" t="str">
            <v>-</v>
          </cell>
        </row>
        <row r="150">
          <cell r="B150">
            <v>14</v>
          </cell>
          <cell r="C150" t="str">
            <v>ONEOK, Inc. (NYSE-OKE)</v>
          </cell>
          <cell r="D150" t="str">
            <v>9/09</v>
          </cell>
          <cell r="E150">
            <v>2.769</v>
          </cell>
          <cell r="F150">
            <v>1.68</v>
          </cell>
          <cell r="G150">
            <v>20.092545638945232</v>
          </cell>
          <cell r="H150">
            <v>42.98</v>
          </cell>
          <cell r="I150">
            <v>106.488</v>
          </cell>
          <cell r="J150">
            <v>60.67172264355363</v>
          </cell>
          <cell r="K150">
            <v>3.908794788273616</v>
          </cell>
          <cell r="L150">
            <v>213.91017729825225</v>
          </cell>
          <cell r="M150">
            <v>8.361309861820935</v>
          </cell>
          <cell r="N150">
            <v>15.521849042975802</v>
          </cell>
          <cell r="Q150">
            <v>10225.435</v>
          </cell>
          <cell r="R150">
            <v>9.297814713995052</v>
          </cell>
          <cell r="S150">
            <v>7698.596</v>
          </cell>
          <cell r="T150">
            <v>0.7528868942983844</v>
          </cell>
          <cell r="U150" t="str">
            <v>BBB</v>
          </cell>
          <cell r="V150" t="str">
            <v>Baa2</v>
          </cell>
          <cell r="W150">
            <v>24.225175709415865</v>
          </cell>
          <cell r="X150">
            <v>13.962593177578778</v>
          </cell>
          <cell r="Y150">
            <v>6.839332490533942</v>
          </cell>
          <cell r="AA150">
            <v>10.5</v>
          </cell>
          <cell r="AB150" t="str">
            <v>-</v>
          </cell>
        </row>
        <row r="151">
          <cell r="B151">
            <v>15</v>
          </cell>
          <cell r="C151" t="str">
            <v>Piedmont Natural Gas Co., Inc. (NYSE-PNY)</v>
          </cell>
          <cell r="D151" t="str">
            <v>7/09</v>
          </cell>
          <cell r="E151">
            <v>1.1700000000000002</v>
          </cell>
          <cell r="F151">
            <v>1.08</v>
          </cell>
          <cell r="G151">
            <v>12.988038310291437</v>
          </cell>
          <cell r="H151">
            <v>26</v>
          </cell>
          <cell r="I151">
            <v>72.983</v>
          </cell>
          <cell r="J151">
            <v>92.3076923076923</v>
          </cell>
          <cell r="K151">
            <v>4.153846153846154</v>
          </cell>
          <cell r="L151">
            <v>200.1841954792986</v>
          </cell>
          <cell r="M151">
            <v>8.31534350452471</v>
          </cell>
          <cell r="N151">
            <v>22.222222222222218</v>
          </cell>
          <cell r="Q151">
            <v>1727.0280000000002</v>
          </cell>
          <cell r="R151">
            <v>75</v>
          </cell>
          <cell r="S151">
            <v>2268.05</v>
          </cell>
          <cell r="T151">
            <v>1.3132676482373187</v>
          </cell>
          <cell r="U151" t="str">
            <v>A</v>
          </cell>
          <cell r="V151" t="str">
            <v>A3</v>
          </cell>
          <cell r="W151">
            <v>53.53220524294906</v>
          </cell>
          <cell r="X151">
            <v>9.215744477158529</v>
          </cell>
          <cell r="Y151">
            <v>7.694170997913245</v>
          </cell>
          <cell r="AA151">
            <v>10.6</v>
          </cell>
          <cell r="AB151" t="str">
            <v>-</v>
          </cell>
        </row>
        <row r="152">
          <cell r="B152">
            <v>16</v>
          </cell>
          <cell r="C152" t="str">
            <v>Questar Corporation (NYSE-STR)</v>
          </cell>
          <cell r="D152" t="str">
            <v>9/09</v>
          </cell>
          <cell r="E152">
            <v>2.1270000000000002</v>
          </cell>
          <cell r="F152">
            <v>0.52</v>
          </cell>
          <cell r="G152">
            <v>18.95462280204197</v>
          </cell>
          <cell r="H152">
            <v>41.26</v>
          </cell>
          <cell r="I152">
            <v>176.3</v>
          </cell>
          <cell r="J152">
            <v>24.447578749412315</v>
          </cell>
          <cell r="K152">
            <v>1.2603005332040718</v>
          </cell>
          <cell r="L152">
            <v>217.6777688003112</v>
          </cell>
          <cell r="M152">
            <v>2.7433940808570494</v>
          </cell>
          <cell r="N152">
            <v>19.39821344616831</v>
          </cell>
          <cell r="Q152">
            <v>2934.7999999999997</v>
          </cell>
          <cell r="R152">
            <v>32.56780700558812</v>
          </cell>
          <cell r="S152">
            <v>7470.4</v>
          </cell>
          <cell r="T152">
            <v>2.5454545454545454</v>
          </cell>
          <cell r="U152" t="str">
            <v>BBB+</v>
          </cell>
          <cell r="V152" t="str">
            <v>A3</v>
          </cell>
          <cell r="W152">
            <v>60.27923588938795</v>
          </cell>
          <cell r="X152">
            <v>11.419085620297889</v>
          </cell>
          <cell r="Y152">
            <v>9.114662119420226</v>
          </cell>
          <cell r="AA152">
            <v>10</v>
          </cell>
          <cell r="AB152" t="str">
            <v>08/08</v>
          </cell>
        </row>
        <row r="153">
          <cell r="B153">
            <v>17</v>
          </cell>
          <cell r="C153" t="str">
            <v>RGC Resources, Inc. (NDQ-RGCO)</v>
          </cell>
          <cell r="D153" t="str">
            <v>9/09</v>
          </cell>
          <cell r="E153">
            <v>2.18</v>
          </cell>
          <cell r="F153">
            <v>1.28</v>
          </cell>
          <cell r="G153">
            <v>20.080263464572575</v>
          </cell>
          <cell r="H153">
            <v>29</v>
          </cell>
          <cell r="I153">
            <v>2.23104</v>
          </cell>
          <cell r="J153">
            <v>58.71559633027522</v>
          </cell>
          <cell r="K153">
            <v>4.413793103448276</v>
          </cell>
          <cell r="L153">
            <v>144.4204158534296</v>
          </cell>
          <cell r="M153">
            <v>6.374418354909996</v>
          </cell>
          <cell r="N153">
            <v>13.302752293577981</v>
          </cell>
          <cell r="Q153">
            <v>82.184473</v>
          </cell>
          <cell r="R153">
            <v>98.29865064657652</v>
          </cell>
          <cell r="S153">
            <v>78.50917</v>
          </cell>
          <cell r="T153">
            <v>0.9552798373483516</v>
          </cell>
          <cell r="U153" t="str">
            <v>NR</v>
          </cell>
          <cell r="V153" t="str">
            <v>NR</v>
          </cell>
          <cell r="W153">
            <v>61.53839338533994</v>
          </cell>
          <cell r="X153">
            <v>11.000562351478452</v>
          </cell>
          <cell r="Y153">
            <v>9.72903313977877</v>
          </cell>
          <cell r="AA153">
            <v>9.85</v>
          </cell>
          <cell r="AB153" t="str">
            <v>-</v>
          </cell>
        </row>
        <row r="154">
          <cell r="B154">
            <v>18</v>
          </cell>
          <cell r="C154" t="str">
            <v>South Jersey Industries, Inc. (NYSE-SJI)</v>
          </cell>
          <cell r="D154" t="str">
            <v>9/09</v>
          </cell>
          <cell r="E154">
            <v>0.905</v>
          </cell>
          <cell r="F154">
            <v>1.32</v>
          </cell>
          <cell r="G154">
            <v>17.703047388911266</v>
          </cell>
          <cell r="H154">
            <v>37.56</v>
          </cell>
          <cell r="I154">
            <v>29.796</v>
          </cell>
          <cell r="J154">
            <v>145.85635359116023</v>
          </cell>
          <cell r="K154">
            <v>3.5143769968051117</v>
          </cell>
          <cell r="L154">
            <v>212.16686130279817</v>
          </cell>
          <cell r="M154">
            <v>7.4563433684689455</v>
          </cell>
          <cell r="N154">
            <v>41.50276243093923</v>
          </cell>
          <cell r="Q154">
            <v>891.423</v>
          </cell>
          <cell r="R154">
            <v>59.16955250201084</v>
          </cell>
          <cell r="S154">
            <v>1023.693</v>
          </cell>
          <cell r="T154">
            <v>1.148380735071902</v>
          </cell>
          <cell r="U154" t="str">
            <v>A</v>
          </cell>
          <cell r="V154" t="str">
            <v>A2</v>
          </cell>
          <cell r="W154">
            <v>50.6158576138732</v>
          </cell>
          <cell r="X154">
            <v>10.875295941429496</v>
          </cell>
          <cell r="Y154">
            <v>7.659594561777482</v>
          </cell>
          <cell r="AA154">
            <v>10</v>
          </cell>
          <cell r="AB154" t="str">
            <v>07/04</v>
          </cell>
        </row>
        <row r="155">
          <cell r="B155">
            <v>19</v>
          </cell>
          <cell r="C155" t="str">
            <v>Southern Union Company (NYSE-SUG)</v>
          </cell>
          <cell r="D155" t="str">
            <v>9/09</v>
          </cell>
          <cell r="E155">
            <v>1.7399999999999998</v>
          </cell>
          <cell r="F155">
            <v>0.6</v>
          </cell>
          <cell r="G155">
            <v>19.442746130627448</v>
          </cell>
          <cell r="H155">
            <v>22.07</v>
          </cell>
          <cell r="I155">
            <v>124.568</v>
          </cell>
          <cell r="J155">
            <v>34.48275862068966</v>
          </cell>
          <cell r="K155">
            <v>2.7186225645672857</v>
          </cell>
          <cell r="L155">
            <v>113.51277155871482</v>
          </cell>
          <cell r="M155">
            <v>3.0859838212609376</v>
          </cell>
          <cell r="N155">
            <v>12.683908045977013</v>
          </cell>
          <cell r="Q155">
            <v>2302.457</v>
          </cell>
          <cell r="R155">
            <v>32.92886685831701</v>
          </cell>
          <cell r="S155">
            <v>5581.845</v>
          </cell>
          <cell r="T155">
            <v>2.4242993463070106</v>
          </cell>
          <cell r="U155" t="str">
            <v>BBB-</v>
          </cell>
          <cell r="V155" t="str">
            <v>Baa3</v>
          </cell>
          <cell r="W155">
            <v>39.72149047925037</v>
          </cell>
          <cell r="X155">
            <v>9.309392043750133</v>
          </cell>
          <cell r="Y155">
            <v>6.912607754461463</v>
          </cell>
          <cell r="AA155">
            <v>10.275</v>
          </cell>
          <cell r="AB155" t="str">
            <v>-</v>
          </cell>
        </row>
        <row r="156">
          <cell r="B156">
            <v>20</v>
          </cell>
          <cell r="C156" t="str">
            <v>Southwest Gas Corporation (NYSE-SWX)</v>
          </cell>
          <cell r="D156" t="str">
            <v>9/09</v>
          </cell>
          <cell r="E156">
            <v>1.625</v>
          </cell>
          <cell r="F156">
            <v>0.95</v>
          </cell>
          <cell r="G156">
            <v>23.743016386133096</v>
          </cell>
          <cell r="H156">
            <v>28.84</v>
          </cell>
          <cell r="I156">
            <v>44.855</v>
          </cell>
          <cell r="J156">
            <v>58.46153846153845</v>
          </cell>
          <cell r="K156">
            <v>3.294036061026352</v>
          </cell>
          <cell r="L156">
            <v>121.46729602917578</v>
          </cell>
          <cell r="M156">
            <v>4.0011765335546805</v>
          </cell>
          <cell r="N156">
            <v>17.747692307692308</v>
          </cell>
          <cell r="Q156">
            <v>1904.429</v>
          </cell>
          <cell r="R156">
            <v>84.82920602448291</v>
          </cell>
          <cell r="S156">
            <v>3039.525</v>
          </cell>
          <cell r="T156">
            <v>1.5960295710682835</v>
          </cell>
          <cell r="U156" t="str">
            <v>BBB</v>
          </cell>
          <cell r="V156" t="str">
            <v>Baa3</v>
          </cell>
          <cell r="W156">
            <v>48.56606053696631</v>
          </cell>
          <cell r="X156">
            <v>6.967625330933783</v>
          </cell>
          <cell r="Y156">
            <v>7.183181583183389</v>
          </cell>
          <cell r="AA156">
            <v>10.2</v>
          </cell>
          <cell r="AB156" t="str">
            <v>-</v>
          </cell>
        </row>
        <row r="157">
          <cell r="B157">
            <v>21</v>
          </cell>
          <cell r="C157" t="str">
            <v>Southwestern Energy Company (NYSE-SWN)</v>
          </cell>
          <cell r="D157" t="str">
            <v>9/09</v>
          </cell>
          <cell r="E157">
            <v>-0.27599999999999997</v>
          </cell>
          <cell r="F157">
            <v>0</v>
          </cell>
          <cell r="G157">
            <v>6.360101625259336</v>
          </cell>
          <cell r="H157">
            <v>45.4</v>
          </cell>
          <cell r="I157">
            <v>349.000241</v>
          </cell>
          <cell r="J157">
            <v>0</v>
          </cell>
          <cell r="K157">
            <v>0</v>
          </cell>
          <cell r="L157" t="str">
            <v>NM</v>
          </cell>
          <cell r="M157" t="str">
            <v>NM</v>
          </cell>
          <cell r="N157" t="str">
            <v>NM</v>
          </cell>
          <cell r="Q157">
            <v>2021.363</v>
          </cell>
          <cell r="R157">
            <v>71.95506200519154</v>
          </cell>
          <cell r="S157">
            <v>3827.242</v>
          </cell>
          <cell r="T157">
            <v>1.8933966833270421</v>
          </cell>
          <cell r="U157" t="str">
            <v>BB+</v>
          </cell>
          <cell r="V157" t="str">
            <v>Ba2</v>
          </cell>
          <cell r="W157">
            <v>69.60275190377118</v>
          </cell>
          <cell r="X157" t="str">
            <v>NM</v>
          </cell>
          <cell r="Y157" t="str">
            <v>NM</v>
          </cell>
          <cell r="AA157">
            <v>10.54</v>
          </cell>
          <cell r="AB157" t="str">
            <v>07/07</v>
          </cell>
        </row>
        <row r="158">
          <cell r="B158">
            <v>22</v>
          </cell>
          <cell r="C158" t="str">
            <v>UGI Corporation (NYSE-UGI)</v>
          </cell>
          <cell r="D158" t="str">
            <v>9/09</v>
          </cell>
          <cell r="E158">
            <v>2.3600000000000003</v>
          </cell>
          <cell r="F158">
            <v>0.8</v>
          </cell>
          <cell r="G158">
            <v>14.554733443693468</v>
          </cell>
          <cell r="H158">
            <v>24.66</v>
          </cell>
          <cell r="I158">
            <v>109.339</v>
          </cell>
          <cell r="J158">
            <v>33.89830508474576</v>
          </cell>
          <cell r="K158">
            <v>3.244120032441201</v>
          </cell>
          <cell r="L158">
            <v>169.42941686565288</v>
          </cell>
          <cell r="M158">
            <v>5.496493653386954</v>
          </cell>
          <cell r="N158">
            <v>10.44915254237288</v>
          </cell>
          <cell r="Q158">
            <v>5737.8</v>
          </cell>
          <cell r="R158">
            <v>34.08449231412737</v>
          </cell>
          <cell r="S158">
            <v>2903.6</v>
          </cell>
          <cell r="T158">
            <v>0.5060476140681097</v>
          </cell>
          <cell r="U158" t="str">
            <v>NR</v>
          </cell>
          <cell r="V158" t="str">
            <v>A3</v>
          </cell>
          <cell r="W158">
            <v>40.2896275855085</v>
          </cell>
          <cell r="X158">
            <v>17.1812169751753</v>
          </cell>
          <cell r="Y158">
            <v>10.443361340145566</v>
          </cell>
          <cell r="AA158" t="str">
            <v>-</v>
          </cell>
          <cell r="AB158" t="str">
            <v>-</v>
          </cell>
        </row>
        <row r="159">
          <cell r="B159">
            <v>23</v>
          </cell>
          <cell r="C159" t="str">
            <v>WGL Holdings, Inc. (NYSE-WGL)</v>
          </cell>
          <cell r="D159" t="str">
            <v>9/09</v>
          </cell>
          <cell r="E159">
            <v>2.39</v>
          </cell>
          <cell r="F159">
            <v>1.47</v>
          </cell>
          <cell r="G159">
            <v>21.78750347346275</v>
          </cell>
          <cell r="H159">
            <v>33.41</v>
          </cell>
          <cell r="I159">
            <v>50.382</v>
          </cell>
          <cell r="J159">
            <v>61.50627615062761</v>
          </cell>
          <cell r="K159">
            <v>4.399880275366657</v>
          </cell>
          <cell r="L159">
            <v>153.34478335571347</v>
          </cell>
          <cell r="M159">
            <v>6.7469868761717695</v>
          </cell>
          <cell r="N159">
            <v>13.979079497907948</v>
          </cell>
          <cell r="Q159">
            <v>2706.8560000000007</v>
          </cell>
          <cell r="R159">
            <v>54.716209506527115</v>
          </cell>
          <cell r="S159">
            <v>2269.141</v>
          </cell>
          <cell r="T159">
            <v>0.8382939469258799</v>
          </cell>
          <cell r="U159" t="str">
            <v>AA-</v>
          </cell>
          <cell r="V159" t="str">
            <v>A2</v>
          </cell>
          <cell r="W159">
            <v>62.00657179348278</v>
          </cell>
          <cell r="X159">
            <v>11.22221901101124</v>
          </cell>
          <cell r="Y159">
            <v>8.706258591304014</v>
          </cell>
          <cell r="AA159">
            <v>10.200000000000001</v>
          </cell>
          <cell r="AB159" t="str">
            <v>-</v>
          </cell>
        </row>
        <row r="160">
          <cell r="B160">
            <v>24</v>
          </cell>
          <cell r="C160" t="str">
            <v>Williams Companies, Inc. (NYSE-WMB)</v>
          </cell>
          <cell r="D160" t="str">
            <v>9/09</v>
          </cell>
          <cell r="E160">
            <v>0.39999999999999997</v>
          </cell>
          <cell r="F160">
            <v>0.44</v>
          </cell>
          <cell r="G160">
            <v>14.07825319162999</v>
          </cell>
          <cell r="H160">
            <v>20.61</v>
          </cell>
          <cell r="I160">
            <v>590.059</v>
          </cell>
          <cell r="J160">
            <v>110.00000000000001</v>
          </cell>
          <cell r="K160">
            <v>2.134885977680738</v>
          </cell>
          <cell r="L160">
            <v>146.39600325027084</v>
          </cell>
          <cell r="M160">
            <v>3.125387745275069</v>
          </cell>
          <cell r="N160">
            <v>51.525000000000006</v>
          </cell>
          <cell r="Q160">
            <v>8267</v>
          </cell>
          <cell r="R160">
            <v>19.46292488206121</v>
          </cell>
          <cell r="S160">
            <v>18464</v>
          </cell>
          <cell r="T160">
            <v>2.233458328293214</v>
          </cell>
          <cell r="U160" t="str">
            <v>BBB-</v>
          </cell>
          <cell r="V160" t="str">
            <v>Baa2</v>
          </cell>
          <cell r="W160">
            <v>48.48820919915946</v>
          </cell>
          <cell r="X160">
            <v>3.649072922220248</v>
          </cell>
          <cell r="Y160">
            <v>5.196170014012144</v>
          </cell>
          <cell r="AA160" t="str">
            <v>-</v>
          </cell>
          <cell r="AB160" t="str">
            <v>-</v>
          </cell>
        </row>
        <row r="161">
          <cell r="B161">
            <v>25</v>
          </cell>
          <cell r="C161" t="str">
            <v>AVERAGE</v>
          </cell>
          <cell r="J161">
            <v>69.41711071321828</v>
          </cell>
          <cell r="K161">
            <v>3.3262134257743594</v>
          </cell>
          <cell r="L161">
            <v>182.04327286985497</v>
          </cell>
          <cell r="M161">
            <v>5.938751296039956</v>
          </cell>
          <cell r="N161">
            <v>21.93593089670577</v>
          </cell>
          <cell r="W161">
            <v>51.78973220144243</v>
          </cell>
          <cell r="X161">
            <v>10.333856388448591</v>
          </cell>
          <cell r="Y161">
            <v>8.053922222102853</v>
          </cell>
          <cell r="AA161">
            <v>10.631140350877192</v>
          </cell>
        </row>
        <row r="191">
          <cell r="C191" t="str">
            <v>TELEPHONE COMPANIES</v>
          </cell>
        </row>
        <row r="192">
          <cell r="R192" t="str">
            <v>% REG</v>
          </cell>
        </row>
        <row r="193">
          <cell r="E193" t="str">
            <v>PER SHARE DATA ($)</v>
          </cell>
          <cell r="R193" t="str">
            <v>TEL REV</v>
          </cell>
          <cell r="T193" t="str">
            <v>NET</v>
          </cell>
        </row>
        <row r="194">
          <cell r="D194" t="str">
            <v>LATEST</v>
          </cell>
          <cell r="J194" t="str">
            <v>PERCENT (2)</v>
          </cell>
          <cell r="Q194" t="str">
            <v>TOTAL</v>
          </cell>
          <cell r="R194" t="str">
            <v>LOCAL</v>
          </cell>
          <cell r="T194" t="str">
            <v>PLANT</v>
          </cell>
          <cell r="W194" t="str">
            <v>COMMON</v>
          </cell>
          <cell r="X194" t="str">
            <v>% RETURN ON</v>
          </cell>
        </row>
        <row r="195">
          <cell r="D195" t="str">
            <v>12 MONTHS</v>
          </cell>
          <cell r="F195" t="str">
            <v>CURRENT</v>
          </cell>
          <cell r="G195" t="str">
            <v>BOOK</v>
          </cell>
          <cell r="H195" t="str">
            <v>STOCK </v>
          </cell>
          <cell r="I195" t="str">
            <v>COMMON</v>
          </cell>
          <cell r="M195" t="str">
            <v>DIV/</v>
          </cell>
          <cell r="N195" t="str">
            <v>PRICE</v>
          </cell>
          <cell r="Q195" t="str">
            <v>REV</v>
          </cell>
          <cell r="R195" t="str">
            <v>ILEC</v>
          </cell>
          <cell r="S195" t="str">
            <v>NET</v>
          </cell>
          <cell r="T195" t="str">
            <v>PER $</v>
          </cell>
          <cell r="U195" t="str">
            <v>S&amp;P</v>
          </cell>
          <cell r="V195" t="str">
            <v>MOODY'S</v>
          </cell>
          <cell r="W195" t="str">
            <v>EQUITY</v>
          </cell>
          <cell r="X195" t="str">
            <v>BOOK VALUE</v>
          </cell>
          <cell r="AA195" t="str">
            <v>REGULATION</v>
          </cell>
        </row>
        <row r="196">
          <cell r="D196" t="str">
            <v>EARNINGS</v>
          </cell>
          <cell r="F196" t="str">
            <v>ANNUAL</v>
          </cell>
          <cell r="G196" t="str">
            <v>VALUE</v>
          </cell>
          <cell r="H196" t="str">
            <v>PRICE</v>
          </cell>
          <cell r="I196" t="str">
            <v>SHARES</v>
          </cell>
          <cell r="J196" t="str">
            <v>DIV</v>
          </cell>
          <cell r="K196" t="str">
            <v>DIV</v>
          </cell>
          <cell r="L196" t="str">
            <v>MKT/</v>
          </cell>
          <cell r="M196" t="str">
            <v>BOOK</v>
          </cell>
          <cell r="N196" t="str">
            <v>EARN</v>
          </cell>
          <cell r="Q196" t="str">
            <v>$ MILL</v>
          </cell>
          <cell r="R196" t="str">
            <v>OR</v>
          </cell>
          <cell r="S196" t="str">
            <v>PLANT</v>
          </cell>
          <cell r="T196" t="str">
            <v>REV</v>
          </cell>
          <cell r="U196" t="str">
            <v>BOND </v>
          </cell>
          <cell r="V196" t="str">
            <v>BOND </v>
          </cell>
          <cell r="W196" t="str">
            <v>RATIO </v>
          </cell>
          <cell r="X196" t="str">
            <v>COMMON</v>
          </cell>
          <cell r="Y196" t="str">
            <v>TOTAL</v>
          </cell>
          <cell r="AA196" t="str">
            <v>ALLOWED</v>
          </cell>
          <cell r="AB196" t="str">
            <v>ORDER</v>
          </cell>
        </row>
        <row r="197">
          <cell r="C197" t="str">
            <v>COMPANY</v>
          </cell>
          <cell r="D197" t="str">
            <v>AVAILABLE</v>
          </cell>
          <cell r="E197" t="str">
            <v>EARNINGS</v>
          </cell>
          <cell r="F197" t="str">
            <v>DIVIDEND</v>
          </cell>
          <cell r="G197" t="str">
            <v>(1)</v>
          </cell>
          <cell r="H197" t="str">
            <v>12/18/09</v>
          </cell>
          <cell r="I197" t="str">
            <v>O/S MILL</v>
          </cell>
          <cell r="J197" t="str">
            <v>PAYOUT</v>
          </cell>
          <cell r="K197" t="str">
            <v>YIELD</v>
          </cell>
          <cell r="L197" t="str">
            <v>BOOK</v>
          </cell>
          <cell r="M197" t="str">
            <v>(2)</v>
          </cell>
          <cell r="N197" t="str">
            <v>MULT</v>
          </cell>
          <cell r="Q197" t="str">
            <v>(1)</v>
          </cell>
          <cell r="R197" t="str">
            <v>CLEC</v>
          </cell>
          <cell r="S197" t="str">
            <v>$ MILL</v>
          </cell>
          <cell r="T197" t="str">
            <v>(1)</v>
          </cell>
          <cell r="U197" t="str">
            <v>RATING</v>
          </cell>
          <cell r="V197" t="str">
            <v>RATING</v>
          </cell>
          <cell r="W197" t="str">
            <v>(3)</v>
          </cell>
          <cell r="X197" t="str">
            <v>EQUITY (4)</v>
          </cell>
          <cell r="Y197" t="str">
            <v>CAPITAL</v>
          </cell>
          <cell r="AA197" t="str">
            <v>ROE</v>
          </cell>
          <cell r="AB197" t="str">
            <v>DATE</v>
          </cell>
        </row>
        <row r="198">
          <cell r="B198">
            <v>1</v>
          </cell>
          <cell r="C198" t="str">
            <v>Alaska Comm. Systems Group (NDQ-ALSK)</v>
          </cell>
          <cell r="D198" t="str">
            <v>9/09</v>
          </cell>
          <cell r="E198">
            <v>0.47200000000000003</v>
          </cell>
          <cell r="F198">
            <v>0.8600000143051147</v>
          </cell>
          <cell r="G198">
            <v>1.037155611669748</v>
          </cell>
          <cell r="H198">
            <v>7.99</v>
          </cell>
          <cell r="I198">
            <v>44.354</v>
          </cell>
          <cell r="J198">
            <v>182.20339286125312</v>
          </cell>
          <cell r="K198">
            <v>10.763454496935102</v>
          </cell>
          <cell r="L198" t="str">
            <v>NM</v>
          </cell>
          <cell r="M198" t="str">
            <v>NM</v>
          </cell>
          <cell r="N198">
            <v>16.927966101694913</v>
          </cell>
          <cell r="Q198">
            <v>380.53499999999997</v>
          </cell>
          <cell r="R198">
            <v>66.42122275217785</v>
          </cell>
          <cell r="S198">
            <v>479.729</v>
          </cell>
          <cell r="T198">
            <v>1.2606698464004626</v>
          </cell>
          <cell r="U198" t="str">
            <v>NR</v>
          </cell>
          <cell r="V198" t="str">
            <v>NR</v>
          </cell>
          <cell r="W198">
            <v>7.875530933226963</v>
          </cell>
          <cell r="X198" t="str">
            <v>NM</v>
          </cell>
          <cell r="Y198">
            <v>9.925616403633539</v>
          </cell>
          <cell r="AA198" t="str">
            <v>-</v>
          </cell>
          <cell r="AB198" t="str">
            <v>-</v>
          </cell>
        </row>
        <row r="199">
          <cell r="B199">
            <v>2</v>
          </cell>
          <cell r="C199" t="str">
            <v>AT&amp;T Inc. (NYSE-T)  </v>
          </cell>
          <cell r="D199" t="str">
            <v>9/09</v>
          </cell>
          <cell r="E199">
            <v>2.0200000000000005</v>
          </cell>
          <cell r="F199">
            <v>1.64</v>
          </cell>
          <cell r="G199">
            <v>16.946449754278937</v>
          </cell>
          <cell r="H199">
            <v>27.22</v>
          </cell>
          <cell r="I199">
            <v>5901</v>
          </cell>
          <cell r="J199">
            <v>81.18811881188115</v>
          </cell>
          <cell r="K199">
            <v>6.0249816311535636</v>
          </cell>
          <cell r="L199">
            <v>160.62361376386235</v>
          </cell>
          <cell r="M199">
            <v>9.677543224567753</v>
          </cell>
          <cell r="N199">
            <v>13.475247524752472</v>
          </cell>
          <cell r="Q199">
            <v>123236</v>
          </cell>
          <cell r="R199">
            <v>29.729949040864685</v>
          </cell>
          <cell r="S199">
            <v>98321</v>
          </cell>
          <cell r="T199">
            <v>0.797826933688208</v>
          </cell>
          <cell r="U199" t="str">
            <v>A</v>
          </cell>
          <cell r="V199" t="str">
            <v>A2</v>
          </cell>
          <cell r="W199">
            <v>57.77298908679149</v>
          </cell>
          <cell r="X199">
            <v>11.74295004211388</v>
          </cell>
          <cell r="Y199">
            <v>8.759744470659657</v>
          </cell>
          <cell r="AA199">
            <v>13.015</v>
          </cell>
          <cell r="AB199" t="str">
            <v>-</v>
          </cell>
        </row>
        <row r="200">
          <cell r="B200">
            <v>3</v>
          </cell>
          <cell r="C200" t="str">
            <v>BCE, Inc. (NYSE-BCE)</v>
          </cell>
          <cell r="D200" t="str">
            <v>9/09</v>
          </cell>
          <cell r="E200">
            <v>1.510142</v>
          </cell>
          <cell r="F200">
            <v>1.62</v>
          </cell>
          <cell r="G200">
            <v>17.047313477580815</v>
          </cell>
          <cell r="H200">
            <v>25.57</v>
          </cell>
          <cell r="I200">
            <v>767.2</v>
          </cell>
          <cell r="J200">
            <v>107.2746801294183</v>
          </cell>
          <cell r="K200">
            <v>6.335549472037544</v>
          </cell>
          <cell r="L200">
            <v>149.99430868463529</v>
          </cell>
          <cell r="M200">
            <v>9.502963631955774</v>
          </cell>
          <cell r="N200">
            <v>16.932182536476702</v>
          </cell>
          <cell r="Q200">
            <v>14765.1748</v>
          </cell>
          <cell r="R200">
            <v>47.92511362615225</v>
          </cell>
          <cell r="S200">
            <v>17861.9712</v>
          </cell>
          <cell r="T200">
            <v>1.2097365213718974</v>
          </cell>
          <cell r="U200" t="str">
            <v>NR</v>
          </cell>
          <cell r="V200" t="str">
            <v>Baa1</v>
          </cell>
          <cell r="W200">
            <v>48.40247969994939</v>
          </cell>
          <cell r="X200">
            <v>7.814367834938728</v>
          </cell>
          <cell r="Y200">
            <v>6.392351218704773</v>
          </cell>
          <cell r="AA200" t="str">
            <v>-</v>
          </cell>
          <cell r="AB200" t="str">
            <v>-</v>
          </cell>
        </row>
        <row r="201">
          <cell r="B201">
            <v>4</v>
          </cell>
          <cell r="C201" t="str">
            <v>CenturyTel, Inc. (NYSE-CTL)</v>
          </cell>
          <cell r="D201" t="str">
            <v>9/09</v>
          </cell>
          <cell r="E201">
            <v>2.839</v>
          </cell>
          <cell r="F201">
            <v>2.8</v>
          </cell>
          <cell r="G201">
            <v>31.379687871770724</v>
          </cell>
          <cell r="H201">
            <v>35.15</v>
          </cell>
          <cell r="I201">
            <v>298.403</v>
          </cell>
          <cell r="J201">
            <v>98.6262768580486</v>
          </cell>
          <cell r="K201">
            <v>7.965860597439544</v>
          </cell>
          <cell r="L201">
            <v>112.01513585360121</v>
          </cell>
          <cell r="M201">
            <v>8.922969570130395</v>
          </cell>
          <cell r="N201">
            <v>12.381120112715745</v>
          </cell>
          <cell r="Q201">
            <v>3788.133</v>
          </cell>
          <cell r="R201">
            <v>63.288300595570426</v>
          </cell>
          <cell r="S201">
            <v>9363.187</v>
          </cell>
          <cell r="T201">
            <v>2.471715486230288</v>
          </cell>
          <cell r="U201" t="str">
            <v>BBB-</v>
          </cell>
          <cell r="V201" t="str">
            <v>Baa3</v>
          </cell>
          <cell r="W201">
            <v>53.21922925326326</v>
          </cell>
          <cell r="X201">
            <v>6.113012813821752</v>
          </cell>
          <cell r="Y201">
            <v>5.591139203479273</v>
          </cell>
          <cell r="AA201">
            <v>10</v>
          </cell>
          <cell r="AB201" t="str">
            <v>-</v>
          </cell>
        </row>
        <row r="202">
          <cell r="B202">
            <v>5</v>
          </cell>
          <cell r="C202" t="str">
            <v>Cincinnati Bell Inc. (NYSE- CBB)</v>
          </cell>
          <cell r="D202" t="str">
            <v>9/09</v>
          </cell>
          <cell r="E202">
            <v>0.494</v>
          </cell>
          <cell r="F202">
            <v>0</v>
          </cell>
          <cell r="G202" t="str">
            <v>NM</v>
          </cell>
          <cell r="H202">
            <v>3.16</v>
          </cell>
          <cell r="I202">
            <v>213.2</v>
          </cell>
          <cell r="J202">
            <v>0</v>
          </cell>
          <cell r="K202">
            <v>0</v>
          </cell>
          <cell r="L202" t="str">
            <v>NM</v>
          </cell>
          <cell r="M202" t="str">
            <v>NM</v>
          </cell>
          <cell r="N202">
            <v>6.396761133603239</v>
          </cell>
          <cell r="Q202">
            <v>1347.6</v>
          </cell>
          <cell r="R202">
            <v>60.93054318788958</v>
          </cell>
          <cell r="S202">
            <v>1086.7</v>
          </cell>
          <cell r="T202">
            <v>0.8063965568417929</v>
          </cell>
          <cell r="U202" t="str">
            <v>B-</v>
          </cell>
          <cell r="V202" t="str">
            <v>Ba1</v>
          </cell>
          <cell r="W202" t="str">
            <v>NM</v>
          </cell>
          <cell r="X202" t="str">
            <v>NM</v>
          </cell>
          <cell r="Y202">
            <v>17.063819113484072</v>
          </cell>
          <cell r="AA202" t="str">
            <v>-</v>
          </cell>
          <cell r="AB202" t="str">
            <v>-</v>
          </cell>
        </row>
        <row r="203">
          <cell r="B203">
            <v>6</v>
          </cell>
          <cell r="C203" t="str">
            <v>Frontier Communications Corp (NYSE FTR)</v>
          </cell>
          <cell r="D203" t="str">
            <v>9/09</v>
          </cell>
          <cell r="E203">
            <v>0.48999999999999994</v>
          </cell>
          <cell r="F203">
            <v>1</v>
          </cell>
          <cell r="G203" t="str">
            <v>NM</v>
          </cell>
          <cell r="H203">
            <v>7.47</v>
          </cell>
          <cell r="I203">
            <v>311.314</v>
          </cell>
          <cell r="J203">
            <v>204.08163265306126</v>
          </cell>
          <cell r="K203">
            <v>13.386880856760374</v>
          </cell>
          <cell r="L203" t="str">
            <v>NM</v>
          </cell>
          <cell r="M203" t="str">
            <v>NM</v>
          </cell>
          <cell r="N203">
            <v>15.244897959183675</v>
          </cell>
          <cell r="Q203">
            <v>2144.3060000000005</v>
          </cell>
          <cell r="R203">
            <v>74.52672333146481</v>
          </cell>
          <cell r="S203">
            <v>3130.92</v>
          </cell>
          <cell r="T203">
            <v>1.4601087717891006</v>
          </cell>
          <cell r="U203" t="str">
            <v>NR</v>
          </cell>
          <cell r="V203" t="str">
            <v>Ba2</v>
          </cell>
          <cell r="W203">
            <v>7.854220420683776</v>
          </cell>
          <cell r="X203" t="str">
            <v>NM</v>
          </cell>
          <cell r="Y203">
            <v>9.737396317790218</v>
          </cell>
          <cell r="AA203" t="str">
            <v>-</v>
          </cell>
          <cell r="AB203" t="str">
            <v>-</v>
          </cell>
        </row>
        <row r="204">
          <cell r="B204">
            <v>7</v>
          </cell>
          <cell r="C204" t="str">
            <v>General Communication, Inc. (NDQ-GNCMA)</v>
          </cell>
          <cell r="D204" t="str">
            <v>9/09</v>
          </cell>
          <cell r="E204">
            <v>0.09</v>
          </cell>
          <cell r="F204">
            <v>0</v>
          </cell>
          <cell r="G204">
            <v>5.4210473252273506</v>
          </cell>
          <cell r="H204">
            <v>6.19</v>
          </cell>
          <cell r="I204">
            <v>49.593</v>
          </cell>
          <cell r="J204">
            <v>0</v>
          </cell>
          <cell r="K204">
            <v>0</v>
          </cell>
          <cell r="L204">
            <v>114.18457778802735</v>
          </cell>
          <cell r="M204" t="str">
            <v>NM</v>
          </cell>
          <cell r="N204">
            <v>68.77777777777779</v>
          </cell>
          <cell r="Q204">
            <v>594.9479999999999</v>
          </cell>
          <cell r="R204">
            <v>8.553520643820974</v>
          </cell>
          <cell r="S204">
            <v>845.476</v>
          </cell>
          <cell r="T204">
            <v>1.421092263525552</v>
          </cell>
          <cell r="U204" t="str">
            <v>NR</v>
          </cell>
          <cell r="V204" t="str">
            <v>Baa2</v>
          </cell>
          <cell r="W204">
            <v>24.291045113257496</v>
          </cell>
          <cell r="X204">
            <v>0.5091065538505666</v>
          </cell>
          <cell r="Y204">
            <v>5.464990355165861</v>
          </cell>
          <cell r="AA204" t="str">
            <v>-</v>
          </cell>
          <cell r="AB204" t="str">
            <v>-</v>
          </cell>
        </row>
        <row r="205">
          <cell r="B205">
            <v>8</v>
          </cell>
          <cell r="C205" t="str">
            <v>Qwest Communications International (NYSE-Q)</v>
          </cell>
          <cell r="D205" t="str">
            <v>9/09</v>
          </cell>
          <cell r="E205">
            <v>0.429</v>
          </cell>
          <cell r="F205">
            <v>0.32</v>
          </cell>
          <cell r="G205" t="str">
            <v>NM</v>
          </cell>
          <cell r="H205">
            <v>4.25</v>
          </cell>
          <cell r="I205">
            <v>1719.502</v>
          </cell>
          <cell r="J205">
            <v>74.5920745920746</v>
          </cell>
          <cell r="K205">
            <v>7.529411764705883</v>
          </cell>
          <cell r="L205" t="str">
            <v>NM</v>
          </cell>
          <cell r="M205" t="str">
            <v>NM</v>
          </cell>
          <cell r="N205">
            <v>9.906759906759907</v>
          </cell>
          <cell r="Q205">
            <v>12632</v>
          </cell>
          <cell r="R205">
            <v>58.00348321722609</v>
          </cell>
          <cell r="S205">
            <v>13287</v>
          </cell>
          <cell r="T205">
            <v>1.0518524382520582</v>
          </cell>
          <cell r="U205" t="str">
            <v>NR</v>
          </cell>
          <cell r="V205" t="str">
            <v>Ba1</v>
          </cell>
          <cell r="W205" t="str">
            <v>NM</v>
          </cell>
          <cell r="X205" t="str">
            <v>NM</v>
          </cell>
          <cell r="Y205">
            <v>11.8669332848573</v>
          </cell>
          <cell r="AA205">
            <v>11.11</v>
          </cell>
          <cell r="AB205" t="str">
            <v>-</v>
          </cell>
        </row>
        <row r="206">
          <cell r="B206">
            <v>9</v>
          </cell>
          <cell r="C206" t="str">
            <v>Telephone &amp; Data Systems, Inc.  (ASE-TDS)</v>
          </cell>
          <cell r="D206" t="str">
            <v>9/09</v>
          </cell>
          <cell r="E206">
            <v>0.15999999999999992</v>
          </cell>
          <cell r="F206">
            <v>0.43</v>
          </cell>
          <cell r="G206">
            <v>34.73681158886762</v>
          </cell>
          <cell r="H206">
            <v>32.64</v>
          </cell>
          <cell r="I206">
            <v>108.656</v>
          </cell>
          <cell r="J206" t="str">
            <v>NM</v>
          </cell>
          <cell r="K206">
            <v>1.3174019607843137</v>
          </cell>
          <cell r="L206">
            <v>93.96371891097915</v>
          </cell>
          <cell r="M206">
            <v>1.2378798753591003</v>
          </cell>
          <cell r="N206" t="str">
            <v>NM</v>
          </cell>
          <cell r="Q206">
            <v>5021.834</v>
          </cell>
          <cell r="R206">
            <v>16.0263162820595</v>
          </cell>
          <cell r="S206">
            <v>3472.869</v>
          </cell>
          <cell r="T206">
            <v>0.6915539223319609</v>
          </cell>
          <cell r="U206" t="str">
            <v>NR</v>
          </cell>
          <cell r="V206" t="str">
            <v>Baa2</v>
          </cell>
          <cell r="W206">
            <v>61.968924932705164</v>
          </cell>
          <cell r="X206">
            <v>0.4197174249172312</v>
          </cell>
          <cell r="Y206">
            <v>2.7951298732825554</v>
          </cell>
          <cell r="AA206" t="str">
            <v>-</v>
          </cell>
          <cell r="AB206" t="str">
            <v>-</v>
          </cell>
        </row>
        <row r="207">
          <cell r="B207">
            <v>10</v>
          </cell>
          <cell r="C207" t="str">
            <v>PAETEC Holdings Corp. (NDQ-PAET)</v>
          </cell>
          <cell r="D207" t="str">
            <v>9/09</v>
          </cell>
          <cell r="E207">
            <v>-1</v>
          </cell>
          <cell r="F207">
            <v>0</v>
          </cell>
          <cell r="G207">
            <v>1.3162516541933105</v>
          </cell>
          <cell r="H207">
            <v>3.88</v>
          </cell>
          <cell r="I207">
            <v>145.150055</v>
          </cell>
          <cell r="J207">
            <v>0</v>
          </cell>
          <cell r="K207">
            <v>0</v>
          </cell>
          <cell r="L207">
            <v>294.77645765071657</v>
          </cell>
          <cell r="M207" t="str">
            <v>NM</v>
          </cell>
          <cell r="N207" t="str">
            <v>NM</v>
          </cell>
          <cell r="Q207">
            <v>1590.3020000000001</v>
          </cell>
          <cell r="R207">
            <v>79.33688066794859</v>
          </cell>
          <cell r="S207">
            <v>608.831</v>
          </cell>
          <cell r="T207">
            <v>0.38283986312033813</v>
          </cell>
          <cell r="U207" t="str">
            <v>NR</v>
          </cell>
          <cell r="V207" t="str">
            <v>B1</v>
          </cell>
          <cell r="W207">
            <v>17.067033042620682</v>
          </cell>
          <cell r="X207" t="str">
            <v>NM</v>
          </cell>
          <cell r="Y207" t="str">
            <v>NM</v>
          </cell>
          <cell r="AA207" t="str">
            <v>-</v>
          </cell>
          <cell r="AB207" t="str">
            <v>-</v>
          </cell>
        </row>
        <row r="208">
          <cell r="B208">
            <v>11</v>
          </cell>
          <cell r="C208" t="str">
            <v>Verizon Communications (NYSE-VZ)</v>
          </cell>
          <cell r="D208" t="str">
            <v>9/09</v>
          </cell>
          <cell r="E208">
            <v>2.0519999999999996</v>
          </cell>
          <cell r="F208">
            <v>1.9</v>
          </cell>
          <cell r="G208">
            <v>15.200985568461808</v>
          </cell>
          <cell r="H208">
            <v>32.81</v>
          </cell>
          <cell r="I208">
            <v>2841</v>
          </cell>
          <cell r="J208">
            <v>92.59259259259261</v>
          </cell>
          <cell r="K208">
            <v>5.790917403230721</v>
          </cell>
          <cell r="L208">
            <v>215.84126800351967</v>
          </cell>
          <cell r="M208">
            <v>12.499189552169684</v>
          </cell>
          <cell r="N208">
            <v>15.989278752436652</v>
          </cell>
          <cell r="Q208">
            <v>105362</v>
          </cell>
          <cell r="R208">
            <v>43.73113646286137</v>
          </cell>
          <cell r="S208">
            <v>90834</v>
          </cell>
          <cell r="T208">
            <v>0.8621134754465557</v>
          </cell>
          <cell r="U208" t="str">
            <v>A+</v>
          </cell>
          <cell r="V208" t="str">
            <v>Baa1</v>
          </cell>
          <cell r="W208">
            <v>29.298706232742422</v>
          </cell>
          <cell r="X208">
            <v>12.392181856809009</v>
          </cell>
          <cell r="Y208">
            <v>6.2834205433302275</v>
          </cell>
          <cell r="AA208">
            <v>12.526666666666667</v>
          </cell>
          <cell r="AB208" t="str">
            <v>-</v>
          </cell>
        </row>
        <row r="209">
          <cell r="B209">
            <v>12</v>
          </cell>
          <cell r="C209" t="str">
            <v>Windstream Corporation (NYSE-WIN)</v>
          </cell>
          <cell r="D209" t="str">
            <v>9/09</v>
          </cell>
          <cell r="E209">
            <v>0.79</v>
          </cell>
          <cell r="F209">
            <v>1</v>
          </cell>
          <cell r="G209">
            <v>0.4361213235294118</v>
          </cell>
          <cell r="H209">
            <v>10.77</v>
          </cell>
          <cell r="I209">
            <v>435.2</v>
          </cell>
          <cell r="J209">
            <v>126.58227848101265</v>
          </cell>
          <cell r="K209">
            <v>9.285051067780874</v>
          </cell>
          <cell r="L209" t="str">
            <v>NM</v>
          </cell>
          <cell r="M209" t="str">
            <v>NM</v>
          </cell>
          <cell r="N209">
            <v>13.632911392405061</v>
          </cell>
          <cell r="Q209">
            <v>3008</v>
          </cell>
          <cell r="R209">
            <v>96.09042553191487</v>
          </cell>
          <cell r="S209">
            <v>3751.8</v>
          </cell>
          <cell r="T209">
            <v>1.2472739361702128</v>
          </cell>
          <cell r="U209" t="str">
            <v>BB-</v>
          </cell>
          <cell r="V209" t="str">
            <v>Ba3</v>
          </cell>
          <cell r="W209">
            <v>3.5064383232647933</v>
          </cell>
          <cell r="X209" t="str">
            <v>NM</v>
          </cell>
          <cell r="Y209">
            <v>13.17273464208931</v>
          </cell>
          <cell r="AA209" t="str">
            <v>-</v>
          </cell>
          <cell r="AB209" t="str">
            <v>-</v>
          </cell>
        </row>
        <row r="210">
          <cell r="B210">
            <v>13</v>
          </cell>
          <cell r="C210" t="str">
            <v>AVERAGE</v>
          </cell>
          <cell r="J210">
            <v>87.92191336175839</v>
          </cell>
          <cell r="K210">
            <v>5.699959104235661</v>
          </cell>
          <cell r="L210">
            <v>163.0570115221917</v>
          </cell>
          <cell r="M210">
            <v>8.368109170836542</v>
          </cell>
          <cell r="N210">
            <v>18.966490319780615</v>
          </cell>
          <cell r="W210">
            <v>31.125659703850538</v>
          </cell>
          <cell r="X210">
            <v>6.498556087741861</v>
          </cell>
          <cell r="Y210">
            <v>8.823025038770616</v>
          </cell>
          <cell r="AA210">
            <v>11.662916666666668</v>
          </cell>
        </row>
        <row r="228">
          <cell r="C228" t="str">
            <v>SMALL TELEPHONE COMPANIES</v>
          </cell>
        </row>
        <row r="229">
          <cell r="R229" t="str">
            <v>% REG</v>
          </cell>
        </row>
        <row r="230">
          <cell r="E230" t="str">
            <v>PER SHARE DATA ($)</v>
          </cell>
          <cell r="R230" t="str">
            <v>TEL </v>
          </cell>
          <cell r="T230" t="str">
            <v>NET</v>
          </cell>
        </row>
        <row r="231">
          <cell r="D231" t="str">
            <v>LATEST</v>
          </cell>
          <cell r="J231" t="str">
            <v>PERCENT (2)</v>
          </cell>
          <cell r="Q231" t="str">
            <v>TOTAL</v>
          </cell>
          <cell r="R231" t="str">
            <v>REV</v>
          </cell>
          <cell r="T231" t="str">
            <v>PLANT</v>
          </cell>
          <cell r="W231" t="str">
            <v>COMMON</v>
          </cell>
          <cell r="X231" t="str">
            <v>% RETURN ON</v>
          </cell>
        </row>
        <row r="232">
          <cell r="D232" t="str">
            <v>12 MONTHS</v>
          </cell>
          <cell r="F232" t="str">
            <v>CURRENT</v>
          </cell>
          <cell r="G232" t="str">
            <v>BOOK</v>
          </cell>
          <cell r="H232" t="str">
            <v>STOCK </v>
          </cell>
          <cell r="I232" t="str">
            <v>COMMON</v>
          </cell>
          <cell r="M232" t="str">
            <v>DIV/</v>
          </cell>
          <cell r="N232" t="str">
            <v>PRICE</v>
          </cell>
          <cell r="Q232" t="str">
            <v>REV</v>
          </cell>
          <cell r="R232" t="str">
            <v>LOCAL</v>
          </cell>
          <cell r="S232" t="str">
            <v>NET</v>
          </cell>
          <cell r="T232" t="str">
            <v>PER $</v>
          </cell>
          <cell r="U232" t="str">
            <v>S&amp;P</v>
          </cell>
          <cell r="V232" t="str">
            <v>MOODY'S</v>
          </cell>
          <cell r="W232" t="str">
            <v>EQUITY</v>
          </cell>
          <cell r="X232" t="str">
            <v>BOOK VALUE</v>
          </cell>
          <cell r="AA232" t="str">
            <v>REGULATION</v>
          </cell>
        </row>
        <row r="233">
          <cell r="D233" t="str">
            <v>EARNINGS</v>
          </cell>
          <cell r="F233" t="str">
            <v>ANNUAL</v>
          </cell>
          <cell r="G233" t="str">
            <v>VALUE</v>
          </cell>
          <cell r="H233" t="str">
            <v>PRICE</v>
          </cell>
          <cell r="I233" t="str">
            <v>SHARES</v>
          </cell>
          <cell r="J233" t="str">
            <v>DIV</v>
          </cell>
          <cell r="K233" t="str">
            <v>DIV</v>
          </cell>
          <cell r="L233" t="str">
            <v>MKT/</v>
          </cell>
          <cell r="M233" t="str">
            <v>BOOK</v>
          </cell>
          <cell r="N233" t="str">
            <v>EARN</v>
          </cell>
          <cell r="Q233" t="str">
            <v>$ MILL</v>
          </cell>
          <cell r="R233" t="str">
            <v>OR</v>
          </cell>
          <cell r="S233" t="str">
            <v>PLANT</v>
          </cell>
          <cell r="T233" t="str">
            <v>REV</v>
          </cell>
          <cell r="U233" t="str">
            <v>BOND </v>
          </cell>
          <cell r="V233" t="str">
            <v>BOND </v>
          </cell>
          <cell r="W233" t="str">
            <v>RATIO </v>
          </cell>
          <cell r="X233" t="str">
            <v>COMMON</v>
          </cell>
          <cell r="Y233" t="str">
            <v>TOTAL</v>
          </cell>
          <cell r="AA233" t="str">
            <v>ALLOWED</v>
          </cell>
          <cell r="AB233" t="str">
            <v>ORDER</v>
          </cell>
        </row>
        <row r="234">
          <cell r="C234" t="str">
            <v>COMPANY</v>
          </cell>
          <cell r="D234" t="str">
            <v>AVAILABLE</v>
          </cell>
          <cell r="E234" t="str">
            <v>EARNINGS</v>
          </cell>
          <cell r="F234" t="str">
            <v>DIVIDEND</v>
          </cell>
          <cell r="G234" t="str">
            <v>(1)</v>
          </cell>
          <cell r="H234" t="str">
            <v>12/18/09</v>
          </cell>
          <cell r="I234" t="str">
            <v>O/S MILL</v>
          </cell>
          <cell r="J234" t="str">
            <v>PAYOUT</v>
          </cell>
          <cell r="K234" t="str">
            <v>YIELD</v>
          </cell>
          <cell r="L234" t="str">
            <v>BOOK</v>
          </cell>
          <cell r="M234" t="str">
            <v>(2)</v>
          </cell>
          <cell r="N234" t="str">
            <v>MULT</v>
          </cell>
          <cell r="Q234" t="str">
            <v>(1)</v>
          </cell>
          <cell r="R234" t="str">
            <v>CLEC</v>
          </cell>
          <cell r="S234" t="str">
            <v>$ MILL</v>
          </cell>
          <cell r="T234" t="str">
            <v>(1)</v>
          </cell>
          <cell r="U234" t="str">
            <v>RATING</v>
          </cell>
          <cell r="V234" t="str">
            <v>RATING</v>
          </cell>
          <cell r="W234" t="str">
            <v>(3)</v>
          </cell>
          <cell r="X234" t="str">
            <v>EQUITY (4)</v>
          </cell>
          <cell r="Y234" t="str">
            <v>CAPITAL</v>
          </cell>
          <cell r="AA234" t="str">
            <v>ROE</v>
          </cell>
          <cell r="AB234" t="str">
            <v>DATE</v>
          </cell>
        </row>
        <row r="235">
          <cell r="B235">
            <v>1</v>
          </cell>
          <cell r="C235" t="str">
            <v>Atlantic Tele-Network, Inc. (NDQ-ATNI)</v>
          </cell>
          <cell r="D235" t="str">
            <v>9/09</v>
          </cell>
          <cell r="E235">
            <v>2.415</v>
          </cell>
          <cell r="F235">
            <v>0.8</v>
          </cell>
          <cell r="G235">
            <v>16.559609589938425</v>
          </cell>
          <cell r="H235">
            <v>51.55</v>
          </cell>
          <cell r="I235">
            <v>15.266</v>
          </cell>
          <cell r="J235">
            <v>33.126293995859214</v>
          </cell>
          <cell r="K235">
            <v>1.5518913676042678</v>
          </cell>
          <cell r="L235">
            <v>311.29960957124035</v>
          </cell>
          <cell r="M235">
            <v>4.831031768321869</v>
          </cell>
          <cell r="N235">
            <v>21.34575569358178</v>
          </cell>
          <cell r="Q235">
            <v>237.592</v>
          </cell>
          <cell r="R235">
            <v>23.023923364423045</v>
          </cell>
          <cell r="S235">
            <v>207.647</v>
          </cell>
          <cell r="T235">
            <v>0.8739646116030841</v>
          </cell>
          <cell r="U235" t="str">
            <v>NR</v>
          </cell>
          <cell r="V235" t="str">
            <v>NR</v>
          </cell>
          <cell r="W235">
            <v>71.13904530348184</v>
          </cell>
          <cell r="X235">
            <v>15.345206958110186</v>
          </cell>
          <cell r="Y235">
            <v>12.018345446253845</v>
          </cell>
          <cell r="AA235" t="str">
            <v>-</v>
          </cell>
          <cell r="AB235" t="str">
            <v>-</v>
          </cell>
        </row>
        <row r="236">
          <cell r="B236">
            <v>2</v>
          </cell>
          <cell r="C236" t="str">
            <v>Hickory Tech Corportion (NDQ-HTCO)</v>
          </cell>
          <cell r="D236" t="str">
            <v>9/09</v>
          </cell>
          <cell r="E236">
            <v>0.88</v>
          </cell>
          <cell r="F236">
            <v>0.52</v>
          </cell>
          <cell r="G236">
            <v>2.7677760654798753</v>
          </cell>
          <cell r="H236">
            <v>8.32</v>
          </cell>
          <cell r="I236">
            <v>13.080538</v>
          </cell>
          <cell r="J236">
            <v>59.09090909090909</v>
          </cell>
          <cell r="K236">
            <v>6.25</v>
          </cell>
          <cell r="L236">
            <v>300.6023537730638</v>
          </cell>
          <cell r="M236" t="str">
            <v>NM</v>
          </cell>
          <cell r="N236">
            <v>9.454545454545455</v>
          </cell>
          <cell r="Q236">
            <v>138.442</v>
          </cell>
          <cell r="R236">
            <v>60.21727510437584</v>
          </cell>
          <cell r="S236">
            <v>152.231</v>
          </cell>
          <cell r="T236">
            <v>1.0996012770690975</v>
          </cell>
          <cell r="U236" t="str">
            <v>NR</v>
          </cell>
          <cell r="V236" t="str">
            <v>NR</v>
          </cell>
          <cell r="W236">
            <v>22.468674556727137</v>
          </cell>
          <cell r="X236">
            <v>24.021499842753805</v>
          </cell>
          <cell r="Y236">
            <v>9.223322807301647</v>
          </cell>
          <cell r="AA236" t="str">
            <v>-</v>
          </cell>
          <cell r="AB236" t="str">
            <v>-</v>
          </cell>
        </row>
        <row r="237">
          <cell r="B237">
            <v>3</v>
          </cell>
          <cell r="C237" t="str">
            <v>Consolidated Comm. Holdings, Inc. (NDQ-CNSL)</v>
          </cell>
          <cell r="D237" t="str">
            <v>9/09</v>
          </cell>
          <cell r="E237">
            <v>0.71</v>
          </cell>
          <cell r="F237">
            <v>1.55</v>
          </cell>
          <cell r="G237">
            <v>2.1004831350733824</v>
          </cell>
          <cell r="H237">
            <v>15.84</v>
          </cell>
          <cell r="I237">
            <v>29.642228</v>
          </cell>
          <cell r="J237">
            <v>218.3098591549296</v>
          </cell>
          <cell r="K237">
            <v>9.785353535353536</v>
          </cell>
          <cell r="L237" t="str">
            <v>NM</v>
          </cell>
          <cell r="M237" t="str">
            <v>NM</v>
          </cell>
          <cell r="N237">
            <v>22.30985915492958</v>
          </cell>
          <cell r="Q237">
            <v>408.08399999999995</v>
          </cell>
          <cell r="R237">
            <v>45.456327618823586</v>
          </cell>
          <cell r="S237">
            <v>382.642</v>
          </cell>
          <cell r="T237">
            <v>0.937654992599563</v>
          </cell>
          <cell r="U237" t="str">
            <v>NR</v>
          </cell>
          <cell r="V237" t="str">
            <v>NR</v>
          </cell>
          <cell r="W237">
            <v>6.541894052900002</v>
          </cell>
          <cell r="X237">
            <v>22.490656770248023</v>
          </cell>
          <cell r="Y237">
            <v>8.50545157035281</v>
          </cell>
          <cell r="AA237" t="str">
            <v>-</v>
          </cell>
          <cell r="AB237" t="str">
            <v>-</v>
          </cell>
        </row>
        <row r="238">
          <cell r="B238">
            <v>4</v>
          </cell>
          <cell r="C238" t="str">
            <v>SureWest Communications (NDQ-SURW)</v>
          </cell>
          <cell r="D238" t="str">
            <v>9/09</v>
          </cell>
          <cell r="E238">
            <v>0.10999999999999997</v>
          </cell>
          <cell r="F238">
            <v>0</v>
          </cell>
          <cell r="G238">
            <v>19.013777267508612</v>
          </cell>
          <cell r="H238">
            <v>8.29</v>
          </cell>
          <cell r="I238">
            <v>13.936</v>
          </cell>
          <cell r="J238">
            <v>0</v>
          </cell>
          <cell r="K238">
            <v>0</v>
          </cell>
          <cell r="L238">
            <v>43.59996377030372</v>
          </cell>
          <cell r="M238" t="str">
            <v>NM</v>
          </cell>
          <cell r="N238" t="str">
            <v>NM</v>
          </cell>
          <cell r="Q238">
            <v>239.143</v>
          </cell>
          <cell r="R238">
            <v>32.350100149283065</v>
          </cell>
          <cell r="S238">
            <v>523.873</v>
          </cell>
          <cell r="T238">
            <v>2.1906265288969364</v>
          </cell>
          <cell r="U238" t="str">
            <v>NR</v>
          </cell>
          <cell r="V238" t="str">
            <v>NR</v>
          </cell>
          <cell r="W238">
            <v>55.66477109203165</v>
          </cell>
          <cell r="X238" t="str">
            <v>NM</v>
          </cell>
          <cell r="Y238">
            <v>2.2278383141305484</v>
          </cell>
          <cell r="AA238" t="str">
            <v>-</v>
          </cell>
          <cell r="AB238" t="str">
            <v>-</v>
          </cell>
        </row>
        <row r="239">
          <cell r="B239">
            <v>5</v>
          </cell>
          <cell r="C239" t="str">
            <v>Warwick Valley Telephone Co. (NDQ-WWVY)</v>
          </cell>
          <cell r="D239" t="str">
            <v>9/09</v>
          </cell>
          <cell r="E239">
            <v>1.1700000000000002</v>
          </cell>
          <cell r="F239">
            <v>0.88</v>
          </cell>
          <cell r="G239">
            <v>6.581931834873958</v>
          </cell>
          <cell r="H239">
            <v>13.18</v>
          </cell>
          <cell r="I239">
            <v>5.398567</v>
          </cell>
          <cell r="J239">
            <v>75.2136752136752</v>
          </cell>
          <cell r="K239">
            <v>6.676783004552352</v>
          </cell>
          <cell r="L239">
            <v>200.24516100526267</v>
          </cell>
          <cell r="M239">
            <v>13.369934877437876</v>
          </cell>
          <cell r="N239">
            <v>11.264957264957264</v>
          </cell>
          <cell r="Q239">
            <v>23.554</v>
          </cell>
          <cell r="R239">
            <v>94.99872633098411</v>
          </cell>
          <cell r="S239">
            <v>33.453</v>
          </cell>
          <cell r="T239">
            <v>1.420268319606012</v>
          </cell>
          <cell r="U239" t="str">
            <v>NR</v>
          </cell>
          <cell r="V239" t="str">
            <v>NR</v>
          </cell>
          <cell r="W239">
            <v>87.5434230949272</v>
          </cell>
          <cell r="X239">
            <v>17.8772031764478</v>
          </cell>
          <cell r="Y239">
            <v>17.184464862417027</v>
          </cell>
          <cell r="AA239" t="str">
            <v>-</v>
          </cell>
          <cell r="AB239" t="str">
            <v>-</v>
          </cell>
        </row>
        <row r="240">
          <cell r="B240">
            <v>6</v>
          </cell>
          <cell r="C240" t="str">
            <v>AVERAGE</v>
          </cell>
          <cell r="J240">
            <v>77.14814749107461</v>
          </cell>
          <cell r="K240">
            <v>4.8528055815020315</v>
          </cell>
          <cell r="L240">
            <v>213.93677202996764</v>
          </cell>
          <cell r="M240">
            <v>9.100483322879873</v>
          </cell>
          <cell r="N240">
            <v>16.09377939200352</v>
          </cell>
          <cell r="W240">
            <v>48.67156162001356</v>
          </cell>
          <cell r="X240">
            <v>19.933641686889956</v>
          </cell>
          <cell r="Y240">
            <v>9.831884600091175</v>
          </cell>
        </row>
        <row r="252">
          <cell r="C252" t="str">
            <v>WATER COMPANIES</v>
          </cell>
        </row>
        <row r="254">
          <cell r="E254" t="str">
            <v>PER SHARE DATA ($)</v>
          </cell>
          <cell r="T254" t="str">
            <v>NET</v>
          </cell>
        </row>
        <row r="255">
          <cell r="D255" t="str">
            <v>LATEST</v>
          </cell>
          <cell r="J255" t="str">
            <v>PERCENT (2)</v>
          </cell>
          <cell r="Q255" t="str">
            <v>TOTAL</v>
          </cell>
          <cell r="R255" t="str">
            <v>%</v>
          </cell>
          <cell r="T255" t="str">
            <v>PLANT</v>
          </cell>
          <cell r="W255" t="str">
            <v>COMMON</v>
          </cell>
          <cell r="X255" t="str">
            <v>% RETURN ON</v>
          </cell>
        </row>
        <row r="256">
          <cell r="D256" t="str">
            <v>12 MONTHS</v>
          </cell>
          <cell r="F256" t="str">
            <v>CURRENT</v>
          </cell>
          <cell r="G256" t="str">
            <v>BOOK</v>
          </cell>
          <cell r="H256" t="str">
            <v>STOCK </v>
          </cell>
          <cell r="I256" t="str">
            <v>COMMON</v>
          </cell>
          <cell r="M256" t="str">
            <v>DIV/</v>
          </cell>
          <cell r="N256" t="str">
            <v>PRICE</v>
          </cell>
          <cell r="Q256" t="str">
            <v>REV</v>
          </cell>
          <cell r="R256" t="str">
            <v>REG</v>
          </cell>
          <cell r="S256" t="str">
            <v>NET</v>
          </cell>
          <cell r="T256" t="str">
            <v>PER $</v>
          </cell>
          <cell r="U256" t="str">
            <v>S&amp;P</v>
          </cell>
          <cell r="V256" t="str">
            <v>MOODY'S</v>
          </cell>
          <cell r="W256" t="str">
            <v>EQUITY</v>
          </cell>
          <cell r="X256" t="str">
            <v>BOOK VALUE</v>
          </cell>
          <cell r="AA256" t="str">
            <v>REGULATION</v>
          </cell>
        </row>
        <row r="257">
          <cell r="D257" t="str">
            <v>EARNINGS</v>
          </cell>
          <cell r="F257" t="str">
            <v>ANNUAL</v>
          </cell>
          <cell r="G257" t="str">
            <v>VALUE</v>
          </cell>
          <cell r="H257" t="str">
            <v>PRICE</v>
          </cell>
          <cell r="I257" t="str">
            <v>SHARES</v>
          </cell>
          <cell r="J257" t="str">
            <v>DIV</v>
          </cell>
          <cell r="K257" t="str">
            <v>DIV</v>
          </cell>
          <cell r="L257" t="str">
            <v>MKT/</v>
          </cell>
          <cell r="M257" t="str">
            <v>BOOK</v>
          </cell>
          <cell r="N257" t="str">
            <v>EARN</v>
          </cell>
          <cell r="Q257" t="str">
            <v>$ MILL</v>
          </cell>
          <cell r="R257" t="str">
            <v>WATER</v>
          </cell>
          <cell r="S257" t="str">
            <v>PLANT</v>
          </cell>
          <cell r="T257" t="str">
            <v>REV</v>
          </cell>
          <cell r="U257" t="str">
            <v>BOND </v>
          </cell>
          <cell r="V257" t="str">
            <v>BOND </v>
          </cell>
          <cell r="W257" t="str">
            <v>RATIO </v>
          </cell>
          <cell r="X257" t="str">
            <v>COMMON</v>
          </cell>
          <cell r="Y257" t="str">
            <v>TOTAL</v>
          </cell>
          <cell r="AA257" t="str">
            <v>ALLOWED</v>
          </cell>
          <cell r="AB257" t="str">
            <v>ORDER</v>
          </cell>
        </row>
        <row r="258">
          <cell r="C258" t="str">
            <v>COMPANY</v>
          </cell>
          <cell r="D258" t="str">
            <v>AVAILABLE</v>
          </cell>
          <cell r="E258" t="str">
            <v>EARNINGS</v>
          </cell>
          <cell r="F258" t="str">
            <v>DIVIDEND</v>
          </cell>
          <cell r="G258" t="str">
            <v>(1)</v>
          </cell>
          <cell r="H258" t="str">
            <v>12/18/09</v>
          </cell>
          <cell r="I258" t="str">
            <v>O/S MILL</v>
          </cell>
          <cell r="J258" t="str">
            <v>PAYOUT</v>
          </cell>
          <cell r="K258" t="str">
            <v>YIELD</v>
          </cell>
          <cell r="L258" t="str">
            <v>BOOK</v>
          </cell>
          <cell r="M258" t="str">
            <v>(2)</v>
          </cell>
          <cell r="N258" t="str">
            <v>MULT</v>
          </cell>
          <cell r="Q258" t="str">
            <v>(1)</v>
          </cell>
          <cell r="R258" t="str">
            <v>REV</v>
          </cell>
          <cell r="S258" t="str">
            <v>$ MILL</v>
          </cell>
          <cell r="T258" t="str">
            <v>(1)</v>
          </cell>
          <cell r="U258" t="str">
            <v>RATING</v>
          </cell>
          <cell r="V258" t="str">
            <v>RATING</v>
          </cell>
          <cell r="W258" t="str">
            <v>(3)</v>
          </cell>
          <cell r="X258" t="str">
            <v>EQUITY (4)</v>
          </cell>
          <cell r="Y258" t="str">
            <v>CAPITAL</v>
          </cell>
          <cell r="AA258" t="str">
            <v>ROE</v>
          </cell>
          <cell r="AB258" t="str">
            <v>DATE</v>
          </cell>
        </row>
        <row r="259">
          <cell r="B259">
            <v>1</v>
          </cell>
          <cell r="C259" t="str">
            <v>American States Water Co. (NYSE-AWR)</v>
          </cell>
          <cell r="D259" t="str">
            <v>9/09</v>
          </cell>
          <cell r="E259">
            <v>1.595</v>
          </cell>
          <cell r="F259">
            <v>1.04</v>
          </cell>
          <cell r="G259">
            <v>19.443681764133608</v>
          </cell>
          <cell r="H259">
            <v>34.45</v>
          </cell>
          <cell r="I259">
            <v>18.502</v>
          </cell>
          <cell r="J259">
            <v>65.2037617554859</v>
          </cell>
          <cell r="K259">
            <v>3.018867924528302</v>
          </cell>
          <cell r="L259">
            <v>177.1783781379692</v>
          </cell>
          <cell r="M259">
            <v>5.348781226806617</v>
          </cell>
          <cell r="N259">
            <v>21.598746081504704</v>
          </cell>
          <cell r="Q259">
            <v>358.865</v>
          </cell>
          <cell r="R259">
            <v>75.33752246666575</v>
          </cell>
          <cell r="S259">
            <v>959.806</v>
          </cell>
          <cell r="T259">
            <v>2.6745600713360176</v>
          </cell>
          <cell r="U259" t="str">
            <v>A</v>
          </cell>
          <cell r="V259" t="str">
            <v>A2</v>
          </cell>
          <cell r="W259">
            <v>53.95991858321596</v>
          </cell>
          <cell r="X259">
            <v>8.64557180938296</v>
          </cell>
          <cell r="Y259">
            <v>7.787713512115517</v>
          </cell>
          <cell r="AA259">
            <v>10.5</v>
          </cell>
          <cell r="AB259" t="str">
            <v>10/09</v>
          </cell>
        </row>
        <row r="260">
          <cell r="B260">
            <v>2</v>
          </cell>
          <cell r="C260" t="str">
            <v>American Water Works Co., Inc. (NYSE-AWK)</v>
          </cell>
          <cell r="D260" t="str">
            <v>9/09</v>
          </cell>
          <cell r="E260">
            <v>5.529999999999999</v>
          </cell>
          <cell r="F260">
            <v>0.84</v>
          </cell>
          <cell r="G260">
            <v>22.824598863135478</v>
          </cell>
          <cell r="H260">
            <v>22.54</v>
          </cell>
          <cell r="I260">
            <v>174.691</v>
          </cell>
          <cell r="J260">
            <v>15.18987341772152</v>
          </cell>
          <cell r="K260">
            <v>3.7267080745341614</v>
          </cell>
          <cell r="L260">
            <v>98.75310464450203</v>
          </cell>
          <cell r="M260">
            <v>3.6802399246398267</v>
          </cell>
          <cell r="N260">
            <v>4.075949367088608</v>
          </cell>
          <cell r="Q260">
            <v>2411.417</v>
          </cell>
          <cell r="R260">
            <v>90.27356114682777</v>
          </cell>
          <cell r="S260">
            <v>9570.464</v>
          </cell>
          <cell r="T260">
            <v>3.9688133574574618</v>
          </cell>
          <cell r="U260" t="str">
            <v>A+</v>
          </cell>
          <cell r="V260" t="str">
            <v>NR</v>
          </cell>
          <cell r="W260">
            <v>43.13413337568223</v>
          </cell>
          <cell r="X260" t="str">
            <v>NM</v>
          </cell>
          <cell r="Y260">
            <v>0.718504127619042</v>
          </cell>
          <cell r="AA260">
            <v>9.509166666666665</v>
          </cell>
          <cell r="AB260" t="str">
            <v>-</v>
          </cell>
        </row>
        <row r="261">
          <cell r="B261">
            <v>3</v>
          </cell>
          <cell r="C261" t="str">
            <v>Aqua America, Inc. (NYSE-WTR)</v>
          </cell>
          <cell r="D261" t="str">
            <v>9/09</v>
          </cell>
          <cell r="E261">
            <v>0.7670000000000001</v>
          </cell>
          <cell r="F261">
            <v>0.58</v>
          </cell>
          <cell r="G261">
            <v>7.906619697636871</v>
          </cell>
          <cell r="H261">
            <v>17.28</v>
          </cell>
          <cell r="I261">
            <v>136.26</v>
          </cell>
          <cell r="J261">
            <v>75.61929595827898</v>
          </cell>
          <cell r="K261">
            <v>3.356481481481481</v>
          </cell>
          <cell r="L261">
            <v>218.5510453369174</v>
          </cell>
          <cell r="M261">
            <v>7.335625364317829</v>
          </cell>
          <cell r="N261">
            <v>22.52933507170795</v>
          </cell>
          <cell r="Q261">
            <v>662.486</v>
          </cell>
          <cell r="R261">
            <v>92.85660376219272</v>
          </cell>
          <cell r="S261">
            <v>2695.595</v>
          </cell>
          <cell r="T261">
            <v>4.068908625993606</v>
          </cell>
          <cell r="U261" t="str">
            <v>AA-</v>
          </cell>
          <cell r="V261" t="str">
            <v>NR</v>
          </cell>
          <cell r="W261">
            <v>43.53470674900372</v>
          </cell>
          <cell r="X261">
            <v>9.82209820103307</v>
          </cell>
          <cell r="Y261">
            <v>7.103240583908033</v>
          </cell>
          <cell r="AA261">
            <v>10.200333333333333</v>
          </cell>
          <cell r="AB261" t="str">
            <v>-</v>
          </cell>
        </row>
        <row r="262">
          <cell r="B262">
            <v>4</v>
          </cell>
          <cell r="C262" t="str">
            <v>Artesian Resources Corp. (NDQ-ARTNA)</v>
          </cell>
          <cell r="D262" t="str">
            <v>9/09</v>
          </cell>
          <cell r="E262">
            <v>0.9400000000000001</v>
          </cell>
          <cell r="F262">
            <v>0.75</v>
          </cell>
          <cell r="G262">
            <v>12.03077739453436</v>
          </cell>
          <cell r="H262">
            <v>17.05</v>
          </cell>
          <cell r="I262">
            <v>7.538</v>
          </cell>
          <cell r="J262">
            <v>79.7872340425532</v>
          </cell>
          <cell r="K262">
            <v>4.39882697947214</v>
          </cell>
          <cell r="L262">
            <v>141.71985268172196</v>
          </cell>
          <cell r="M262">
            <v>6.234011115031757</v>
          </cell>
          <cell r="N262">
            <v>18.138297872340424</v>
          </cell>
          <cell r="Q262">
            <v>59.763</v>
          </cell>
          <cell r="R262">
            <v>88.5447517694895</v>
          </cell>
          <cell r="S262">
            <v>256.288</v>
          </cell>
          <cell r="T262">
            <v>4.288405869852585</v>
          </cell>
          <cell r="U262" t="str">
            <v>NR</v>
          </cell>
          <cell r="V262" t="str">
            <v>NR</v>
          </cell>
          <cell r="W262">
            <v>45.700924218143705</v>
          </cell>
          <cell r="X262">
            <v>7.865811256421186</v>
          </cell>
          <cell r="Y262">
            <v>7.020457499158558</v>
          </cell>
          <cell r="AA262">
            <v>10.25</v>
          </cell>
          <cell r="AB262" t="str">
            <v>05/06</v>
          </cell>
        </row>
        <row r="263">
          <cell r="B263">
            <v>5</v>
          </cell>
          <cell r="C263" t="str">
            <v>California Water Service Group (NYSE-CWT)</v>
          </cell>
          <cell r="D263" t="str">
            <v>9/09</v>
          </cell>
          <cell r="E263">
            <v>1.99</v>
          </cell>
          <cell r="F263">
            <v>1.18</v>
          </cell>
          <cell r="G263">
            <v>20.19993258535176</v>
          </cell>
          <cell r="H263">
            <v>37.17</v>
          </cell>
          <cell r="I263">
            <v>20.767</v>
          </cell>
          <cell r="J263">
            <v>59.2964824120603</v>
          </cell>
          <cell r="K263">
            <v>3.1746031746031744</v>
          </cell>
          <cell r="L263">
            <v>184.01051509921524</v>
          </cell>
          <cell r="M263">
            <v>5.8416036539433405</v>
          </cell>
          <cell r="N263">
            <v>18.678391959798997</v>
          </cell>
          <cell r="Q263">
            <v>442.555</v>
          </cell>
          <cell r="R263">
            <v>98</v>
          </cell>
          <cell r="S263">
            <v>754.217833984375</v>
          </cell>
          <cell r="T263">
            <v>1.7042352565994623</v>
          </cell>
          <cell r="U263" t="str">
            <v>AA-</v>
          </cell>
          <cell r="V263" t="str">
            <v>NR</v>
          </cell>
          <cell r="W263">
            <v>59.15346283055229</v>
          </cell>
          <cell r="X263">
            <v>12.337304777915845</v>
          </cell>
          <cell r="Y263">
            <v>9.62943913719241</v>
          </cell>
          <cell r="AA263">
            <v>10.2</v>
          </cell>
          <cell r="AB263" t="str">
            <v>05/09</v>
          </cell>
        </row>
        <row r="264">
          <cell r="B264">
            <v>6</v>
          </cell>
          <cell r="C264" t="str">
            <v>Connecticut Water Service, Inc. (NDQ-CTWS)</v>
          </cell>
          <cell r="D264" t="str">
            <v>9/09</v>
          </cell>
          <cell r="E264">
            <v>1.2900000000000003</v>
          </cell>
          <cell r="F264">
            <v>0.91</v>
          </cell>
          <cell r="G264">
            <v>12.72289297854882</v>
          </cell>
          <cell r="H264">
            <v>24.76</v>
          </cell>
          <cell r="I264">
            <v>8.531</v>
          </cell>
          <cell r="J264">
            <v>70.54263565891472</v>
          </cell>
          <cell r="K264">
            <v>3.6752827140549273</v>
          </cell>
          <cell r="L264">
            <v>194.6098268825031</v>
          </cell>
          <cell r="M264">
            <v>7.152461327264856</v>
          </cell>
          <cell r="N264">
            <v>19.1937984496124</v>
          </cell>
          <cell r="Q264">
            <v>68.11600000000001</v>
          </cell>
          <cell r="R264">
            <v>89.52081742909154</v>
          </cell>
          <cell r="S264">
            <v>368.447</v>
          </cell>
          <cell r="T264">
            <v>5.40911092841623</v>
          </cell>
          <cell r="U264" t="str">
            <v>A</v>
          </cell>
          <cell r="V264" t="str">
            <v>NR</v>
          </cell>
          <cell r="W264">
            <v>53.9107241309088</v>
          </cell>
          <cell r="X264">
            <v>13.886559175249957</v>
          </cell>
          <cell r="Y264">
            <v>9.064062284590657</v>
          </cell>
          <cell r="AA264">
            <v>10.125</v>
          </cell>
          <cell r="AB264" t="str">
            <v>01/07</v>
          </cell>
        </row>
        <row r="265">
          <cell r="B265">
            <v>7</v>
          </cell>
          <cell r="C265" t="str">
            <v>Middlesex Water Company (NDQ-MSEX)</v>
          </cell>
          <cell r="D265" t="str">
            <v>9/09</v>
          </cell>
          <cell r="E265">
            <v>0.7369999999999999</v>
          </cell>
          <cell r="F265">
            <v>0.72</v>
          </cell>
          <cell r="G265">
            <v>10.196793002915452</v>
          </cell>
          <cell r="H265">
            <v>16.75</v>
          </cell>
          <cell r="I265">
            <v>13.72</v>
          </cell>
          <cell r="J265">
            <v>97.69335142469473</v>
          </cell>
          <cell r="K265">
            <v>4.298507462686567</v>
          </cell>
          <cell r="L265">
            <v>164.26733380986417</v>
          </cell>
          <cell r="M265">
            <v>7.061043602573267</v>
          </cell>
          <cell r="N265">
            <v>22.72727272727273</v>
          </cell>
          <cell r="Q265">
            <v>90.65899999999999</v>
          </cell>
          <cell r="R265">
            <v>89</v>
          </cell>
          <cell r="S265">
            <v>328.616</v>
          </cell>
          <cell r="T265">
            <v>3.624747680870074</v>
          </cell>
          <cell r="U265" t="str">
            <v>A</v>
          </cell>
          <cell r="V265" t="str">
            <v>NR</v>
          </cell>
          <cell r="W265">
            <v>44.0774300873357</v>
          </cell>
          <cell r="X265">
            <v>7.1700069108500335</v>
          </cell>
          <cell r="Y265">
            <v>5.546468740632618</v>
          </cell>
          <cell r="AA265">
            <v>10</v>
          </cell>
          <cell r="AB265" t="str">
            <v>-</v>
          </cell>
        </row>
        <row r="266">
          <cell r="B266">
            <v>8</v>
          </cell>
          <cell r="C266" t="str">
            <v>Pennichuck Corporation (NDQ-PNNW)</v>
          </cell>
          <cell r="D266" t="str">
            <v>9/09</v>
          </cell>
          <cell r="E266">
            <v>0.6170000000000001</v>
          </cell>
          <cell r="F266">
            <v>0.7</v>
          </cell>
          <cell r="G266">
            <v>11.157169816333276</v>
          </cell>
          <cell r="H266">
            <v>20.86</v>
          </cell>
          <cell r="I266">
            <v>4.291142</v>
          </cell>
          <cell r="J266">
            <v>113.45218800648296</v>
          </cell>
          <cell r="K266">
            <v>3.3557046979865772</v>
          </cell>
          <cell r="L266">
            <v>186.96497717066646</v>
          </cell>
          <cell r="M266">
            <v>6.273992522505586</v>
          </cell>
          <cell r="N266">
            <v>33.80875202593192</v>
          </cell>
          <cell r="Q266">
            <v>32.805</v>
          </cell>
          <cell r="R266">
            <v>91.39155616521873</v>
          </cell>
          <cell r="S266">
            <v>122.066</v>
          </cell>
          <cell r="T266">
            <v>3.7209571711629326</v>
          </cell>
          <cell r="U266" t="str">
            <v>NR</v>
          </cell>
          <cell r="V266" t="str">
            <v>NR</v>
          </cell>
          <cell r="W266">
            <v>42.57398449171232</v>
          </cell>
          <cell r="X266">
            <v>5.415557990295819</v>
          </cell>
          <cell r="Y266">
            <v>5.449631535038932</v>
          </cell>
          <cell r="AA266">
            <v>8.39</v>
          </cell>
          <cell r="AB266" t="str">
            <v>-</v>
          </cell>
        </row>
        <row r="267">
          <cell r="B267">
            <v>9</v>
          </cell>
          <cell r="C267" t="str">
            <v>SJW Corporation (NYSE-SJW)</v>
          </cell>
          <cell r="D267" t="str">
            <v>9/09</v>
          </cell>
          <cell r="E267">
            <v>0.8899999999999999</v>
          </cell>
          <cell r="F267">
            <v>0.66</v>
          </cell>
          <cell r="G267">
            <v>13.612099753613863</v>
          </cell>
          <cell r="H267">
            <v>22.01</v>
          </cell>
          <cell r="I267">
            <v>18.689769</v>
          </cell>
          <cell r="J267">
            <v>74.15730337078654</v>
          </cell>
          <cell r="K267">
            <v>2.9986369831894595</v>
          </cell>
          <cell r="L267">
            <v>161.6943777844163</v>
          </cell>
          <cell r="M267">
            <v>4.848627411981588</v>
          </cell>
          <cell r="N267">
            <v>24.73033707865169</v>
          </cell>
          <cell r="Q267">
            <v>217.07</v>
          </cell>
          <cell r="R267">
            <v>94.76113696042752</v>
          </cell>
          <cell r="S267">
            <v>517.8960000000001</v>
          </cell>
          <cell r="T267">
            <v>2.3858478831713277</v>
          </cell>
          <cell r="U267" t="str">
            <v>NR</v>
          </cell>
          <cell r="V267" t="str">
            <v>NR</v>
          </cell>
          <cell r="W267">
            <v>50.759475739274265</v>
          </cell>
          <cell r="X267">
            <v>9.11059536023428</v>
          </cell>
          <cell r="Y267">
            <v>7.854370841051858</v>
          </cell>
          <cell r="AA267">
            <v>10.13</v>
          </cell>
          <cell r="AB267" t="str">
            <v>01/08</v>
          </cell>
        </row>
        <row r="268">
          <cell r="B268">
            <v>10</v>
          </cell>
          <cell r="C268" t="str">
            <v>Southwest Water Company (NDQ-SWWC)</v>
          </cell>
          <cell r="D268" t="str">
            <v>9/09</v>
          </cell>
          <cell r="E268">
            <v>-0.97</v>
          </cell>
          <cell r="F268">
            <v>0.2</v>
          </cell>
          <cell r="G268">
            <v>4.818351755526658</v>
          </cell>
          <cell r="H268">
            <v>5.97</v>
          </cell>
          <cell r="I268">
            <v>24.608</v>
          </cell>
          <cell r="J268" t="str">
            <v>NM</v>
          </cell>
          <cell r="K268">
            <v>3.350083752093803</v>
          </cell>
          <cell r="L268">
            <v>123.90129037699249</v>
          </cell>
          <cell r="M268">
            <v>4.150796997554187</v>
          </cell>
          <cell r="N268" t="str">
            <v>NM</v>
          </cell>
          <cell r="Q268">
            <v>216.457</v>
          </cell>
          <cell r="R268">
            <v>48.24006615632666</v>
          </cell>
          <cell r="S268">
            <v>270.699</v>
          </cell>
          <cell r="T268">
            <v>1.2505901865035551</v>
          </cell>
          <cell r="U268" t="str">
            <v>NR</v>
          </cell>
          <cell r="V268" t="str">
            <v>NR</v>
          </cell>
          <cell r="W268">
            <v>43.16722247302276</v>
          </cell>
          <cell r="X268" t="str">
            <v>NM</v>
          </cell>
          <cell r="Y268" t="str">
            <v>NM</v>
          </cell>
          <cell r="AA268">
            <v>10</v>
          </cell>
          <cell r="AB268" t="str">
            <v>06/07</v>
          </cell>
        </row>
        <row r="269">
          <cell r="B269">
            <v>11</v>
          </cell>
          <cell r="C269" t="str">
            <v>York Water Company (NDQ-YORW)</v>
          </cell>
          <cell r="D269" t="str">
            <v>9/09</v>
          </cell>
          <cell r="E269">
            <v>0.6599999999999999</v>
          </cell>
          <cell r="F269">
            <v>0.5</v>
          </cell>
          <cell r="G269">
            <v>6.808941066929893</v>
          </cell>
          <cell r="H269">
            <v>14.56</v>
          </cell>
          <cell r="I269">
            <v>12.411181</v>
          </cell>
          <cell r="J269">
            <v>75.75757575757576</v>
          </cell>
          <cell r="K269">
            <v>3.434065934065934</v>
          </cell>
          <cell r="L269">
            <v>213.83648142757403</v>
          </cell>
          <cell r="M269">
            <v>7.343285763309547</v>
          </cell>
          <cell r="N269">
            <v>22.060606060606062</v>
          </cell>
          <cell r="Q269">
            <v>36.638000000000005</v>
          </cell>
          <cell r="R269">
            <v>90.50985315792346</v>
          </cell>
          <cell r="S269">
            <v>196.81</v>
          </cell>
          <cell r="T269">
            <v>5.371745182597302</v>
          </cell>
          <cell r="U269" t="str">
            <v>A-</v>
          </cell>
          <cell r="V269" t="str">
            <v>NR</v>
          </cell>
          <cell r="W269">
            <v>51.890627302647744</v>
          </cell>
          <cell r="X269">
            <v>9.757500114355915</v>
          </cell>
          <cell r="Y269">
            <v>7.766388256137686</v>
          </cell>
          <cell r="AA269">
            <v>10</v>
          </cell>
          <cell r="AB269" t="str">
            <v>09/06</v>
          </cell>
        </row>
        <row r="270">
          <cell r="B270">
            <v>12</v>
          </cell>
          <cell r="C270" t="str">
            <v>AVERAGE</v>
          </cell>
          <cell r="J270">
            <v>72.66997018045546</v>
          </cell>
          <cell r="K270">
            <v>3.5261608344269573</v>
          </cell>
          <cell r="L270">
            <v>169.58974394112204</v>
          </cell>
          <cell r="M270">
            <v>5.933678991811672</v>
          </cell>
          <cell r="N270">
            <v>20.754148669451553</v>
          </cell>
          <cell r="W270">
            <v>48.351146361954505</v>
          </cell>
          <cell r="X270">
            <v>9.334556177304343</v>
          </cell>
          <cell r="Y270">
            <v>6.794027651744531</v>
          </cell>
          <cell r="AA270">
            <v>9.936772727272727</v>
          </cell>
        </row>
      </sheetData>
      <sheetData sheetId="1">
        <row r="1">
          <cell r="B1" t="str">
            <v>LATEST ISSUE - AUS MONTHLY REPORT</v>
          </cell>
        </row>
        <row r="3">
          <cell r="B3" t="str">
            <v>January 2010</v>
          </cell>
        </row>
        <row r="6">
          <cell r="B6" t="str">
            <v>COMPOSITE INDEX</v>
          </cell>
        </row>
        <row r="8">
          <cell r="P8" t="str">
            <v>NATURAL GAS</v>
          </cell>
        </row>
        <row r="9">
          <cell r="E9" t="str">
            <v>ELECTRIC COMPANIES</v>
          </cell>
          <cell r="P9" t="str">
            <v>DISTRIBUTION </v>
          </cell>
          <cell r="AA9" t="str">
            <v>TELEPHONE COMPANIES</v>
          </cell>
          <cell r="AL9" t="str">
            <v>WATER COMPANIES</v>
          </cell>
        </row>
        <row r="10">
          <cell r="P10" t="str">
            <v>COMPANIES</v>
          </cell>
        </row>
        <row r="12">
          <cell r="J12" t="str">
            <v>PRICE</v>
          </cell>
          <cell r="U12" t="str">
            <v>PRICE</v>
          </cell>
          <cell r="AF12" t="str">
            <v>PRICE</v>
          </cell>
          <cell r="AQ12" t="str">
            <v>PRICE</v>
          </cell>
        </row>
        <row r="13">
          <cell r="H13" t="str">
            <v>DIVIDEND</v>
          </cell>
          <cell r="J13" t="str">
            <v>EARNINGS</v>
          </cell>
          <cell r="S13" t="str">
            <v>DIVIDEND</v>
          </cell>
          <cell r="U13" t="str">
            <v>EARNINGS</v>
          </cell>
          <cell r="AD13" t="str">
            <v>DIVIDEND</v>
          </cell>
          <cell r="AF13" t="str">
            <v>EARNINGS</v>
          </cell>
          <cell r="AO13" t="str">
            <v>DIVIDEND</v>
          </cell>
          <cell r="AQ13" t="str">
            <v>EARNINGS</v>
          </cell>
        </row>
        <row r="14">
          <cell r="H14" t="str">
            <v>YIELD</v>
          </cell>
          <cell r="J14" t="str">
            <v>MULTIPLE</v>
          </cell>
          <cell r="S14" t="str">
            <v>YIELD</v>
          </cell>
          <cell r="U14" t="str">
            <v>MULTIPLE</v>
          </cell>
          <cell r="AD14" t="str">
            <v>YIELD</v>
          </cell>
          <cell r="AF14" t="str">
            <v>MULTIPLE</v>
          </cell>
          <cell r="AO14" t="str">
            <v>YIELD</v>
          </cell>
          <cell r="AQ14" t="str">
            <v>MULTIPLE</v>
          </cell>
        </row>
        <row r="15">
          <cell r="D15" t="str">
            <v>YEAR </v>
          </cell>
          <cell r="F15">
            <v>2000</v>
          </cell>
          <cell r="H15">
            <v>5.356722884448216</v>
          </cell>
          <cell r="J15">
            <v>13.648063375863531</v>
          </cell>
          <cell r="O15" t="str">
            <v>YEAR</v>
          </cell>
          <cell r="Q15">
            <v>2000</v>
          </cell>
          <cell r="S15">
            <v>4.298906399739326</v>
          </cell>
          <cell r="U15">
            <v>18.969577616535204</v>
          </cell>
          <cell r="Z15" t="str">
            <v>YEAR </v>
          </cell>
          <cell r="AB15">
            <v>2000</v>
          </cell>
          <cell r="AD15">
            <v>0.9175070698809286</v>
          </cell>
          <cell r="AF15">
            <v>27.858171450862255</v>
          </cell>
          <cell r="AK15" t="str">
            <v>YEAR </v>
          </cell>
          <cell r="AM15">
            <v>2000</v>
          </cell>
          <cell r="AO15">
            <v>3.5113159090210266</v>
          </cell>
          <cell r="AQ15">
            <v>21.431944508192988</v>
          </cell>
        </row>
        <row r="16">
          <cell r="D16" t="str">
            <v>YEAR </v>
          </cell>
          <cell r="F16">
            <v>2001</v>
          </cell>
          <cell r="H16">
            <v>4.5</v>
          </cell>
          <cell r="J16">
            <v>14</v>
          </cell>
          <cell r="O16" t="str">
            <v>YEAR</v>
          </cell>
          <cell r="Q16">
            <v>2001</v>
          </cell>
          <cell r="S16">
            <v>4.1</v>
          </cell>
          <cell r="U16">
            <v>16.6</v>
          </cell>
          <cell r="Z16" t="str">
            <v>YEAR </v>
          </cell>
          <cell r="AB16">
            <v>2001</v>
          </cell>
          <cell r="AD16">
            <v>0.9175070698809286</v>
          </cell>
          <cell r="AF16">
            <v>26.3</v>
          </cell>
          <cell r="AK16" t="str">
            <v>YEAR </v>
          </cell>
          <cell r="AM16">
            <v>2001</v>
          </cell>
          <cell r="AO16">
            <v>3.4</v>
          </cell>
          <cell r="AQ16">
            <v>21.431944508192988</v>
          </cell>
        </row>
        <row r="17">
          <cell r="D17" t="str">
            <v>YEAR </v>
          </cell>
          <cell r="F17">
            <v>2002</v>
          </cell>
          <cell r="H17">
            <v>5.0222014154903345</v>
          </cell>
          <cell r="J17">
            <v>14.75760983445857</v>
          </cell>
          <cell r="O17" t="str">
            <v>YEAR </v>
          </cell>
          <cell r="Q17">
            <v>2002</v>
          </cell>
          <cell r="S17">
            <v>4.260121643204225</v>
          </cell>
          <cell r="U17">
            <v>17.3286622072152</v>
          </cell>
          <cell r="Z17" t="str">
            <v>YEAR </v>
          </cell>
          <cell r="AB17">
            <v>2002</v>
          </cell>
          <cell r="AD17">
            <v>1.3984795528728258</v>
          </cell>
          <cell r="AF17">
            <v>21.06663827140663</v>
          </cell>
          <cell r="AK17" t="str">
            <v>YEAR </v>
          </cell>
          <cell r="AM17">
            <v>2002</v>
          </cell>
          <cell r="AO17">
            <v>3.1399204454276997</v>
          </cell>
          <cell r="AQ17">
            <v>22.248344747267225</v>
          </cell>
        </row>
        <row r="18">
          <cell r="D18" t="str">
            <v>YEAR </v>
          </cell>
          <cell r="F18">
            <v>2003</v>
          </cell>
          <cell r="H18">
            <v>5</v>
          </cell>
          <cell r="J18">
            <v>15.4</v>
          </cell>
          <cell r="O18" t="str">
            <v>YEAR </v>
          </cell>
          <cell r="Q18">
            <v>2003</v>
          </cell>
          <cell r="S18">
            <v>4</v>
          </cell>
          <cell r="U18">
            <v>16.2</v>
          </cell>
          <cell r="Z18" t="str">
            <v>YEAR </v>
          </cell>
          <cell r="AB18">
            <v>2003</v>
          </cell>
          <cell r="AD18">
            <v>1.7</v>
          </cell>
          <cell r="AF18">
            <v>21.6</v>
          </cell>
          <cell r="AK18" t="str">
            <v>YEAR </v>
          </cell>
          <cell r="AM18">
            <v>2003</v>
          </cell>
          <cell r="AO18">
            <v>3.2</v>
          </cell>
          <cell r="AQ18">
            <v>23.2</v>
          </cell>
        </row>
        <row r="19">
          <cell r="D19" t="str">
            <v>YEAR </v>
          </cell>
          <cell r="F19">
            <v>2004</v>
          </cell>
          <cell r="H19">
            <v>4.4</v>
          </cell>
          <cell r="J19">
            <v>18.4</v>
          </cell>
          <cell r="O19" t="str">
            <v>YEAR </v>
          </cell>
          <cell r="Q19">
            <v>2004</v>
          </cell>
          <cell r="S19">
            <v>3.3</v>
          </cell>
          <cell r="U19">
            <v>17</v>
          </cell>
          <cell r="Z19" t="str">
            <v>YEAR </v>
          </cell>
          <cell r="AB19">
            <v>2004</v>
          </cell>
          <cell r="AD19">
            <v>2.3</v>
          </cell>
          <cell r="AF19">
            <v>21.5</v>
          </cell>
          <cell r="AK19" t="str">
            <v>YEAR </v>
          </cell>
          <cell r="AM19">
            <v>2004</v>
          </cell>
          <cell r="AO19">
            <v>3.1</v>
          </cell>
          <cell r="AQ19">
            <v>27.9</v>
          </cell>
        </row>
        <row r="20">
          <cell r="D20" t="str">
            <v>YEAR </v>
          </cell>
          <cell r="F20">
            <v>2005</v>
          </cell>
          <cell r="H20">
            <v>4.072639723084751</v>
          </cell>
          <cell r="J20">
            <v>20.871240215237318</v>
          </cell>
          <cell r="O20" t="str">
            <v>YEAR </v>
          </cell>
          <cell r="Q20">
            <v>2005</v>
          </cell>
          <cell r="S20">
            <v>3.137121606813872</v>
          </cell>
          <cell r="U20">
            <v>19.77075820467417</v>
          </cell>
          <cell r="Z20" t="str">
            <v>YEAR </v>
          </cell>
          <cell r="AB20">
            <v>2005</v>
          </cell>
          <cell r="AD20">
            <v>2.5923489396346664</v>
          </cell>
          <cell r="AF20">
            <v>22.54356411021547</v>
          </cell>
          <cell r="AK20" t="str">
            <v>YEAR </v>
          </cell>
          <cell r="AM20">
            <v>2005</v>
          </cell>
          <cell r="AO20">
            <v>2.837458927644436</v>
          </cell>
          <cell r="AQ20">
            <v>28.65578050760078</v>
          </cell>
        </row>
        <row r="21">
          <cell r="D21" t="str">
            <v>YEAR</v>
          </cell>
          <cell r="F21">
            <v>2006</v>
          </cell>
          <cell r="H21">
            <v>3.7716944843490805</v>
          </cell>
          <cell r="J21">
            <v>20.78253541997662</v>
          </cell>
          <cell r="O21" t="str">
            <v>YEAR</v>
          </cell>
          <cell r="Q21">
            <v>2006</v>
          </cell>
          <cell r="S21">
            <v>3.1259515442891</v>
          </cell>
          <cell r="U21">
            <v>17.18698042970574</v>
          </cell>
          <cell r="Z21" t="str">
            <v>YEAR</v>
          </cell>
          <cell r="AB21">
            <v>2006</v>
          </cell>
          <cell r="AD21">
            <v>2.5971919779820305</v>
          </cell>
          <cell r="AF21">
            <v>21.091106360112185</v>
          </cell>
          <cell r="AK21" t="str">
            <v>YEAR</v>
          </cell>
          <cell r="AM21">
            <v>2006</v>
          </cell>
          <cell r="AO21">
            <v>2.78490476049817</v>
          </cell>
          <cell r="AQ21">
            <v>30.87460145484039</v>
          </cell>
        </row>
        <row r="22">
          <cell r="D22" t="str">
            <v>YEAR</v>
          </cell>
          <cell r="F22">
            <v>2007</v>
          </cell>
          <cell r="H22">
            <v>3.3711740373006127</v>
          </cell>
          <cell r="J22">
            <v>18.499125639005523</v>
          </cell>
          <cell r="O22" t="str">
            <v>YEAR</v>
          </cell>
          <cell r="Q22">
            <v>2007</v>
          </cell>
          <cell r="S22">
            <v>2.857463295775809</v>
          </cell>
          <cell r="U22">
            <v>19.536188009981437</v>
          </cell>
          <cell r="Z22" t="str">
            <v>YEAR</v>
          </cell>
          <cell r="AB22">
            <v>2007</v>
          </cell>
          <cell r="AD22">
            <v>2.743610024174251</v>
          </cell>
          <cell r="AF22">
            <v>20.143262476384727</v>
          </cell>
          <cell r="AK22" t="str">
            <v>YEAR</v>
          </cell>
          <cell r="AM22">
            <v>2007</v>
          </cell>
          <cell r="AO22">
            <v>2.8296059260553292</v>
          </cell>
          <cell r="AQ22">
            <v>28.068430009224272</v>
          </cell>
        </row>
        <row r="23">
          <cell r="D23" t="str">
            <v>YEAR</v>
          </cell>
          <cell r="F23">
            <v>2008</v>
          </cell>
          <cell r="H23">
            <v>3.9</v>
          </cell>
          <cell r="J23">
            <v>16.1</v>
          </cell>
          <cell r="O23" t="str">
            <v>YEAR</v>
          </cell>
          <cell r="Q23">
            <v>2008</v>
          </cell>
          <cell r="S23">
            <v>13.1</v>
          </cell>
          <cell r="U23">
            <v>17.4</v>
          </cell>
          <cell r="Z23" t="str">
            <v>YEAR</v>
          </cell>
          <cell r="AB23">
            <v>2008</v>
          </cell>
          <cell r="AD23">
            <v>4.4</v>
          </cell>
          <cell r="AF23">
            <v>14.3</v>
          </cell>
          <cell r="AK23" t="str">
            <v>YEAR</v>
          </cell>
          <cell r="AM23">
            <v>2008</v>
          </cell>
          <cell r="AO23">
            <v>3.1</v>
          </cell>
          <cell r="AQ23">
            <v>23.1</v>
          </cell>
        </row>
        <row r="24">
          <cell r="D24" t="str">
            <v>YEAR</v>
          </cell>
          <cell r="F24">
            <v>2009</v>
          </cell>
          <cell r="H24">
            <v>4.8</v>
          </cell>
          <cell r="J24">
            <v>14.1</v>
          </cell>
          <cell r="O24" t="str">
            <v>YEAR</v>
          </cell>
          <cell r="Q24">
            <v>2009</v>
          </cell>
          <cell r="S24">
            <v>3.8</v>
          </cell>
          <cell r="U24">
            <v>14.4</v>
          </cell>
          <cell r="Z24" t="str">
            <v>YEAR</v>
          </cell>
          <cell r="AB24">
            <v>2009</v>
          </cell>
          <cell r="AD24">
            <v>6</v>
          </cell>
          <cell r="AF24">
            <v>14.6</v>
          </cell>
          <cell r="AK24" t="str">
            <v>YEAR</v>
          </cell>
          <cell r="AM24">
            <v>2009</v>
          </cell>
          <cell r="AO24">
            <v>3.5</v>
          </cell>
          <cell r="AQ24">
            <v>21.3</v>
          </cell>
        </row>
        <row r="25">
          <cell r="D25" t="str">
            <v>YEAR TO DATE</v>
          </cell>
          <cell r="F25">
            <v>2010</v>
          </cell>
          <cell r="H25">
            <v>4.202177444369181</v>
          </cell>
          <cell r="J25">
            <v>18.36348286583734</v>
          </cell>
          <cell r="O25" t="str">
            <v>YEAR TO DATE</v>
          </cell>
          <cell r="Q25">
            <v>2010</v>
          </cell>
          <cell r="S25">
            <v>3.3262134257743594</v>
          </cell>
          <cell r="U25">
            <v>21.93593089670577</v>
          </cell>
          <cell r="Z25" t="str">
            <v>YEAR TO DATE</v>
          </cell>
          <cell r="AB25">
            <v>2010</v>
          </cell>
          <cell r="AD25">
            <v>5.699959104235661</v>
          </cell>
          <cell r="AF25">
            <v>18.966490319780615</v>
          </cell>
          <cell r="AK25" t="str">
            <v>YEAR TO DATE</v>
          </cell>
          <cell r="AM25">
            <v>2010</v>
          </cell>
          <cell r="AO25">
            <v>3.5261608344269573</v>
          </cell>
          <cell r="AQ25">
            <v>20.754148669451553</v>
          </cell>
        </row>
        <row r="27">
          <cell r="D27" t="str">
            <v>FEBRUARY</v>
          </cell>
          <cell r="F27">
            <v>2009</v>
          </cell>
          <cell r="H27">
            <v>5.194227800046356</v>
          </cell>
          <cell r="J27">
            <v>12.155292310575089</v>
          </cell>
          <cell r="O27" t="str">
            <v>FEBRUARY</v>
          </cell>
          <cell r="Q27">
            <v>2009</v>
          </cell>
          <cell r="S27">
            <v>3.9443199958258766</v>
          </cell>
          <cell r="U27">
            <v>12.274275891095343</v>
          </cell>
          <cell r="Z27" t="str">
            <v>FEBRUARY</v>
          </cell>
          <cell r="AB27">
            <v>2009</v>
          </cell>
          <cell r="AD27">
            <v>6.215569785373954</v>
          </cell>
          <cell r="AF27">
            <v>12.1456416014527</v>
          </cell>
          <cell r="AK27" t="str">
            <v>FEBRUARY</v>
          </cell>
          <cell r="AM27">
            <v>2009</v>
          </cell>
          <cell r="AO27">
            <v>3.4587524209712006</v>
          </cell>
          <cell r="AQ27">
            <v>20.062401351837533</v>
          </cell>
        </row>
        <row r="28">
          <cell r="D28" t="str">
            <v>MARCH</v>
          </cell>
          <cell r="F28">
            <v>2009</v>
          </cell>
          <cell r="H28">
            <v>5.194227800046356</v>
          </cell>
          <cell r="J28">
            <v>12.178074558137592</v>
          </cell>
          <cell r="O28" t="str">
            <v>MARCH</v>
          </cell>
          <cell r="Q28">
            <v>2009</v>
          </cell>
          <cell r="S28">
            <v>3.9443199958258766</v>
          </cell>
          <cell r="U28">
            <v>11.686283554849027</v>
          </cell>
          <cell r="Z28" t="str">
            <v>MARCH</v>
          </cell>
          <cell r="AB28">
            <v>2009</v>
          </cell>
          <cell r="AD28">
            <v>6.215569785373954</v>
          </cell>
          <cell r="AF28">
            <v>12.1456416014527</v>
          </cell>
          <cell r="AK28" t="str">
            <v>MARCH</v>
          </cell>
          <cell r="AM28">
            <v>2009</v>
          </cell>
          <cell r="AO28">
            <v>3.4587524209712006</v>
          </cell>
          <cell r="AQ28">
            <v>20.062401351837533</v>
          </cell>
        </row>
        <row r="29">
          <cell r="D29" t="str">
            <v>APRIL</v>
          </cell>
          <cell r="F29">
            <v>2009</v>
          </cell>
          <cell r="H29">
            <v>5.1927294291681845</v>
          </cell>
          <cell r="J29">
            <v>11.4</v>
          </cell>
          <cell r="O29" t="str">
            <v>APRIL</v>
          </cell>
          <cell r="Q29">
            <v>2009</v>
          </cell>
          <cell r="S29">
            <v>4.128644965219324</v>
          </cell>
          <cell r="U29">
            <v>12.5</v>
          </cell>
          <cell r="Z29" t="str">
            <v>APRIL</v>
          </cell>
          <cell r="AB29">
            <v>2009</v>
          </cell>
          <cell r="AD29">
            <v>6.4</v>
          </cell>
          <cell r="AF29">
            <v>14.9</v>
          </cell>
          <cell r="AK29" t="str">
            <v>APRIL</v>
          </cell>
          <cell r="AM29">
            <v>2009</v>
          </cell>
          <cell r="AO29">
            <v>3.5</v>
          </cell>
          <cell r="AQ29">
            <v>21</v>
          </cell>
        </row>
        <row r="30">
          <cell r="D30" t="str">
            <v>MAY</v>
          </cell>
          <cell r="F30">
            <v>2009</v>
          </cell>
          <cell r="H30">
            <v>5.202925336239775</v>
          </cell>
          <cell r="J30">
            <v>11.3</v>
          </cell>
          <cell r="O30" t="str">
            <v>MAY</v>
          </cell>
          <cell r="Q30">
            <v>2009</v>
          </cell>
          <cell r="S30">
            <v>4.139990681727705</v>
          </cell>
          <cell r="U30">
            <v>12.4</v>
          </cell>
          <cell r="Z30" t="str">
            <v>MAY</v>
          </cell>
          <cell r="AB30">
            <v>2009</v>
          </cell>
          <cell r="AD30">
            <v>7</v>
          </cell>
          <cell r="AF30">
            <v>11.4</v>
          </cell>
          <cell r="AK30" t="str">
            <v>MAY</v>
          </cell>
          <cell r="AM30">
            <v>2009</v>
          </cell>
          <cell r="AO30">
            <v>3.592718330192939</v>
          </cell>
          <cell r="AQ30">
            <v>19.1</v>
          </cell>
        </row>
        <row r="31">
          <cell r="D31" t="str">
            <v>JUNE</v>
          </cell>
          <cell r="F31">
            <v>2009</v>
          </cell>
          <cell r="H31">
            <v>5.240094282823366</v>
          </cell>
          <cell r="J31">
            <v>13.6472063782252</v>
          </cell>
          <cell r="O31" t="str">
            <v>JUNE</v>
          </cell>
          <cell r="Q31">
            <v>2009</v>
          </cell>
          <cell r="S31">
            <v>4.084493969132052</v>
          </cell>
          <cell r="U31">
            <v>13.293808165825801</v>
          </cell>
          <cell r="Z31" t="str">
            <v>JUNE</v>
          </cell>
          <cell r="AB31">
            <v>2009</v>
          </cell>
          <cell r="AD31">
            <v>5.419636350060497</v>
          </cell>
          <cell r="AF31">
            <v>13.796608024640168</v>
          </cell>
          <cell r="AK31" t="str">
            <v>JUNE</v>
          </cell>
          <cell r="AM31">
            <v>2009</v>
          </cell>
          <cell r="AO31">
            <v>3.7382363501074085</v>
          </cell>
          <cell r="AQ31">
            <v>20.36452585349811</v>
          </cell>
        </row>
        <row r="32">
          <cell r="D32" t="str">
            <v>JULY</v>
          </cell>
          <cell r="F32">
            <v>2009</v>
          </cell>
          <cell r="H32">
            <v>4.8</v>
          </cell>
          <cell r="J32">
            <v>14.9</v>
          </cell>
          <cell r="O32" t="str">
            <v>JULY</v>
          </cell>
          <cell r="Q32">
            <v>2009</v>
          </cell>
          <cell r="S32">
            <v>3.7946266406877265</v>
          </cell>
          <cell r="U32">
            <v>14.5</v>
          </cell>
          <cell r="Z32" t="str">
            <v>JULY</v>
          </cell>
          <cell r="AB32">
            <v>2009</v>
          </cell>
          <cell r="AD32">
            <v>6.3</v>
          </cell>
          <cell r="AF32">
            <v>13.5</v>
          </cell>
          <cell r="AK32" t="str">
            <v>JULY</v>
          </cell>
          <cell r="AM32">
            <v>2009</v>
          </cell>
          <cell r="AO32">
            <v>3.6</v>
          </cell>
          <cell r="AQ32">
            <v>21.2</v>
          </cell>
        </row>
        <row r="33">
          <cell r="D33" t="str">
            <v>AUGUST</v>
          </cell>
          <cell r="F33">
            <v>2009</v>
          </cell>
          <cell r="H33">
            <v>4.71081081469313</v>
          </cell>
          <cell r="J33">
            <v>15.122489125867277</v>
          </cell>
          <cell r="O33" t="str">
            <v>AUGUST</v>
          </cell>
          <cell r="Q33">
            <v>2009</v>
          </cell>
          <cell r="S33">
            <v>3.7946266406877265</v>
          </cell>
          <cell r="U33">
            <v>14.372585995789422</v>
          </cell>
          <cell r="Z33" t="str">
            <v>AUGUST</v>
          </cell>
          <cell r="AB33">
            <v>2009</v>
          </cell>
          <cell r="AD33">
            <v>6.566119828423507</v>
          </cell>
          <cell r="AF33">
            <v>13.481374137997058</v>
          </cell>
          <cell r="AK33" t="str">
            <v>AUGUST</v>
          </cell>
          <cell r="AM33">
            <v>2009</v>
          </cell>
          <cell r="AO33">
            <v>3.40227600288199</v>
          </cell>
          <cell r="AQ33">
            <v>22.50421666475948</v>
          </cell>
        </row>
        <row r="34">
          <cell r="D34" t="str">
            <v>SEPTEMBER</v>
          </cell>
          <cell r="F34">
            <v>2009</v>
          </cell>
          <cell r="H34">
            <v>4.515249127420075</v>
          </cell>
          <cell r="J34">
            <v>14.142915481239976</v>
          </cell>
          <cell r="O34" t="str">
            <v>SEPTEMBER</v>
          </cell>
          <cell r="Q34">
            <v>2009</v>
          </cell>
          <cell r="S34">
            <v>3.6144127210868944</v>
          </cell>
          <cell r="U34">
            <v>15.538063967409203</v>
          </cell>
          <cell r="Z34" t="str">
            <v>SEPTEMBER</v>
          </cell>
          <cell r="AB34">
            <v>2009</v>
          </cell>
          <cell r="AD34">
            <v>6.181799834217699</v>
          </cell>
          <cell r="AF34">
            <v>14.788271554779442</v>
          </cell>
          <cell r="AK34" t="str">
            <v>SEPTEMBER</v>
          </cell>
          <cell r="AM34">
            <v>2009</v>
          </cell>
          <cell r="AO34">
            <v>3.5332990763231304</v>
          </cell>
          <cell r="AQ34">
            <v>21.712878508120202</v>
          </cell>
        </row>
        <row r="35">
          <cell r="D35" t="str">
            <v>OCTOBER</v>
          </cell>
          <cell r="F35">
            <v>2009</v>
          </cell>
          <cell r="H35">
            <v>4.358287755503179</v>
          </cell>
          <cell r="J35">
            <v>14.775106470719333</v>
          </cell>
          <cell r="O35" t="str">
            <v>OCTOBER</v>
          </cell>
          <cell r="Q35">
            <v>2009</v>
          </cell>
          <cell r="S35">
            <v>3.5235304698002543</v>
          </cell>
          <cell r="U35">
            <v>16.130371655443472</v>
          </cell>
          <cell r="Z35" t="str">
            <v>OCTOBER</v>
          </cell>
          <cell r="AB35">
            <v>2009</v>
          </cell>
          <cell r="AD35">
            <v>5.999877838608916</v>
          </cell>
          <cell r="AF35">
            <v>16.133965142236153</v>
          </cell>
          <cell r="AK35" t="str">
            <v>OCTOBER</v>
          </cell>
          <cell r="AM35">
            <v>2009</v>
          </cell>
          <cell r="AO35">
            <v>3.3260306909101627</v>
          </cell>
          <cell r="AQ35">
            <v>22.81790596094795</v>
          </cell>
        </row>
        <row r="36">
          <cell r="D36" t="str">
            <v>NOVEMBER</v>
          </cell>
          <cell r="F36">
            <v>2009</v>
          </cell>
          <cell r="H36">
            <v>4.394510825327365</v>
          </cell>
          <cell r="J36">
            <v>14.702406028884175</v>
          </cell>
          <cell r="O36" t="str">
            <v>NOVEMBER</v>
          </cell>
          <cell r="Q36">
            <v>2009</v>
          </cell>
          <cell r="S36">
            <v>3.431397353722326</v>
          </cell>
          <cell r="U36">
            <v>16.6640917686777</v>
          </cell>
          <cell r="Z36" t="str">
            <v>NOVEMBER</v>
          </cell>
          <cell r="AB36">
            <v>2009</v>
          </cell>
          <cell r="AD36">
            <v>5.8654927678178295</v>
          </cell>
          <cell r="AF36">
            <v>16.543475946323994</v>
          </cell>
          <cell r="AK36" t="str">
            <v>NOVEMBER</v>
          </cell>
          <cell r="AM36">
            <v>2009</v>
          </cell>
          <cell r="AO36">
            <v>3.379381135827765</v>
          </cell>
          <cell r="AQ36">
            <v>22.61346007447706</v>
          </cell>
        </row>
        <row r="37">
          <cell r="D37" t="str">
            <v>DECEMBER</v>
          </cell>
          <cell r="F37">
            <v>2009</v>
          </cell>
          <cell r="H37">
            <v>4.4</v>
          </cell>
          <cell r="J37">
            <v>17.6</v>
          </cell>
          <cell r="O37" t="str">
            <v>DECEMBER</v>
          </cell>
          <cell r="Q37">
            <v>2009</v>
          </cell>
          <cell r="S37">
            <v>3.4</v>
          </cell>
          <cell r="U37">
            <v>19.3</v>
          </cell>
          <cell r="Z37" t="str">
            <v>DECEMBER</v>
          </cell>
          <cell r="AB37">
            <v>2009</v>
          </cell>
          <cell r="AD37">
            <v>6.1</v>
          </cell>
          <cell r="AF37">
            <v>19</v>
          </cell>
          <cell r="AK37" t="str">
            <v>DECEMBER</v>
          </cell>
          <cell r="AM37">
            <v>2009</v>
          </cell>
          <cell r="AO37">
            <v>3.6</v>
          </cell>
          <cell r="AQ37">
            <v>20.8</v>
          </cell>
        </row>
        <row r="38">
          <cell r="D38" t="str">
            <v>JANUARY</v>
          </cell>
          <cell r="F38">
            <v>2010</v>
          </cell>
          <cell r="H38">
            <v>4.202177444369181</v>
          </cell>
          <cell r="J38">
            <v>18.36348286583734</v>
          </cell>
          <cell r="O38" t="str">
            <v>JANUARY</v>
          </cell>
          <cell r="Q38">
            <v>2010</v>
          </cell>
          <cell r="S38">
            <v>3.3262134257743594</v>
          </cell>
          <cell r="U38">
            <v>21.93593089670577</v>
          </cell>
          <cell r="Z38" t="str">
            <v>JANUARY</v>
          </cell>
          <cell r="AB38">
            <v>2010</v>
          </cell>
          <cell r="AD38">
            <v>5.699959104235661</v>
          </cell>
          <cell r="AF38">
            <v>18.966490319780615</v>
          </cell>
          <cell r="AK38" t="str">
            <v>JANUARY</v>
          </cell>
          <cell r="AM38">
            <v>2010</v>
          </cell>
          <cell r="AO38">
            <v>3.5261608344269573</v>
          </cell>
          <cell r="AQ38">
            <v>20.754148669451553</v>
          </cell>
        </row>
        <row r="40">
          <cell r="AA40" t="str">
            <v>SMALL</v>
          </cell>
        </row>
        <row r="41">
          <cell r="E41" t="str">
            <v>COMBINATION GAS &amp; </v>
          </cell>
          <cell r="AA41" t="str">
            <v>TELEPHONE </v>
          </cell>
        </row>
        <row r="42">
          <cell r="E42" t="str">
            <v>ELECTRIC COMPANIES</v>
          </cell>
          <cell r="AA42" t="str">
            <v>COMPANIES</v>
          </cell>
        </row>
        <row r="44">
          <cell r="J44" t="str">
            <v>PRICE</v>
          </cell>
          <cell r="AF44" t="str">
            <v>PRICE</v>
          </cell>
        </row>
        <row r="45">
          <cell r="H45" t="str">
            <v>DIVIDEND</v>
          </cell>
          <cell r="J45" t="str">
            <v>EARNINGS</v>
          </cell>
          <cell r="AD45" t="str">
            <v>DIVIDEND</v>
          </cell>
          <cell r="AF45" t="str">
            <v>EARNINGS</v>
          </cell>
        </row>
        <row r="46">
          <cell r="H46" t="str">
            <v>YIELD</v>
          </cell>
          <cell r="J46" t="str">
            <v>MULTIPLE</v>
          </cell>
          <cell r="AD46" t="str">
            <v>YIELD</v>
          </cell>
          <cell r="AF46" t="str">
            <v>MULTIPLE</v>
          </cell>
        </row>
        <row r="47">
          <cell r="D47" t="str">
            <v>YEAR </v>
          </cell>
          <cell r="F47">
            <v>2000</v>
          </cell>
          <cell r="H47">
            <v>5.036360542307063</v>
          </cell>
          <cell r="J47">
            <v>16.13610463443568</v>
          </cell>
          <cell r="Z47" t="str">
            <v>YEAR </v>
          </cell>
          <cell r="AB47">
            <v>2000</v>
          </cell>
          <cell r="AD47">
            <v>2.3702113878958024</v>
          </cell>
          <cell r="AF47">
            <v>24.367748191273293</v>
          </cell>
        </row>
        <row r="48">
          <cell r="D48" t="str">
            <v>YEAR </v>
          </cell>
          <cell r="F48">
            <v>2001</v>
          </cell>
          <cell r="H48">
            <v>4.1</v>
          </cell>
          <cell r="J48">
            <v>15.3</v>
          </cell>
          <cell r="Z48" t="str">
            <v>YEAR </v>
          </cell>
          <cell r="AB48">
            <v>2001</v>
          </cell>
          <cell r="AD48">
            <v>2.8</v>
          </cell>
          <cell r="AF48">
            <v>20</v>
          </cell>
        </row>
        <row r="49">
          <cell r="D49" t="str">
            <v>YEAR </v>
          </cell>
          <cell r="F49">
            <v>2002</v>
          </cell>
          <cell r="H49">
            <v>4.8601007849370275</v>
          </cell>
          <cell r="J49">
            <v>14.917976380650664</v>
          </cell>
          <cell r="Z49" t="str">
            <v>YEAR </v>
          </cell>
          <cell r="AB49">
            <v>2002</v>
          </cell>
          <cell r="AD49">
            <v>2.641029293173253</v>
          </cell>
          <cell r="AF49">
            <v>20.110970501843802</v>
          </cell>
        </row>
        <row r="50">
          <cell r="D50" t="str">
            <v>YEAR </v>
          </cell>
          <cell r="F50">
            <v>2003</v>
          </cell>
          <cell r="H50">
            <v>3.8</v>
          </cell>
          <cell r="J50">
            <v>15.3</v>
          </cell>
          <cell r="Z50" t="str">
            <v>YEAR </v>
          </cell>
          <cell r="AB50">
            <v>2003</v>
          </cell>
          <cell r="AD50">
            <v>2.8</v>
          </cell>
          <cell r="AF50">
            <v>21.7</v>
          </cell>
        </row>
        <row r="51">
          <cell r="D51" t="str">
            <v>YEAR </v>
          </cell>
          <cell r="F51">
            <v>2004</v>
          </cell>
          <cell r="H51">
            <v>3.4</v>
          </cell>
          <cell r="J51">
            <v>17.1</v>
          </cell>
          <cell r="Z51" t="str">
            <v>YEAR</v>
          </cell>
          <cell r="AB51">
            <v>2004</v>
          </cell>
          <cell r="AD51">
            <v>2.6</v>
          </cell>
          <cell r="AF51">
            <v>19.3</v>
          </cell>
        </row>
        <row r="52">
          <cell r="D52" t="str">
            <v>YEAR </v>
          </cell>
          <cell r="F52">
            <v>2005</v>
          </cell>
          <cell r="H52">
            <v>3.3297978341354617</v>
          </cell>
          <cell r="J52">
            <v>18.853446263599476</v>
          </cell>
          <cell r="Z52" t="str">
            <v>YEAR </v>
          </cell>
          <cell r="AB52">
            <v>2005</v>
          </cell>
          <cell r="AD52">
            <v>3.4676814348855522</v>
          </cell>
          <cell r="AF52">
            <v>17.203191610879802</v>
          </cell>
        </row>
        <row r="53">
          <cell r="D53" t="str">
            <v>YEAR</v>
          </cell>
          <cell r="F53">
            <v>2006</v>
          </cell>
          <cell r="H53">
            <v>3.2199645009279774</v>
          </cell>
          <cell r="J53">
            <v>18.684048833772962</v>
          </cell>
          <cell r="Z53" t="str">
            <v>YEAR</v>
          </cell>
          <cell r="AB53">
            <v>2006</v>
          </cell>
          <cell r="AD53">
            <v>3.7604686503981517</v>
          </cell>
          <cell r="AF53">
            <v>21.62201029797104</v>
          </cell>
        </row>
        <row r="54">
          <cell r="D54" t="str">
            <v>YEAR</v>
          </cell>
          <cell r="F54">
            <v>2007</v>
          </cell>
          <cell r="H54">
            <v>3.317485621942073</v>
          </cell>
          <cell r="J54">
            <v>18.296718312710762</v>
          </cell>
          <cell r="Z54" t="str">
            <v>YEAR</v>
          </cell>
          <cell r="AB54">
            <v>2007</v>
          </cell>
          <cell r="AD54">
            <v>4.453830726537739</v>
          </cell>
          <cell r="AF54">
            <v>20.38633337468293</v>
          </cell>
        </row>
        <row r="55">
          <cell r="D55" t="str">
            <v>YEAR </v>
          </cell>
          <cell r="F55">
            <v>2008</v>
          </cell>
          <cell r="H55">
            <v>4</v>
          </cell>
          <cell r="J55">
            <v>15.7</v>
          </cell>
          <cell r="Z55" t="str">
            <v>YEAR </v>
          </cell>
          <cell r="AB55">
            <v>2008</v>
          </cell>
          <cell r="AD55">
            <v>8.3</v>
          </cell>
          <cell r="AF55">
            <v>16.1</v>
          </cell>
        </row>
        <row r="56">
          <cell r="D56" t="str">
            <v>YEAR </v>
          </cell>
          <cell r="F56">
            <v>2009</v>
          </cell>
          <cell r="H56">
            <v>5.2</v>
          </cell>
          <cell r="J56">
            <v>12.8</v>
          </cell>
          <cell r="Z56" t="str">
            <v>YEAR </v>
          </cell>
          <cell r="AB56">
            <v>2009</v>
          </cell>
          <cell r="AD56">
            <v>7.5</v>
          </cell>
          <cell r="AF56">
            <v>18.4</v>
          </cell>
        </row>
        <row r="57">
          <cell r="D57" t="str">
            <v>YEAR TO DATE</v>
          </cell>
          <cell r="F57">
            <v>2010</v>
          </cell>
          <cell r="H57">
            <v>4.492250010747169</v>
          </cell>
          <cell r="J57">
            <v>15.015451700867017</v>
          </cell>
          <cell r="Z57" t="str">
            <v>YEAR TO DATE</v>
          </cell>
          <cell r="AB57">
            <v>2010</v>
          </cell>
          <cell r="AD57">
            <v>4.8528055815020315</v>
          </cell>
          <cell r="AF57">
            <v>16.09377939200352</v>
          </cell>
        </row>
        <row r="59">
          <cell r="D59" t="str">
            <v>FEBRUARY</v>
          </cell>
          <cell r="F59">
            <v>2009</v>
          </cell>
          <cell r="H59">
            <v>5.562445736785093</v>
          </cell>
          <cell r="J59">
            <v>12.281781027576491</v>
          </cell>
          <cell r="Z59" t="str">
            <v>FEBRUARY</v>
          </cell>
          <cell r="AB59">
            <v>2009</v>
          </cell>
          <cell r="AD59">
            <v>8.94579242823084</v>
          </cell>
          <cell r="AF59">
            <v>8.28643663438207</v>
          </cell>
        </row>
        <row r="60">
          <cell r="D60" t="str">
            <v>MARCH</v>
          </cell>
          <cell r="F60">
            <v>2009</v>
          </cell>
          <cell r="H60">
            <v>5.562445736785093</v>
          </cell>
          <cell r="J60">
            <v>11.118430155107648</v>
          </cell>
          <cell r="Z60" t="str">
            <v>MARCH</v>
          </cell>
          <cell r="AB60">
            <v>2009</v>
          </cell>
          <cell r="AD60">
            <v>8.94579242823084</v>
          </cell>
          <cell r="AF60">
            <v>8.28643663438207</v>
          </cell>
        </row>
        <row r="61">
          <cell r="D61" t="str">
            <v>APRIL</v>
          </cell>
          <cell r="F61">
            <v>2009</v>
          </cell>
          <cell r="H61">
            <v>5.71666789976949</v>
          </cell>
          <cell r="J61">
            <v>11.444328574406534</v>
          </cell>
          <cell r="Z61" t="str">
            <v>APRIL</v>
          </cell>
          <cell r="AB61">
            <v>2009</v>
          </cell>
          <cell r="AD61">
            <v>9.7</v>
          </cell>
          <cell r="AF61">
            <v>12.7</v>
          </cell>
        </row>
        <row r="62">
          <cell r="D62" t="str">
            <v>MAY</v>
          </cell>
          <cell r="F62">
            <v>2009</v>
          </cell>
          <cell r="H62">
            <v>5.73980087582686</v>
          </cell>
          <cell r="J62">
            <v>11.4</v>
          </cell>
          <cell r="Z62" t="str">
            <v>MAY</v>
          </cell>
          <cell r="AB62">
            <v>2009</v>
          </cell>
          <cell r="AD62">
            <v>9.37712270685981</v>
          </cell>
          <cell r="AF62">
            <v>13.844543320529237</v>
          </cell>
        </row>
        <row r="63">
          <cell r="D63" t="str">
            <v>JUNE</v>
          </cell>
          <cell r="F63">
            <v>2009</v>
          </cell>
          <cell r="H63">
            <v>5.682755016658264</v>
          </cell>
          <cell r="J63">
            <v>11.553095379465363</v>
          </cell>
          <cell r="Z63" t="str">
            <v>JUNE</v>
          </cell>
          <cell r="AB63">
            <v>2009</v>
          </cell>
          <cell r="AD63">
            <v>8.08037264811546</v>
          </cell>
          <cell r="AF63">
            <v>18.819281263337597</v>
          </cell>
        </row>
        <row r="64">
          <cell r="D64" t="str">
            <v>JULY</v>
          </cell>
          <cell r="F64">
            <v>2009</v>
          </cell>
          <cell r="H64">
            <v>5.2</v>
          </cell>
          <cell r="J64">
            <v>13</v>
          </cell>
          <cell r="Z64" t="str">
            <v>JULY</v>
          </cell>
          <cell r="AB64">
            <v>2009</v>
          </cell>
          <cell r="AD64">
            <v>5.8</v>
          </cell>
          <cell r="AF64">
            <v>20.9</v>
          </cell>
        </row>
        <row r="65">
          <cell r="D65" t="str">
            <v>AUGUST</v>
          </cell>
          <cell r="F65">
            <v>2009</v>
          </cell>
          <cell r="H65">
            <v>5.102188754825452</v>
          </cell>
          <cell r="J65">
            <v>13.316064955852324</v>
          </cell>
          <cell r="Z65" t="str">
            <v>AUGUST</v>
          </cell>
          <cell r="AB65">
            <v>2009</v>
          </cell>
          <cell r="AD65">
            <v>5.600843657113682</v>
          </cell>
          <cell r="AF65">
            <v>24.44108962868118</v>
          </cell>
        </row>
        <row r="66">
          <cell r="D66" t="str">
            <v>SEPTEMBER</v>
          </cell>
          <cell r="F66">
            <v>2009</v>
          </cell>
          <cell r="H66">
            <v>4.896692389739757</v>
          </cell>
          <cell r="J66">
            <v>14.023036509888358</v>
          </cell>
          <cell r="Z66" t="str">
            <v>SEPTEMBER</v>
          </cell>
          <cell r="AB66">
            <v>2009</v>
          </cell>
          <cell r="AD66">
            <v>5.573791700999969</v>
          </cell>
          <cell r="AF66">
            <v>25.040384777001044</v>
          </cell>
        </row>
        <row r="67">
          <cell r="D67" t="str">
            <v>OCTOBER</v>
          </cell>
          <cell r="F67">
            <v>2009</v>
          </cell>
          <cell r="H67">
            <v>4.7721297703737875</v>
          </cell>
          <cell r="J67">
            <v>14.356859451596733</v>
          </cell>
          <cell r="Z67" t="str">
            <v>OCTOBER</v>
          </cell>
          <cell r="AB67">
            <v>2009</v>
          </cell>
          <cell r="AD67">
            <v>5.231626536889293</v>
          </cell>
          <cell r="AF67">
            <v>28.191934547420328</v>
          </cell>
        </row>
        <row r="68">
          <cell r="D68" t="str">
            <v>NOVEMBER</v>
          </cell>
          <cell r="F68">
            <v>2009</v>
          </cell>
          <cell r="H68">
            <v>4.800954492294139</v>
          </cell>
          <cell r="J68">
            <v>14.012418326420905</v>
          </cell>
          <cell r="Z68" t="str">
            <v>NOVEMBER</v>
          </cell>
          <cell r="AB68">
            <v>2009</v>
          </cell>
          <cell r="AD68">
            <v>4.979301602556395</v>
          </cell>
          <cell r="AF68">
            <v>28.412802115992054</v>
          </cell>
        </row>
        <row r="69">
          <cell r="D69" t="str">
            <v>DECEMBER</v>
          </cell>
          <cell r="F69">
            <v>2009</v>
          </cell>
          <cell r="H69">
            <v>4.8</v>
          </cell>
          <cell r="J69">
            <v>14.2</v>
          </cell>
          <cell r="Z69" t="str">
            <v>DECEMBER</v>
          </cell>
          <cell r="AB69">
            <v>2009</v>
          </cell>
          <cell r="AD69">
            <v>5.1</v>
          </cell>
          <cell r="AF69">
            <v>15.6</v>
          </cell>
        </row>
        <row r="70">
          <cell r="D70" t="str">
            <v>JANUARY</v>
          </cell>
          <cell r="F70">
            <v>2010</v>
          </cell>
          <cell r="H70">
            <v>4.492250010747169</v>
          </cell>
          <cell r="J70">
            <v>15.015451700867017</v>
          </cell>
          <cell r="Z70" t="str">
            <v>JANUARY</v>
          </cell>
          <cell r="AB70">
            <v>2010</v>
          </cell>
          <cell r="AD70">
            <v>4.8528055815020315</v>
          </cell>
          <cell r="AF70">
            <v>16.09377939200352</v>
          </cell>
        </row>
      </sheetData>
      <sheetData sheetId="2">
        <row r="1">
          <cell r="C1" t="str">
            <v>LATEST ISSUE - AUS MONTHLY REPORT</v>
          </cell>
        </row>
        <row r="3">
          <cell r="C3" t="str">
            <v>January 2010</v>
          </cell>
        </row>
        <row r="4">
          <cell r="C4" t="str">
            <v>AUS INDUSTRY RANKINGS</v>
          </cell>
        </row>
        <row r="7">
          <cell r="D7" t="str">
            <v>ELECTRIC</v>
          </cell>
          <cell r="F7" t="str">
            <v>COMPANIES</v>
          </cell>
        </row>
        <row r="9">
          <cell r="D9" t="str">
            <v>DIVIDEND </v>
          </cell>
          <cell r="F9" t="str">
            <v>YIELD</v>
          </cell>
        </row>
        <row r="10">
          <cell r="C10" t="str">
            <v>HIGH</v>
          </cell>
          <cell r="G10" t="str">
            <v>LOW</v>
          </cell>
        </row>
        <row r="11">
          <cell r="C11" t="str">
            <v>UIL Holdings Corporation (NYSE-UIL)</v>
          </cell>
          <cell r="D11">
            <v>6.308870708998993</v>
          </cell>
          <cell r="G11" t="str">
            <v>El Paso Electric Company (ASE-EE)</v>
          </cell>
          <cell r="H11">
            <v>0</v>
          </cell>
        </row>
        <row r="12">
          <cell r="C12" t="str">
            <v>Hawaiian Electric Industries, Inc. (NYSE-HE)</v>
          </cell>
          <cell r="D12">
            <v>6.0546863824129105</v>
          </cell>
          <cell r="G12" t="str">
            <v>Maine &amp; Maritimes Corporation (ASE-MAM)</v>
          </cell>
          <cell r="H12">
            <v>0.5563282336578581</v>
          </cell>
        </row>
        <row r="13">
          <cell r="C13" t="str">
            <v>Progress Energy Inc.  (NYSE-PGN)</v>
          </cell>
          <cell r="D13">
            <v>6.047305535235309</v>
          </cell>
          <cell r="G13" t="str">
            <v>Allegheny Energy, Inc. (NYSE-AYE)</v>
          </cell>
          <cell r="H13">
            <v>2.5402201524132093</v>
          </cell>
        </row>
        <row r="14">
          <cell r="C14" t="str">
            <v>Pinnacle West Capital Corp. (NYSE-PNW)</v>
          </cell>
          <cell r="D14">
            <v>5.645159752138199</v>
          </cell>
          <cell r="G14" t="str">
            <v>Cleco Corporation (NYSE-CNL)</v>
          </cell>
          <cell r="H14">
            <v>3.3682633838253824</v>
          </cell>
        </row>
        <row r="15">
          <cell r="C15" t="str">
            <v>Westar Energy, Inc. (NYSE-WR)</v>
          </cell>
          <cell r="D15">
            <v>5.51470588235294</v>
          </cell>
          <cell r="G15" t="str">
            <v>Edison International (NYSE-EIX)</v>
          </cell>
          <cell r="H15">
            <v>3.4832288978990045</v>
          </cell>
        </row>
        <row r="16">
          <cell r="C16" t="str">
            <v>Southern Company (NYSE-SO)</v>
          </cell>
          <cell r="D16">
            <v>5.223880597014925</v>
          </cell>
          <cell r="G16" t="str">
            <v>FPL Group, Inc. (NYSE-FPL)</v>
          </cell>
          <cell r="H16">
            <v>3.499858876658199</v>
          </cell>
        </row>
        <row r="17">
          <cell r="C17" t="str">
            <v>Otter Tail Corporation (NDQ-OTTR)</v>
          </cell>
          <cell r="D17">
            <v>5.042372881355932</v>
          </cell>
          <cell r="G17" t="str">
            <v>IDACORP, Inc. (NYSE-IDA)</v>
          </cell>
          <cell r="H17">
            <v>3.8572800040666566</v>
          </cell>
        </row>
        <row r="18">
          <cell r="C18" t="str">
            <v>Portland General Electric (NYSE-POR)</v>
          </cell>
          <cell r="D18">
            <v>4.9490538573508</v>
          </cell>
          <cell r="G18" t="str">
            <v>OGE Energy Corp. (NYSE-OGE)</v>
          </cell>
          <cell r="H18">
            <v>3.9324286901135417</v>
          </cell>
        </row>
        <row r="19">
          <cell r="C19" t="str">
            <v>American Electric Power Co. (NYSE-AEP)</v>
          </cell>
          <cell r="D19">
            <v>4.709936817920735</v>
          </cell>
          <cell r="G19" t="str">
            <v>PNM Resources, Inc. (NYSE-PNM)</v>
          </cell>
          <cell r="H19">
            <v>4.012841091492777</v>
          </cell>
        </row>
        <row r="20">
          <cell r="C20" t="str">
            <v>FirstEnergy Corporation (NYSE-FE)</v>
          </cell>
          <cell r="D20">
            <v>4.703870002138123</v>
          </cell>
          <cell r="G20" t="str">
            <v>DPL Inc.(NYSE-DPL)</v>
          </cell>
          <cell r="H20">
            <v>4.093357271095152</v>
          </cell>
        </row>
        <row r="22">
          <cell r="D22" t="str">
            <v>MARKET/BOOK </v>
          </cell>
          <cell r="F22" t="str">
            <v>RATIO</v>
          </cell>
        </row>
        <row r="23">
          <cell r="C23" t="str">
            <v>HIGH</v>
          </cell>
          <cell r="G23" t="str">
            <v>LOW</v>
          </cell>
        </row>
        <row r="24">
          <cell r="C24" t="str">
            <v>DPL Inc.(NYSE-DPL)</v>
          </cell>
          <cell r="D24">
            <v>301.67976517375257</v>
          </cell>
          <cell r="G24" t="str">
            <v>PNM Resources, Inc. (NYSE-PNM)</v>
          </cell>
          <cell r="H24">
            <v>63.77867657803758</v>
          </cell>
        </row>
        <row r="25">
          <cell r="C25" t="str">
            <v>PPL Corporation (NYSE-PPL)</v>
          </cell>
          <cell r="D25">
            <v>217.05761694553223</v>
          </cell>
          <cell r="G25" t="str">
            <v>Great Plains Energy Incorporated (NYSE-GXP)</v>
          </cell>
          <cell r="H25">
            <v>94.25980199435291</v>
          </cell>
        </row>
        <row r="26">
          <cell r="C26" t="str">
            <v>Southern Company (NYSE-SO)</v>
          </cell>
          <cell r="D26">
            <v>186.64441960892907</v>
          </cell>
          <cell r="G26" t="str">
            <v>Portland General Electric (NYSE-POR)</v>
          </cell>
          <cell r="H26">
            <v>99.76486679536679</v>
          </cell>
        </row>
        <row r="27">
          <cell r="C27" t="str">
            <v>FPL Group, Inc. (NYSE-FPL)</v>
          </cell>
          <cell r="D27">
            <v>173.8774740810556</v>
          </cell>
          <cell r="G27" t="str">
            <v>Central Vermont Public Serv. Corp. (NYSE-CV)</v>
          </cell>
          <cell r="H27">
            <v>102.55557594950552</v>
          </cell>
        </row>
        <row r="28">
          <cell r="C28" t="str">
            <v>OGE Energy Corp. (NYSE-OGE)</v>
          </cell>
          <cell r="D28">
            <v>171.91048630737745</v>
          </cell>
          <cell r="G28" t="str">
            <v>IDACORP, Inc. (NYSE-IDA)</v>
          </cell>
          <cell r="H28">
            <v>105.55485364313195</v>
          </cell>
        </row>
        <row r="29">
          <cell r="C29" t="str">
            <v>FirstEnergy Corporation (NYSE-FE)</v>
          </cell>
          <cell r="D29">
            <v>167.4291097503533</v>
          </cell>
          <cell r="G29" t="str">
            <v>Westar Energy, Inc. (NYSE-WR)</v>
          </cell>
          <cell r="H29">
            <v>106.23541338579825</v>
          </cell>
        </row>
        <row r="30">
          <cell r="C30" t="str">
            <v>Cleco Corporation (NYSE-CNL)</v>
          </cell>
          <cell r="D30">
            <v>144.9802602316886</v>
          </cell>
          <cell r="G30" t="str">
            <v>Pinnacle West Capital Corp. (NYSE-PNW)</v>
          </cell>
          <cell r="H30">
            <v>111.03612899958844</v>
          </cell>
        </row>
        <row r="31">
          <cell r="C31" t="str">
            <v>UIL Holdings Corporation (NYSE-UIL)</v>
          </cell>
          <cell r="D31">
            <v>142.37962325487496</v>
          </cell>
          <cell r="G31" t="str">
            <v>El Paso Electric Company (ASE-EE)</v>
          </cell>
          <cell r="H31">
            <v>117.07479889948749</v>
          </cell>
        </row>
        <row r="32">
          <cell r="C32" t="str">
            <v>Hawaiian Electric Industries, Inc. (NYSE-HE)</v>
          </cell>
          <cell r="D32">
            <v>132.45579003309155</v>
          </cell>
          <cell r="G32" t="str">
            <v>Edison International (NYSE-EIX)</v>
          </cell>
          <cell r="H32">
            <v>118.66507177033492</v>
          </cell>
        </row>
        <row r="33">
          <cell r="C33" t="str">
            <v>Maine &amp; Maritimes Corporation (ASE-MAM)</v>
          </cell>
          <cell r="D33">
            <v>131.8208041589189</v>
          </cell>
          <cell r="G33" t="str">
            <v>Progress Energy Inc.  (NYSE-PGN)</v>
          </cell>
          <cell r="H33">
            <v>122.40486088903101</v>
          </cell>
        </row>
        <row r="35">
          <cell r="D35" t="str">
            <v>PRICE/EARNINGS </v>
          </cell>
          <cell r="F35" t="str">
            <v>MULTIPLE</v>
          </cell>
        </row>
        <row r="36">
          <cell r="C36" t="str">
            <v>HIGH</v>
          </cell>
          <cell r="G36" t="str">
            <v>LOW</v>
          </cell>
        </row>
        <row r="37">
          <cell r="C37" t="str">
            <v>Pinnacle West Capital Corp. (NYSE-PNW)</v>
          </cell>
          <cell r="D37">
            <v>65.26315789473686</v>
          </cell>
          <cell r="G37" t="str">
            <v>Central Vermont Public Serv. Corp. (NYSE-CV)</v>
          </cell>
          <cell r="H37">
            <v>9.57416267942584</v>
          </cell>
        </row>
        <row r="38">
          <cell r="C38" t="str">
            <v>Maine &amp; Maritimes Corporation (ASE-MAM)</v>
          </cell>
          <cell r="D38">
            <v>35.594059405940605</v>
          </cell>
          <cell r="G38" t="str">
            <v>Allegheny Energy, Inc. (NYSE-AYE)</v>
          </cell>
          <cell r="H38">
            <v>12.26056338028169</v>
          </cell>
        </row>
        <row r="39">
          <cell r="C39" t="str">
            <v>Otter Tail Corporation (NDQ-OTTR)</v>
          </cell>
          <cell r="D39">
            <v>26.818181818181817</v>
          </cell>
          <cell r="G39" t="str">
            <v>American Electric Power Co. (NYSE-AEP)</v>
          </cell>
          <cell r="H39">
            <v>12.302083333333334</v>
          </cell>
        </row>
        <row r="40">
          <cell r="C40" t="str">
            <v>Hawaiian Electric Industries, Inc. (NYSE-HE)</v>
          </cell>
          <cell r="D40">
            <v>22.068965517241377</v>
          </cell>
          <cell r="G40" t="str">
            <v>DPL Inc.(NYSE-DPL)</v>
          </cell>
          <cell r="H40">
            <v>12.659090909090912</v>
          </cell>
        </row>
        <row r="41">
          <cell r="C41" t="str">
            <v>PPL Corporation (NYSE-PPL)</v>
          </cell>
          <cell r="D41">
            <v>21.43708609271523</v>
          </cell>
          <cell r="G41" t="str">
            <v>El Paso Electric Company (ASE-EE)</v>
          </cell>
          <cell r="H41">
            <v>12.774193548387096</v>
          </cell>
        </row>
        <row r="42">
          <cell r="C42" t="str">
            <v>Great Plains Energy Incorporated (NYSE-GXP)</v>
          </cell>
          <cell r="D42">
            <v>17.149122807017545</v>
          </cell>
          <cell r="G42" t="str">
            <v>FirstEnergy Corporation (NYSE-FE)</v>
          </cell>
          <cell r="H42">
            <v>13.020601336302896</v>
          </cell>
        </row>
        <row r="43">
          <cell r="C43" t="str">
            <v>Southern Company (NYSE-SO)</v>
          </cell>
          <cell r="D43">
            <v>16.944865958523014</v>
          </cell>
          <cell r="G43" t="str">
            <v>FPL Group, Inc. (NYSE-FPL)</v>
          </cell>
          <cell r="H43">
            <v>13.138014527845034</v>
          </cell>
        </row>
        <row r="44">
          <cell r="C44" t="str">
            <v>Westar Energy, Inc. (NYSE-WR)</v>
          </cell>
          <cell r="D44">
            <v>15.654676258992808</v>
          </cell>
          <cell r="G44" t="str">
            <v>UIL Holdings Corporation (NYSE-UIL)</v>
          </cell>
          <cell r="H44">
            <v>13.296116504854371</v>
          </cell>
        </row>
        <row r="45">
          <cell r="C45" t="str">
            <v>Cleco Corporation (NYSE-CNL)</v>
          </cell>
          <cell r="D45">
            <v>15.01123595505618</v>
          </cell>
          <cell r="G45" t="str">
            <v>IDACORP, Inc. (NYSE-IDA)</v>
          </cell>
          <cell r="H45">
            <v>13.47058823529412</v>
          </cell>
        </row>
        <row r="46">
          <cell r="C46" t="str">
            <v>OGE Energy Corp. (NYSE-OGE)</v>
          </cell>
          <cell r="D46">
            <v>14.216535433070865</v>
          </cell>
          <cell r="G46" t="str">
            <v>Portland General Electric (NYSE-POR)</v>
          </cell>
          <cell r="H46">
            <v>13.52608695652174</v>
          </cell>
        </row>
        <row r="48">
          <cell r="D48" t="str">
            <v>RETURN   ON   BOOK   VALUE </v>
          </cell>
          <cell r="F48" t="str">
            <v>OF   COMMON    EQUITY</v>
          </cell>
        </row>
        <row r="49">
          <cell r="C49" t="str">
            <v>HIGH</v>
          </cell>
          <cell r="G49" t="str">
            <v>LOW</v>
          </cell>
        </row>
        <row r="50">
          <cell r="C50" t="str">
            <v>DPL Inc.(NYSE-DPL)</v>
          </cell>
          <cell r="D50">
            <v>24.783833193339593</v>
          </cell>
          <cell r="G50" t="str">
            <v>Pinnacle West Capital Corp. (NYSE-PNW)</v>
          </cell>
          <cell r="H50">
            <v>1.6779732274678014</v>
          </cell>
        </row>
        <row r="51">
          <cell r="C51" t="str">
            <v>FPL Group, Inc. (NYSE-FPL)</v>
          </cell>
          <cell r="D51">
            <v>14.266875463611639</v>
          </cell>
          <cell r="G51" t="str">
            <v>Maine &amp; Maritimes Corporation (ASE-MAM)</v>
          </cell>
          <cell r="H51">
            <v>3.7678725332036844</v>
          </cell>
        </row>
        <row r="52">
          <cell r="C52" t="str">
            <v>OGE Energy Corp. (NYSE-OGE)</v>
          </cell>
          <cell r="D52">
            <v>12.638774671052634</v>
          </cell>
          <cell r="G52" t="str">
            <v>Otter Tail Corporation (NDQ-OTTR)</v>
          </cell>
          <cell r="H52">
            <v>4.561879455134417</v>
          </cell>
        </row>
        <row r="53">
          <cell r="C53" t="str">
            <v>FirstEnergy Corporation (NYSE-FE)</v>
          </cell>
          <cell r="D53">
            <v>12.353172595964706</v>
          </cell>
          <cell r="G53" t="str">
            <v>Great Plains Energy Incorporated (NYSE-GXP)</v>
          </cell>
          <cell r="H53">
            <v>5.216106390838568</v>
          </cell>
        </row>
        <row r="54">
          <cell r="C54" t="str">
            <v>Hawaiian Electric Industries, Inc. (NYSE-HE)</v>
          </cell>
          <cell r="D54">
            <v>11.641533953592843</v>
          </cell>
          <cell r="G54" t="str">
            <v>Portland General Electric (NYSE-POR)</v>
          </cell>
          <cell r="H54">
            <v>7.359009628610728</v>
          </cell>
        </row>
        <row r="55">
          <cell r="C55" t="str">
            <v>Central Vermont Public Serv. Corp. (NYSE-CV)</v>
          </cell>
          <cell r="D55">
            <v>11.294194846558419</v>
          </cell>
          <cell r="G55" t="str">
            <v>Westar Energy, Inc. (NYSE-WR)</v>
          </cell>
          <cell r="H55">
            <v>7.863873005610221</v>
          </cell>
        </row>
        <row r="56">
          <cell r="C56" t="str">
            <v>Southern Company (NYSE-SO)</v>
          </cell>
          <cell r="D56">
            <v>11.266409954551635</v>
          </cell>
          <cell r="G56" t="str">
            <v>IDACORP, Inc. (NYSE-IDA)</v>
          </cell>
          <cell r="H56">
            <v>8.20455215835615</v>
          </cell>
        </row>
        <row r="57">
          <cell r="C57" t="str">
            <v>American Electric Power Co. (NYSE-AEP)</v>
          </cell>
          <cell r="D57">
            <v>10.741837287852883</v>
          </cell>
          <cell r="G57" t="str">
            <v>Progress Energy Inc.  (NYSE-PGN)</v>
          </cell>
          <cell r="H57">
            <v>8.534710017574692</v>
          </cell>
        </row>
        <row r="58">
          <cell r="C58" t="str">
            <v>Cleco Corporation (NYSE-CNL)</v>
          </cell>
          <cell r="D58">
            <v>10.72955674914765</v>
          </cell>
          <cell r="G58" t="str">
            <v>Edison International (NYSE-EIX)</v>
          </cell>
          <cell r="H58">
            <v>9.149916247906198</v>
          </cell>
        </row>
        <row r="59">
          <cell r="C59" t="str">
            <v>UIL Holdings Corporation (NYSE-UIL)</v>
          </cell>
          <cell r="D59">
            <v>10.672426184060575</v>
          </cell>
          <cell r="G59" t="str">
            <v>El Paso Electric Company (ASE-EE)</v>
          </cell>
          <cell r="H59">
            <v>9.51556468374043</v>
          </cell>
        </row>
        <row r="64">
          <cell r="D64" t="str">
            <v>COMBINATION   ELECTRIC</v>
          </cell>
          <cell r="F64" t="str">
            <v>&amp;   GAS   COMPANIES</v>
          </cell>
        </row>
        <row r="66">
          <cell r="D66" t="str">
            <v>DIVIDEND </v>
          </cell>
          <cell r="F66" t="str">
            <v>YIELD</v>
          </cell>
        </row>
        <row r="67">
          <cell r="C67" t="str">
            <v>HIGH</v>
          </cell>
          <cell r="G67" t="str">
            <v>LOW</v>
          </cell>
        </row>
        <row r="68">
          <cell r="C68" t="str">
            <v>Empire District Electric Co. (NYSE-EDE)</v>
          </cell>
          <cell r="D68">
            <v>6.85591715571072</v>
          </cell>
          <cell r="G68" t="str">
            <v>AES Corporation (NYSE-AES)</v>
          </cell>
          <cell r="H68">
            <v>0</v>
          </cell>
        </row>
        <row r="69">
          <cell r="C69" t="str">
            <v>Integrys Energy Group (NYSE-TEG)</v>
          </cell>
          <cell r="D69">
            <v>6.46541478488234</v>
          </cell>
          <cell r="G69" t="str">
            <v>MDU Resources Group, Inc. (NYSE-MDU)</v>
          </cell>
          <cell r="H69">
            <v>2.6934587430525863</v>
          </cell>
        </row>
        <row r="70">
          <cell r="C70" t="str">
            <v>Pepco Holdings, Inc. (NYSE-POM)</v>
          </cell>
          <cell r="D70">
            <v>6.349206349206349</v>
          </cell>
          <cell r="G70" t="str">
            <v>Constellation Energy Group, Inc. (NYSE-CEG)</v>
          </cell>
          <cell r="H70">
            <v>2.756244616709733</v>
          </cell>
        </row>
        <row r="71">
          <cell r="C71" t="str">
            <v>NiSource Inc. (NYSE-NI)</v>
          </cell>
          <cell r="D71">
            <v>6.0367417356369275</v>
          </cell>
          <cell r="G71" t="str">
            <v>SEMPRA Energy (NYSE-SRE)</v>
          </cell>
          <cell r="H71">
            <v>2.8142589118198877</v>
          </cell>
        </row>
        <row r="72">
          <cell r="C72" t="str">
            <v>Unitil Corporation (ASE-UTL)</v>
          </cell>
          <cell r="D72">
            <v>5.962410996042129</v>
          </cell>
          <cell r="G72" t="str">
            <v>Wisconsin Energy Corporation (NYSE-WEC)</v>
          </cell>
          <cell r="H72">
            <v>2.81893747741236</v>
          </cell>
        </row>
        <row r="73">
          <cell r="C73" t="str">
            <v>Ameren Corporation (NYSE-AEE)</v>
          </cell>
          <cell r="D73">
            <v>5.5475504322766565</v>
          </cell>
          <cell r="G73" t="str">
            <v>CMS Energy Corporation (NYSE-CMS)</v>
          </cell>
          <cell r="H73">
            <v>3.253090435914119</v>
          </cell>
        </row>
        <row r="74">
          <cell r="C74" t="str">
            <v>Duke Energy Corporation (NYSE-DUK)</v>
          </cell>
          <cell r="D74">
            <v>5.5395268320830935</v>
          </cell>
          <cell r="G74" t="str">
            <v>Entergy Corporation (NYSE-ETR)</v>
          </cell>
          <cell r="H74">
            <v>3.5569927243330643</v>
          </cell>
        </row>
        <row r="75">
          <cell r="C75" t="str">
            <v>Vectren Corporation (NYSE-VVC)</v>
          </cell>
          <cell r="D75">
            <v>5.521721477872514</v>
          </cell>
          <cell r="G75" t="str">
            <v>NV Energy (NYSE-NVE)</v>
          </cell>
          <cell r="H75">
            <v>3.626254079535839</v>
          </cell>
        </row>
        <row r="76">
          <cell r="C76" t="str">
            <v>ALLETE, Inc. (NYSE-ALE)</v>
          </cell>
          <cell r="D76">
            <v>5.334949984843892</v>
          </cell>
          <cell r="G76" t="str">
            <v>UniSource Energy Corporation (NYSE-UNS)</v>
          </cell>
          <cell r="H76">
            <v>3.6306729264475743</v>
          </cell>
        </row>
        <row r="77">
          <cell r="C77" t="str">
            <v>Black Hills Corporation (NYSE-BKH)</v>
          </cell>
          <cell r="D77">
            <v>5.334335086401202</v>
          </cell>
          <cell r="G77" t="str">
            <v>Northeast Utilities (NYSE-NU)</v>
          </cell>
          <cell r="H77">
            <v>3.679318357862122</v>
          </cell>
        </row>
        <row r="79">
          <cell r="D79" t="str">
            <v>MARKET/BOOK </v>
          </cell>
          <cell r="F79" t="str">
            <v>RATIO</v>
          </cell>
        </row>
        <row r="80">
          <cell r="C80" t="str">
            <v>HIGH</v>
          </cell>
          <cell r="G80" t="str">
            <v>LOW</v>
          </cell>
        </row>
        <row r="81">
          <cell r="C81" t="str">
            <v>Exelon Corporation (NYSE-EXC)</v>
          </cell>
          <cell r="D81">
            <v>262.62690152121695</v>
          </cell>
          <cell r="G81" t="str">
            <v>Pepco Holdings, Inc. (NYSE-POM)</v>
          </cell>
          <cell r="H81">
            <v>88.53532736693359</v>
          </cell>
        </row>
        <row r="82">
          <cell r="C82" t="str">
            <v>CenterPoint Energy (NYSE-CNP)</v>
          </cell>
          <cell r="D82">
            <v>218.0909385625966</v>
          </cell>
          <cell r="G82" t="str">
            <v>NiSource Inc. (NYSE-NI)</v>
          </cell>
          <cell r="H82">
            <v>89.65403603527574</v>
          </cell>
        </row>
        <row r="83">
          <cell r="C83" t="str">
            <v>Dominion Resources, Inc. (NYSE-D)</v>
          </cell>
          <cell r="D83">
            <v>205.34227950913748</v>
          </cell>
          <cell r="G83" t="str">
            <v>NV Energy (NYSE-NVE)</v>
          </cell>
          <cell r="H83">
            <v>89.75570555795326</v>
          </cell>
        </row>
        <row r="84">
          <cell r="C84" t="str">
            <v>AES Corporation (NYSE-AES)</v>
          </cell>
          <cell r="D84">
            <v>203.41550752825657</v>
          </cell>
          <cell r="G84" t="str">
            <v>Black Hills Corporation (NYSE-BKH)</v>
          </cell>
          <cell r="H84">
            <v>96.8138932547787</v>
          </cell>
        </row>
        <row r="85">
          <cell r="C85" t="str">
            <v>NSTAR (NYSE-NST)</v>
          </cell>
          <cell r="D85">
            <v>203.12316058262672</v>
          </cell>
          <cell r="G85" t="str">
            <v>Duke Energy Corporation (NYSE-DUK)</v>
          </cell>
          <cell r="H85">
            <v>104.26231025546093</v>
          </cell>
        </row>
        <row r="86">
          <cell r="C86" t="str">
            <v>Public Service Enterprise Group (NYSE-PEG)</v>
          </cell>
          <cell r="D86">
            <v>195.07061370178468</v>
          </cell>
          <cell r="G86" t="str">
            <v>DTE Energy Company (NYSE-DTE)</v>
          </cell>
          <cell r="H86">
            <v>112.39897370109043</v>
          </cell>
        </row>
        <row r="87">
          <cell r="C87" t="str">
            <v>Entergy Corporation (NYSE-ETR)</v>
          </cell>
          <cell r="D87">
            <v>191.0184587277875</v>
          </cell>
          <cell r="G87" t="str">
            <v>Integrys Energy Group (NYSE-TEG)</v>
          </cell>
          <cell r="H87">
            <v>112.79488878041978</v>
          </cell>
        </row>
        <row r="88">
          <cell r="C88" t="str">
            <v>Constellation Energy Group, Inc. (NYSE-CEG)</v>
          </cell>
          <cell r="D88">
            <v>173.41591867096454</v>
          </cell>
          <cell r="G88" t="str">
            <v>Avista Corporation (NYSE-AVA)</v>
          </cell>
          <cell r="H88">
            <v>114.82954209862935</v>
          </cell>
        </row>
        <row r="89">
          <cell r="C89" t="str">
            <v>MDU Resources Group, Inc. (NYSE-MDU)</v>
          </cell>
          <cell r="D89">
            <v>172.36141927140773</v>
          </cell>
          <cell r="G89" t="str">
            <v>Empire District Electric Co. (NYSE-EDE)</v>
          </cell>
          <cell r="H89">
            <v>115.39972644533071</v>
          </cell>
        </row>
        <row r="90">
          <cell r="C90" t="str">
            <v>PG&amp;E Corporation (NYSE-PCG)</v>
          </cell>
          <cell r="D90">
            <v>171.7402086203503</v>
          </cell>
          <cell r="G90" t="str">
            <v>Alliant  Energy Corporation (NYSE-LNT)</v>
          </cell>
          <cell r="H90">
            <v>120.29093017356959</v>
          </cell>
        </row>
        <row r="92">
          <cell r="D92" t="str">
            <v>PRICE/EARNINGS </v>
          </cell>
          <cell r="F92" t="str">
            <v>MULTIPLE</v>
          </cell>
        </row>
        <row r="93">
          <cell r="C93" t="str">
            <v>HIGH</v>
          </cell>
          <cell r="G93" t="str">
            <v>LOW</v>
          </cell>
        </row>
        <row r="94">
          <cell r="C94" t="str">
            <v>Alliant  Energy Corporation (NYSE-LNT)</v>
          </cell>
          <cell r="D94">
            <v>30.404040404040405</v>
          </cell>
          <cell r="G94" t="str">
            <v>Public Service Enterprise Group (NYSE-PEG)</v>
          </cell>
          <cell r="H94">
            <v>11.597222222222221</v>
          </cell>
        </row>
        <row r="95">
          <cell r="C95" t="str">
            <v>Duke Energy Corporation (NYSE-DUK)</v>
          </cell>
          <cell r="D95">
            <v>22.217948717948715</v>
          </cell>
          <cell r="G95" t="str">
            <v>Exelon Corporation (NYSE-EXC)</v>
          </cell>
          <cell r="H95">
            <v>11.658823529411764</v>
          </cell>
        </row>
        <row r="96">
          <cell r="C96" t="str">
            <v>TECO Energy, Inc. (NYSE-TE)</v>
          </cell>
          <cell r="D96">
            <v>18.825581395348838</v>
          </cell>
          <cell r="G96" t="str">
            <v>SEMPRA Energy (NYSE-SRE)</v>
          </cell>
          <cell r="H96">
            <v>11.875536480686696</v>
          </cell>
        </row>
        <row r="97">
          <cell r="C97" t="str">
            <v>Vectren Corporation (NYSE-VVC)</v>
          </cell>
          <cell r="D97">
            <v>17.46808510638298</v>
          </cell>
          <cell r="G97" t="str">
            <v>SCANA Corporation (NYSE-SCG)</v>
          </cell>
          <cell r="H97">
            <v>12.53872053872054</v>
          </cell>
        </row>
        <row r="98">
          <cell r="C98" t="str">
            <v>CH Energy Group, Inc. (NYSE-CHG)</v>
          </cell>
          <cell r="D98">
            <v>17.129324546952226</v>
          </cell>
          <cell r="G98" t="str">
            <v>DTE Energy Company (NYSE-DTE)</v>
          </cell>
          <cell r="H98">
            <v>12.64285714285714</v>
          </cell>
        </row>
        <row r="99">
          <cell r="C99" t="str">
            <v>MGE Energy, Inc. (NDQ-MGEE)</v>
          </cell>
          <cell r="D99">
            <v>16.872641509433965</v>
          </cell>
          <cell r="G99" t="str">
            <v>PG&amp;E Corporation (NYSE-PCG)</v>
          </cell>
          <cell r="H99">
            <v>12.695455828394016</v>
          </cell>
        </row>
        <row r="100">
          <cell r="C100" t="str">
            <v>NV Energy (NYSE-NVE)</v>
          </cell>
          <cell r="D100">
            <v>16.064935064935064</v>
          </cell>
          <cell r="G100" t="str">
            <v>CMS Energy Corporation (NYSE-CMS)</v>
          </cell>
          <cell r="H100">
            <v>12.915966386554622</v>
          </cell>
        </row>
        <row r="101">
          <cell r="C101" t="str">
            <v>ALLETE, Inc. (NYSE-ALE)</v>
          </cell>
          <cell r="D101">
            <v>16.01456310679612</v>
          </cell>
          <cell r="G101" t="str">
            <v>CenterPoint Energy (NYSE-CNP)</v>
          </cell>
          <cell r="H101">
            <v>13.568050446663163</v>
          </cell>
        </row>
        <row r="102">
          <cell r="C102" t="str">
            <v>NiSource Inc. (NYSE-NI)</v>
          </cell>
          <cell r="D102">
            <v>15.744897959183673</v>
          </cell>
          <cell r="G102" t="str">
            <v>Northeast Utilities (NYSE-NU)</v>
          </cell>
          <cell r="H102">
            <v>13.641509433962261</v>
          </cell>
        </row>
        <row r="103">
          <cell r="C103" t="str">
            <v>Empire District Electric Co. (NYSE-EDE)</v>
          </cell>
          <cell r="D103">
            <v>15.584307178631054</v>
          </cell>
          <cell r="G103" t="str">
            <v>Northwestern Corporation (NYSE-NWE)</v>
          </cell>
          <cell r="H103">
            <v>13.890052356020941</v>
          </cell>
        </row>
        <row r="105">
          <cell r="D105" t="str">
            <v>RETURN   ON   BOOK   VALUE </v>
          </cell>
          <cell r="F105" t="str">
            <v>OF   COMMON    EQUITY</v>
          </cell>
        </row>
        <row r="106">
          <cell r="C106" t="str">
            <v>HIGH</v>
          </cell>
          <cell r="G106" t="str">
            <v>LOW</v>
          </cell>
        </row>
        <row r="107">
          <cell r="C107" t="str">
            <v>Exelon Corporation (NYSE-EXC)</v>
          </cell>
          <cell r="D107">
            <v>23.117498027162853</v>
          </cell>
          <cell r="G107" t="str">
            <v>Pepco Holdings, Inc. (NYSE-POM)</v>
          </cell>
          <cell r="H107">
            <v>6.241490246165339</v>
          </cell>
        </row>
        <row r="108">
          <cell r="C108" t="str">
            <v>Public Service Enterprise Group (NYSE-PEG)</v>
          </cell>
          <cell r="D108">
            <v>18.088486922512832</v>
          </cell>
          <cell r="G108" t="str">
            <v>CH Energy Group, Inc. (NYSE-CHG)</v>
          </cell>
          <cell r="H108">
            <v>7.330845752123745</v>
          </cell>
        </row>
        <row r="109">
          <cell r="C109" t="str">
            <v>UniSource Energy Corporation (NYSE-UNS)</v>
          </cell>
          <cell r="D109">
            <v>16.687484279605787</v>
          </cell>
          <cell r="G109" t="str">
            <v>Empire District Electric Co. (NYSE-EDE)</v>
          </cell>
          <cell r="H109">
            <v>7.44505504457542</v>
          </cell>
        </row>
        <row r="110">
          <cell r="C110" t="str">
            <v>Dominion Resources, Inc. (NYSE-D)</v>
          </cell>
          <cell r="D110">
            <v>15.088105726872246</v>
          </cell>
          <cell r="G110" t="str">
            <v>Ameren Corporation (NYSE-AEE)</v>
          </cell>
          <cell r="H110">
            <v>7.928509037156488</v>
          </cell>
        </row>
        <row r="111">
          <cell r="C111" t="str">
            <v>AES Corporation (NYSE-AES)</v>
          </cell>
          <cell r="D111">
            <v>14.934366257800733</v>
          </cell>
          <cell r="G111" t="str">
            <v>NV Energy (NYSE-NVE)</v>
          </cell>
          <cell r="H111">
            <v>8.105459213893074</v>
          </cell>
        </row>
        <row r="112">
          <cell r="C112" t="str">
            <v>CenterPoint Energy (NYSE-CNP)</v>
          </cell>
          <cell r="D112">
            <v>14.934180662732638</v>
          </cell>
          <cell r="G112" t="str">
            <v>Avista Corporation (NYSE-AVA)</v>
          </cell>
          <cell r="H112">
            <v>8.164665523156089</v>
          </cell>
        </row>
        <row r="113">
          <cell r="C113" t="str">
            <v>PG&amp;E Corporation (NYSE-PCG)</v>
          </cell>
          <cell r="D113">
            <v>13.57442619553391</v>
          </cell>
          <cell r="G113" t="str">
            <v>Unitil Corporation (ASE-UTL)</v>
          </cell>
          <cell r="H113">
            <v>8.189540076652237</v>
          </cell>
        </row>
        <row r="114">
          <cell r="C114" t="str">
            <v>NSTAR (NYSE-NST)</v>
          </cell>
          <cell r="D114">
            <v>13.543489866437564</v>
          </cell>
          <cell r="G114" t="str">
            <v>Consolidated Edison, Inc. (NYSE-ED)</v>
          </cell>
          <cell r="H114">
            <v>8.400284755415438</v>
          </cell>
        </row>
        <row r="115">
          <cell r="C115" t="str">
            <v>Entergy Corporation (NYSE-ETR)</v>
          </cell>
          <cell r="D115">
            <v>13.40309727604711</v>
          </cell>
          <cell r="G115" t="str">
            <v>Vectren Corporation (NYSE-VVC)</v>
          </cell>
          <cell r="H115">
            <v>8.48845320703455</v>
          </cell>
        </row>
        <row r="116">
          <cell r="C116" t="str">
            <v>SEMPRA Energy (NYSE-SRE)</v>
          </cell>
          <cell r="D116">
            <v>11.548398726191191</v>
          </cell>
          <cell r="G116" t="str">
            <v>ALLETE, Inc. (NYSE-ALE)</v>
          </cell>
          <cell r="H116">
            <v>8.714009265231923</v>
          </cell>
        </row>
        <row r="121">
          <cell r="D121" t="str">
            <v>NATURAL   GAS   DIST.   </v>
          </cell>
          <cell r="F121" t="str">
            <v>&amp;   INT.   GAS   COMPANIES</v>
          </cell>
        </row>
        <row r="123">
          <cell r="D123" t="str">
            <v>DIVIDEND </v>
          </cell>
          <cell r="F123" t="str">
            <v>YIELD</v>
          </cell>
        </row>
        <row r="124">
          <cell r="C124" t="str">
            <v>HIGH</v>
          </cell>
          <cell r="G124" t="str">
            <v>LOW</v>
          </cell>
        </row>
        <row r="125">
          <cell r="C125" t="str">
            <v>Energy, Incorporated (NDQ-EGAS)</v>
          </cell>
          <cell r="D125">
            <v>6.242774566473988</v>
          </cell>
          <cell r="G125" t="str">
            <v>Southwestern Energy Company (NYSE-SWN)</v>
          </cell>
          <cell r="H125">
            <v>0</v>
          </cell>
        </row>
        <row r="126">
          <cell r="C126" t="str">
            <v>AGL Resources Inc. (NYSE-AGL)</v>
          </cell>
          <cell r="D126">
            <v>4.689203925845147</v>
          </cell>
          <cell r="G126" t="str">
            <v>El Paso Corporation (NYSE-EP)</v>
          </cell>
          <cell r="H126">
            <v>0.4094165813715456</v>
          </cell>
        </row>
        <row r="127">
          <cell r="C127" t="str">
            <v>Laclede Group, Inc. (NYSE-LG)</v>
          </cell>
          <cell r="D127">
            <v>4.677323860272351</v>
          </cell>
          <cell r="G127" t="str">
            <v>Energen Corporation (NYSE-EGN)</v>
          </cell>
          <cell r="H127">
            <v>1.0822510822510822</v>
          </cell>
        </row>
        <row r="128">
          <cell r="C128" t="str">
            <v>Atmos Energy Corporation (NYSE-ATO)</v>
          </cell>
          <cell r="D128">
            <v>4.6461758398856325</v>
          </cell>
          <cell r="G128" t="str">
            <v>Questar Corporation (NYSE-STR)</v>
          </cell>
          <cell r="H128">
            <v>1.2603005332040718</v>
          </cell>
        </row>
        <row r="129">
          <cell r="C129" t="str">
            <v>Delta Natural Gas Company (NDQ-DGAS)</v>
          </cell>
          <cell r="D129">
            <v>4.574940252645955</v>
          </cell>
          <cell r="G129" t="str">
            <v>EQT Corporation (NYSE-EQT)</v>
          </cell>
          <cell r="H129">
            <v>2.037508671524956</v>
          </cell>
        </row>
        <row r="130">
          <cell r="C130" t="str">
            <v>NICOR Inc. (NYSE-GAS)</v>
          </cell>
          <cell r="D130">
            <v>4.413793103448276</v>
          </cell>
          <cell r="G130" t="str">
            <v>Williams Companies, Inc. (NYSE-WMB)</v>
          </cell>
          <cell r="H130">
            <v>2.134885977680738</v>
          </cell>
        </row>
        <row r="131">
          <cell r="C131" t="str">
            <v>RGC Resources, Inc. (NDQ-RGCO)</v>
          </cell>
          <cell r="D131">
            <v>4.399880275366657</v>
          </cell>
          <cell r="G131" t="str">
            <v>National Fuel Gas Company (NYSE-NFG)</v>
          </cell>
          <cell r="H131">
            <v>2.7186225645672857</v>
          </cell>
        </row>
        <row r="132">
          <cell r="C132" t="str">
            <v>WGL Holdings, Inc. (NYSE-WGL)</v>
          </cell>
          <cell r="D132">
            <v>4.364147481645345</v>
          </cell>
          <cell r="G132" t="str">
            <v>Southern Union Company (NYSE-SUG)</v>
          </cell>
          <cell r="H132">
            <v>2.720259845716606</v>
          </cell>
        </row>
        <row r="133">
          <cell r="C133" t="str">
            <v>Piedmont Natural Gas Co., Inc. (NYSE-PNY)</v>
          </cell>
          <cell r="D133">
            <v>4.153846153846154</v>
          </cell>
          <cell r="G133" t="str">
            <v>UGI Corporation (NYSE-UGI)</v>
          </cell>
          <cell r="H133">
            <v>3.244120032441201</v>
          </cell>
        </row>
        <row r="134">
          <cell r="C134" t="str">
            <v>Chesapeake Utilities Corporation (NYSE-CPK)</v>
          </cell>
          <cell r="D134">
            <v>3.954802259887006</v>
          </cell>
          <cell r="G134" t="str">
            <v>Southwest Gas Corporation (NYSE-SWX)</v>
          </cell>
          <cell r="H134">
            <v>3.294036061026352</v>
          </cell>
        </row>
        <row r="136">
          <cell r="D136" t="str">
            <v>MARKET/BOOK </v>
          </cell>
          <cell r="F136" t="str">
            <v>RATIO</v>
          </cell>
        </row>
        <row r="137">
          <cell r="C137" t="str">
            <v>HIGH</v>
          </cell>
          <cell r="G137" t="str">
            <v>LOW</v>
          </cell>
        </row>
        <row r="138">
          <cell r="C138" t="str">
            <v>El Paso Corporation (NYSE-EP)</v>
          </cell>
          <cell r="D138">
            <v>318.4938828028233</v>
          </cell>
          <cell r="G138" t="str">
            <v>Southern Union Company (NYSE-SUG)</v>
          </cell>
          <cell r="H138">
            <v>113.51277155871482</v>
          </cell>
        </row>
        <row r="139">
          <cell r="C139" t="str">
            <v>EQT Corporation (NYSE-EQT)</v>
          </cell>
          <cell r="D139">
            <v>268.92115981197253</v>
          </cell>
          <cell r="G139" t="str">
            <v>Energy, Incorporated (NDQ-EGAS)</v>
          </cell>
          <cell r="H139">
            <v>119.18688330582907</v>
          </cell>
        </row>
        <row r="140">
          <cell r="C140" t="str">
            <v>National Fuel Gas Company (NYSE-NFG)</v>
          </cell>
          <cell r="D140">
            <v>249.91687975228345</v>
          </cell>
          <cell r="G140" t="str">
            <v>Southwest Gas Corporation (NYSE-SWX)</v>
          </cell>
          <cell r="H140">
            <v>121.46729602917578</v>
          </cell>
        </row>
        <row r="141">
          <cell r="C141" t="str">
            <v>New Jersey Resources Corp. (NYSE-NJR)</v>
          </cell>
          <cell r="D141">
            <v>227.8013298034292</v>
          </cell>
          <cell r="G141" t="str">
            <v>Atmos Energy Corporation (NYSE-ATO)</v>
          </cell>
          <cell r="H141">
            <v>123.82539745980381</v>
          </cell>
        </row>
        <row r="142">
          <cell r="C142" t="str">
            <v>Questar Corporation (NYSE-STR)</v>
          </cell>
          <cell r="D142">
            <v>217.6777688003112</v>
          </cell>
          <cell r="G142" t="str">
            <v>Laclede Group, Inc. (NYSE-LG)</v>
          </cell>
          <cell r="H142">
            <v>143.89314353132318</v>
          </cell>
        </row>
        <row r="143">
          <cell r="C143" t="str">
            <v>ONEOK, Inc. (NYSE-OKE)</v>
          </cell>
          <cell r="D143">
            <v>213.91017729825225</v>
          </cell>
          <cell r="G143" t="str">
            <v>RGC Resources, Inc. (NDQ-RGCO)</v>
          </cell>
          <cell r="H143">
            <v>144.4204158534296</v>
          </cell>
        </row>
        <row r="144">
          <cell r="C144" t="str">
            <v>South Jersey Industries, Inc. (NYSE-SJI)</v>
          </cell>
          <cell r="D144">
            <v>212.16686130279817</v>
          </cell>
          <cell r="G144" t="str">
            <v>Williams Companies, Inc. (NYSE-WMB)</v>
          </cell>
          <cell r="H144">
            <v>146.39600325027084</v>
          </cell>
        </row>
        <row r="145">
          <cell r="C145" t="str">
            <v>Piedmont Natural Gas Co., Inc. (NYSE-PNY)</v>
          </cell>
          <cell r="D145">
            <v>200.1841954792986</v>
          </cell>
          <cell r="G145" t="str">
            <v>WGL Holdings, Inc. (NYSE-WGL)</v>
          </cell>
          <cell r="H145">
            <v>153.34478335571347</v>
          </cell>
        </row>
        <row r="146">
          <cell r="C146" t="str">
            <v>NICOR Inc. (NYSE-GAS)</v>
          </cell>
          <cell r="D146">
            <v>193.7659872102318</v>
          </cell>
          <cell r="G146" t="str">
            <v>Delta Natural Gas Company (NDQ-DGAS)</v>
          </cell>
          <cell r="H146">
            <v>161.58810165599775</v>
          </cell>
        </row>
        <row r="147">
          <cell r="C147" t="str">
            <v>Northwest Natural Gas Co. (NYSE-NWN)</v>
          </cell>
          <cell r="D147">
            <v>185.0208933425291</v>
          </cell>
          <cell r="G147" t="str">
            <v>AGL Resources Inc. (NYSE-AGL)</v>
          </cell>
          <cell r="H147">
            <v>164.72926119837115</v>
          </cell>
        </row>
        <row r="149">
          <cell r="D149" t="str">
            <v>PRICE/EARNINGS </v>
          </cell>
          <cell r="F149" t="str">
            <v>MULTIPLE</v>
          </cell>
        </row>
        <row r="150">
          <cell r="C150" t="str">
            <v>HIGH</v>
          </cell>
          <cell r="G150" t="str">
            <v>LOW</v>
          </cell>
        </row>
        <row r="151">
          <cell r="C151" t="str">
            <v>New Jersey Resources Corp. (NYSE-NJR)</v>
          </cell>
          <cell r="D151">
            <v>57.81250000000001</v>
          </cell>
          <cell r="G151" t="str">
            <v>UGI Corporation (NYSE-UGI)</v>
          </cell>
          <cell r="H151">
            <v>10.44915254237288</v>
          </cell>
        </row>
        <row r="152">
          <cell r="C152" t="str">
            <v>Williams Companies, Inc. (NYSE-WMB)</v>
          </cell>
          <cell r="D152">
            <v>51.525000000000006</v>
          </cell>
          <cell r="G152" t="str">
            <v>Energy, Incorporated (NDQ-EGAS)</v>
          </cell>
          <cell r="H152">
            <v>11.381578947368421</v>
          </cell>
        </row>
        <row r="153">
          <cell r="C153" t="str">
            <v>South Jersey Industries, Inc. (NYSE-SJI)</v>
          </cell>
          <cell r="D153">
            <v>41.50276243093923</v>
          </cell>
          <cell r="G153" t="str">
            <v>Laclede Group, Inc. (NYSE-LG)</v>
          </cell>
          <cell r="H153">
            <v>11.568493150684931</v>
          </cell>
        </row>
        <row r="154">
          <cell r="C154" t="str">
            <v>National Fuel Gas Company (NYSE-NFG)</v>
          </cell>
          <cell r="D154">
            <v>39.40800000000001</v>
          </cell>
          <cell r="G154" t="str">
            <v>Energen Corporation (NYSE-EGN)</v>
          </cell>
          <cell r="H154">
            <v>12.657534246575342</v>
          </cell>
        </row>
        <row r="155">
          <cell r="C155" t="str">
            <v>EQT Corporation (NYSE-EQT)</v>
          </cell>
          <cell r="D155">
            <v>28.045454545454543</v>
          </cell>
          <cell r="G155" t="str">
            <v>Southern Union Company (NYSE-SUG)</v>
          </cell>
          <cell r="H155">
            <v>12.683908045977013</v>
          </cell>
        </row>
        <row r="156">
          <cell r="C156" t="str">
            <v>AGL Resources Inc. (NYSE-AGL)</v>
          </cell>
          <cell r="D156">
            <v>23.818181818181817</v>
          </cell>
          <cell r="G156" t="str">
            <v>RGC Resources, Inc. (NDQ-RGCO)</v>
          </cell>
          <cell r="H156">
            <v>13.302752293577981</v>
          </cell>
        </row>
        <row r="157">
          <cell r="C157" t="str">
            <v>Piedmont Natural Gas Co., Inc. (NYSE-PNY)</v>
          </cell>
          <cell r="D157">
            <v>22.222222222222218</v>
          </cell>
          <cell r="G157" t="str">
            <v>NICOR Inc. (NYSE-GAS)</v>
          </cell>
          <cell r="H157">
            <v>13.381475667189951</v>
          </cell>
        </row>
        <row r="158">
          <cell r="C158" t="str">
            <v>Delta Natural Gas Company (NDQ-DGAS)</v>
          </cell>
          <cell r="D158">
            <v>21.08515448379804</v>
          </cell>
          <cell r="G158" t="str">
            <v>WGL Holdings, Inc. (NYSE-WGL)</v>
          </cell>
          <cell r="H158">
            <v>13.979079497907948</v>
          </cell>
        </row>
        <row r="159">
          <cell r="C159" t="str">
            <v>Questar Corporation (NYSE-STR)</v>
          </cell>
          <cell r="D159">
            <v>19.39821344616831</v>
          </cell>
          <cell r="G159" t="str">
            <v>Atmos Energy Corporation (NYSE-ATO)</v>
          </cell>
          <cell r="H159">
            <v>14.081730769230768</v>
          </cell>
        </row>
        <row r="160">
          <cell r="C160" t="str">
            <v>Southwest Gas Corporation (NYSE-SWX)</v>
          </cell>
          <cell r="D160">
            <v>17.747692307692308</v>
          </cell>
          <cell r="G160" t="str">
            <v>Northwest Natural Gas Co. (NYSE-NWN)</v>
          </cell>
          <cell r="H160">
            <v>15.468695952957454</v>
          </cell>
        </row>
        <row r="162">
          <cell r="D162" t="str">
            <v>RETURN   ON   BOOK   VALUE </v>
          </cell>
          <cell r="F162" t="str">
            <v>OF   COMMON   EQUITY</v>
          </cell>
        </row>
        <row r="163">
          <cell r="C163" t="str">
            <v>HIGH</v>
          </cell>
          <cell r="G163" t="str">
            <v>LOW</v>
          </cell>
        </row>
        <row r="164">
          <cell r="C164" t="str">
            <v>UGI Corporation (NYSE-UGI)</v>
          </cell>
          <cell r="D164">
            <v>17.1812169751753</v>
          </cell>
          <cell r="G164" t="str">
            <v>Williams Companies, Inc. (NYSE-WMB)</v>
          </cell>
          <cell r="H164">
            <v>3.649072922220248</v>
          </cell>
        </row>
        <row r="165">
          <cell r="C165" t="str">
            <v>NICOR Inc. (NYSE-GAS)</v>
          </cell>
          <cell r="D165">
            <v>14.799284070570184</v>
          </cell>
          <cell r="G165" t="str">
            <v>New Jersey Resources Corp. (NYSE-NJR)</v>
          </cell>
          <cell r="H165">
            <v>3.8458823562629356</v>
          </cell>
        </row>
        <row r="166">
          <cell r="C166" t="str">
            <v>Energen Corporation (NYSE-EGN)</v>
          </cell>
          <cell r="D166">
            <v>14.504644300084413</v>
          </cell>
          <cell r="G166" t="str">
            <v>National Fuel Gas Company (NYSE-NFG)</v>
          </cell>
          <cell r="H166">
            <v>6.30837484555262</v>
          </cell>
        </row>
        <row r="167">
          <cell r="C167" t="str">
            <v>ONEOK, Inc. (NYSE-OKE)</v>
          </cell>
          <cell r="D167">
            <v>13.962593177578778</v>
          </cell>
          <cell r="G167" t="str">
            <v>Chesapeake Utilities Corporation (NYSE-CPK)</v>
          </cell>
          <cell r="H167">
            <v>6.967625330933783</v>
          </cell>
        </row>
        <row r="168">
          <cell r="C168" t="str">
            <v>Laclede Group, Inc. (NYSE-LG)</v>
          </cell>
          <cell r="D168">
            <v>12.80446911786541</v>
          </cell>
          <cell r="G168" t="str">
            <v>EQT Corporation (NYSE-EQT)</v>
          </cell>
          <cell r="H168">
            <v>6.9706266447126435</v>
          </cell>
        </row>
        <row r="169">
          <cell r="C169" t="str">
            <v>AGL Resources Inc. (NYSE-AGL)</v>
          </cell>
          <cell r="D169">
            <v>12.605286087714202</v>
          </cell>
          <cell r="G169" t="str">
            <v>Delta Natural Gas Company (NDQ-DGAS)</v>
          </cell>
          <cell r="H169">
            <v>7.6515387104390955</v>
          </cell>
        </row>
        <row r="170">
          <cell r="C170" t="str">
            <v>Northwest Natural Gas Co. (NYSE-NWN)</v>
          </cell>
          <cell r="D170">
            <v>12.345601710813721</v>
          </cell>
          <cell r="G170" t="str">
            <v>Atmos Energy Corporation (NYSE-ATO)</v>
          </cell>
          <cell r="H170">
            <v>9.031287558346591</v>
          </cell>
        </row>
        <row r="171">
          <cell r="C171" t="str">
            <v>Questar Corporation (NYSE-STR)</v>
          </cell>
          <cell r="D171">
            <v>11.419085620297889</v>
          </cell>
          <cell r="G171" t="str">
            <v>Piedmont Natural Gas Co., Inc. (NYSE-PNY)</v>
          </cell>
          <cell r="H171">
            <v>9.215744477158529</v>
          </cell>
        </row>
        <row r="172">
          <cell r="C172" t="str">
            <v>Chesapeake Utilities Corporation (NYSE-CPK)</v>
          </cell>
          <cell r="D172">
            <v>11.22221901101124</v>
          </cell>
          <cell r="G172" t="str">
            <v>Southern Union Company (NYSE-SUG)</v>
          </cell>
          <cell r="H172">
            <v>9.309392043750133</v>
          </cell>
        </row>
        <row r="173">
          <cell r="C173" t="str">
            <v>WGL Holdings, Inc. (NYSE-WGL)</v>
          </cell>
          <cell r="D173">
            <v>11.190352173792437</v>
          </cell>
          <cell r="G173" t="str">
            <v>Energy, Incorporated (NDQ-EGAS)</v>
          </cell>
          <cell r="H173">
            <v>10.484685118680899</v>
          </cell>
        </row>
        <row r="178">
          <cell r="D178" t="str">
            <v>TELEPHONE</v>
          </cell>
          <cell r="F178" t="str">
            <v>COMPANIES</v>
          </cell>
        </row>
        <row r="180">
          <cell r="D180" t="str">
            <v>DIVIDEND </v>
          </cell>
          <cell r="F180" t="str">
            <v>YIELD</v>
          </cell>
        </row>
        <row r="181">
          <cell r="C181" t="str">
            <v>HIGH</v>
          </cell>
          <cell r="G181" t="str">
            <v>LOW</v>
          </cell>
        </row>
        <row r="182">
          <cell r="C182" t="str">
            <v>Frontier Communications Corp (NYSE FTR)</v>
          </cell>
          <cell r="D182">
            <v>13.386880856760374</v>
          </cell>
          <cell r="G182" t="str">
            <v>General Communication, Inc. (NDQ-GNCMA)</v>
          </cell>
          <cell r="H182">
            <v>0</v>
          </cell>
        </row>
        <row r="183">
          <cell r="C183" t="str">
            <v>Alaska Comm. Systems Group (NDQ-ALSK)</v>
          </cell>
          <cell r="D183">
            <v>10.763454496935102</v>
          </cell>
          <cell r="G183" t="str">
            <v>PAETEC Holdings Corp. (NDQ-PAET)</v>
          </cell>
          <cell r="H183">
            <v>0</v>
          </cell>
        </row>
        <row r="184">
          <cell r="C184" t="str">
            <v>Windstream Corporation (NYSE-WIN)</v>
          </cell>
          <cell r="D184">
            <v>9.285051067780874</v>
          </cell>
          <cell r="G184" t="str">
            <v>Telephone &amp; Data Systems, Inc.  (ASE-TDS)</v>
          </cell>
          <cell r="H184">
            <v>1.3174019607843137</v>
          </cell>
        </row>
        <row r="185">
          <cell r="C185" t="str">
            <v>CenturyTel, Inc. (NYSE-CTL)</v>
          </cell>
          <cell r="D185">
            <v>7.965860597439544</v>
          </cell>
          <cell r="G185" t="str">
            <v>Verizon Communications (NYSE-VZ)</v>
          </cell>
          <cell r="H185">
            <v>5.790917403230721</v>
          </cell>
        </row>
        <row r="186">
          <cell r="C186" t="str">
            <v>Qwest Communications International (NYSE-Q)</v>
          </cell>
          <cell r="D186">
            <v>7.529411764705883</v>
          </cell>
          <cell r="G186" t="str">
            <v>AT&amp;T Inc. (NYSE-T)  </v>
          </cell>
          <cell r="H186">
            <v>6.0249816311535636</v>
          </cell>
        </row>
        <row r="188">
          <cell r="D188" t="str">
            <v>MARKET/BOOK </v>
          </cell>
          <cell r="F188" t="str">
            <v>RATIO</v>
          </cell>
        </row>
        <row r="189">
          <cell r="C189" t="str">
            <v>HIGH</v>
          </cell>
          <cell r="G189" t="str">
            <v>LOW</v>
          </cell>
        </row>
        <row r="190">
          <cell r="C190" t="str">
            <v>PAETEC Holdings Corp. (NDQ-PAET)</v>
          </cell>
          <cell r="D190">
            <v>294.77645765071657</v>
          </cell>
          <cell r="G190" t="str">
            <v>Telephone companies with NMs (Not Meaningful Figures)</v>
          </cell>
        </row>
        <row r="191">
          <cell r="C191" t="str">
            <v>Verizon Communications (NYSE-VZ)</v>
          </cell>
          <cell r="D191">
            <v>215.84126800351967</v>
          </cell>
          <cell r="G191" t="str">
            <v>have been excluded from the Market/Book Ratios rankings.</v>
          </cell>
        </row>
        <row r="192">
          <cell r="C192" t="str">
            <v>AT&amp;T Inc. (NYSE-T)  </v>
          </cell>
          <cell r="D192">
            <v>160.62361376386235</v>
          </cell>
        </row>
        <row r="193">
          <cell r="C193" t="str">
            <v>BCE, Inc. (NYSE-BCE)</v>
          </cell>
          <cell r="D193">
            <v>149.99430868463529</v>
          </cell>
        </row>
        <row r="194">
          <cell r="C194" t="str">
            <v>General Communication, Inc. (NDQ-GNCMA)</v>
          </cell>
          <cell r="D194">
            <v>114.18457778802735</v>
          </cell>
        </row>
        <row r="197">
          <cell r="D197" t="str">
            <v>PRICE/EARNINGS </v>
          </cell>
          <cell r="F197" t="str">
            <v>MULTIPLE</v>
          </cell>
        </row>
        <row r="198">
          <cell r="C198" t="str">
            <v>HIGH</v>
          </cell>
          <cell r="G198" t="str">
            <v>LOW</v>
          </cell>
        </row>
        <row r="199">
          <cell r="C199" t="str">
            <v>General Communication, Inc. (NDQ-GNCMA)</v>
          </cell>
          <cell r="D199">
            <v>68.77777777777779</v>
          </cell>
          <cell r="G199" t="str">
            <v>Cincinnati Bell Inc. (NYSE- CBB)</v>
          </cell>
          <cell r="H199">
            <v>6.396761133603239</v>
          </cell>
        </row>
        <row r="200">
          <cell r="C200" t="str">
            <v>Alaska Comm. Systems Group (NDQ-ALSK)</v>
          </cell>
          <cell r="D200">
            <v>16.932182536476702</v>
          </cell>
          <cell r="G200" t="str">
            <v>Qwest Communications International (NYSE-Q)</v>
          </cell>
          <cell r="H200">
            <v>9.906759906759907</v>
          </cell>
        </row>
        <row r="201">
          <cell r="C201" t="str">
            <v>BCE, Inc. (NYSE-BCE)</v>
          </cell>
          <cell r="D201">
            <v>16.927966101694913</v>
          </cell>
          <cell r="G201" t="str">
            <v>CenturyTel, Inc. (NYSE-CTL)</v>
          </cell>
          <cell r="H201">
            <v>12.381120112715745</v>
          </cell>
        </row>
        <row r="202">
          <cell r="C202" t="str">
            <v>Verizon Communications (NYSE-VZ)</v>
          </cell>
          <cell r="D202">
            <v>15.989278752436652</v>
          </cell>
          <cell r="G202" t="str">
            <v>AT&amp;T Inc. (NYSE-T)  </v>
          </cell>
          <cell r="H202">
            <v>13.475247524752472</v>
          </cell>
        </row>
        <row r="203">
          <cell r="C203" t="str">
            <v>Frontier Communications Corp (NYSE FTR)</v>
          </cell>
          <cell r="D203">
            <v>15.244897959183675</v>
          </cell>
          <cell r="G203" t="str">
            <v>Windstream Corporation (NYSE-WIN)</v>
          </cell>
          <cell r="H203">
            <v>13.632911392405061</v>
          </cell>
        </row>
        <row r="205">
          <cell r="D205" t="str">
            <v>RETURN   ON   BOOK   VALUE </v>
          </cell>
          <cell r="F205" t="str">
            <v>OF   COMMON   EQUITY</v>
          </cell>
        </row>
        <row r="206">
          <cell r="C206" t="str">
            <v>HIGH</v>
          </cell>
          <cell r="G206" t="str">
            <v>LOW</v>
          </cell>
        </row>
        <row r="207">
          <cell r="C207" t="str">
            <v>Verizon Communications (NYSE-VZ)</v>
          </cell>
          <cell r="D207">
            <v>12.392181856809009</v>
          </cell>
          <cell r="G207" t="str">
            <v>Telephone &amp; Data Systems, Inc.  (ASE-TDS)</v>
          </cell>
          <cell r="H207">
            <v>0.4197174249172312</v>
          </cell>
        </row>
        <row r="208">
          <cell r="C208" t="str">
            <v>AT&amp;T Inc. (NYSE-T)  </v>
          </cell>
          <cell r="D208">
            <v>11.74295004211388</v>
          </cell>
          <cell r="G208" t="str">
            <v>General Communication, Inc. (NDQ-GNCMA)</v>
          </cell>
          <cell r="H208">
            <v>0.5091065538505666</v>
          </cell>
        </row>
        <row r="209">
          <cell r="C209" t="str">
            <v>BCE, Inc. (NYSE-BCE)</v>
          </cell>
          <cell r="D209">
            <v>7.814367834938728</v>
          </cell>
          <cell r="G209" t="str">
            <v>CenturyTel, Inc. (NYSE-CTL)</v>
          </cell>
          <cell r="H209">
            <v>6.113012813821752</v>
          </cell>
        </row>
        <row r="216">
          <cell r="D216" t="str">
            <v>WATER</v>
          </cell>
          <cell r="F216" t="str">
            <v>COMPANIES</v>
          </cell>
        </row>
        <row r="218">
          <cell r="D218" t="str">
            <v>DIVIDEND </v>
          </cell>
          <cell r="F218" t="str">
            <v>YIELD</v>
          </cell>
        </row>
        <row r="219">
          <cell r="C219" t="str">
            <v>HIGH</v>
          </cell>
          <cell r="G219" t="str">
            <v>LOW</v>
          </cell>
        </row>
        <row r="220">
          <cell r="C220" t="str">
            <v>Artesian Resources Corp. (NDQ-ARTNA)</v>
          </cell>
          <cell r="D220">
            <v>4.39882697947214</v>
          </cell>
          <cell r="G220" t="str">
            <v>American States Water Co. (NYSE-AWR)</v>
          </cell>
          <cell r="H220">
            <v>2.9986369831894595</v>
          </cell>
        </row>
        <row r="221">
          <cell r="C221" t="str">
            <v>Middlesex Water Company (NDQ-MSEX)</v>
          </cell>
          <cell r="D221">
            <v>4.298507462686567</v>
          </cell>
          <cell r="G221" t="str">
            <v>SJW Corporation (NYSE-SJW)</v>
          </cell>
          <cell r="H221">
            <v>3.018867924528302</v>
          </cell>
        </row>
        <row r="222">
          <cell r="C222" t="str">
            <v>American Water Works Co., Inc. (NYSE-AWK)</v>
          </cell>
          <cell r="D222">
            <v>3.7267080745341614</v>
          </cell>
          <cell r="G222" t="str">
            <v>California Water Service Group (NYSE-CWT)</v>
          </cell>
          <cell r="H222">
            <v>3.1746031746031744</v>
          </cell>
        </row>
        <row r="223">
          <cell r="C223" t="str">
            <v>Connecticut Water Service, Inc. (NDQ-CTWS)</v>
          </cell>
          <cell r="D223">
            <v>3.6752827140549273</v>
          </cell>
          <cell r="G223" t="str">
            <v>Pennichuck Corporation (NDQ-PNNW)</v>
          </cell>
          <cell r="H223">
            <v>3.350083752093803</v>
          </cell>
        </row>
        <row r="226">
          <cell r="D226" t="str">
            <v>MARKET/BOOK </v>
          </cell>
          <cell r="F226" t="str">
            <v>RATIO</v>
          </cell>
        </row>
        <row r="227">
          <cell r="C227" t="str">
            <v>HIGH</v>
          </cell>
          <cell r="G227" t="str">
            <v>LOW</v>
          </cell>
        </row>
        <row r="228">
          <cell r="C228" t="str">
            <v>Aqua America, Inc. (NYSE-WTR)</v>
          </cell>
          <cell r="D228">
            <v>218.5510453369174</v>
          </cell>
          <cell r="G228" t="str">
            <v>American Water Works Co., Inc. (NYSE-AWK)</v>
          </cell>
          <cell r="H228">
            <v>98.75310464450203</v>
          </cell>
        </row>
        <row r="229">
          <cell r="C229" t="str">
            <v>York Water Company (NDQ-YORW)</v>
          </cell>
          <cell r="D229">
            <v>213.83648142757403</v>
          </cell>
          <cell r="G229" t="str">
            <v>Southwest Water Company (NDQ-SWWC)</v>
          </cell>
          <cell r="H229">
            <v>123.90129037699249</v>
          </cell>
        </row>
        <row r="230">
          <cell r="C230" t="str">
            <v>Connecticut Water Service, Inc. (NDQ-CTWS)</v>
          </cell>
          <cell r="D230">
            <v>194.6098268825031</v>
          </cell>
          <cell r="G230" t="str">
            <v>Artesian Resources Corp. (NDQ-ARTNA)</v>
          </cell>
          <cell r="H230">
            <v>141.71985268172196</v>
          </cell>
        </row>
        <row r="231">
          <cell r="C231" t="str">
            <v>Pennichuck Corporation (NDQ-PNNW)</v>
          </cell>
          <cell r="D231">
            <v>186.96497717066646</v>
          </cell>
          <cell r="G231" t="str">
            <v>SJW Corporation (NYSE-SJW)</v>
          </cell>
          <cell r="H231">
            <v>161.6943777844163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5"/>
  <sheetViews>
    <sheetView tabSelected="1" workbookViewId="0" topLeftCell="A1">
      <selection activeCell="A7" sqref="A7"/>
    </sheetView>
  </sheetViews>
  <sheetFormatPr defaultColWidth="9.140625" defaultRowHeight="12.75"/>
  <cols>
    <col min="1" max="16384" width="11.421875" style="0" customWidth="1"/>
  </cols>
  <sheetData>
    <row r="3" ht="12.75">
      <c r="A3" t="s">
        <v>198</v>
      </c>
    </row>
    <row r="5" ht="12.75">
      <c r="A5" t="s">
        <v>199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8"/>
  <sheetViews>
    <sheetView zoomScale="125" zoomScaleNormal="125" zoomScalePageLayoutView="0" workbookViewId="0" topLeftCell="A28">
      <selection activeCell="E89" sqref="E89"/>
    </sheetView>
  </sheetViews>
  <sheetFormatPr defaultColWidth="8.8515625" defaultRowHeight="12.75"/>
  <cols>
    <col min="1" max="1" width="2.7109375" style="0" customWidth="1"/>
    <col min="2" max="2" width="8.8515625" style="0" customWidth="1"/>
    <col min="3" max="3" width="13.00390625" style="0" customWidth="1"/>
    <col min="4" max="4" width="12.421875" style="0" customWidth="1"/>
    <col min="5" max="10" width="8.8515625" style="0" customWidth="1"/>
    <col min="11" max="11" width="2.7109375" style="0" customWidth="1"/>
  </cols>
  <sheetData>
    <row r="1" spans="2:10" ht="12.75">
      <c r="B1" s="24"/>
      <c r="C1" s="24"/>
      <c r="D1" s="24"/>
      <c r="E1" s="24"/>
      <c r="F1" s="24"/>
      <c r="G1" s="24"/>
      <c r="H1" s="24"/>
      <c r="I1" s="24"/>
      <c r="J1" s="41" t="s">
        <v>24</v>
      </c>
    </row>
    <row r="2" spans="2:10" ht="12.75">
      <c r="B2" s="24"/>
      <c r="C2" s="24"/>
      <c r="D2" s="24"/>
      <c r="E2" s="24"/>
      <c r="F2" s="24"/>
      <c r="G2" s="24"/>
      <c r="H2" s="24"/>
      <c r="I2" s="24"/>
      <c r="J2" s="28" t="s">
        <v>0</v>
      </c>
    </row>
    <row r="3" spans="2:10" ht="7.5" customHeight="1">
      <c r="B3" s="24"/>
      <c r="C3" s="24"/>
      <c r="D3" s="24"/>
      <c r="E3" s="24"/>
      <c r="F3" s="24"/>
      <c r="G3" s="24"/>
      <c r="H3" s="24"/>
      <c r="I3" s="24"/>
      <c r="J3" s="28"/>
    </row>
    <row r="4" spans="1:11" ht="12.75">
      <c r="A4" s="21" t="s">
        <v>123</v>
      </c>
      <c r="B4" s="31"/>
      <c r="C4" s="31"/>
      <c r="D4" s="31"/>
      <c r="E4" s="31"/>
      <c r="F4" s="32"/>
      <c r="G4" s="32"/>
      <c r="H4" s="32"/>
      <c r="I4" s="32"/>
      <c r="J4" s="32"/>
      <c r="K4" s="2"/>
    </row>
    <row r="5" spans="1:11" ht="12.75">
      <c r="A5" s="1" t="s">
        <v>124</v>
      </c>
      <c r="B5" s="31"/>
      <c r="C5" s="31"/>
      <c r="D5" s="31"/>
      <c r="E5" s="31"/>
      <c r="F5" s="32"/>
      <c r="G5" s="32"/>
      <c r="H5" s="32"/>
      <c r="I5" s="32"/>
      <c r="J5" s="32"/>
      <c r="K5" s="2"/>
    </row>
    <row r="6" spans="1:11" ht="12.75">
      <c r="A6" s="1" t="s">
        <v>121</v>
      </c>
      <c r="B6" s="31"/>
      <c r="C6" s="31"/>
      <c r="D6" s="31"/>
      <c r="E6" s="31"/>
      <c r="F6" s="32"/>
      <c r="G6" s="32"/>
      <c r="H6" s="32"/>
      <c r="I6" s="32"/>
      <c r="J6" s="32"/>
      <c r="K6" s="2"/>
    </row>
    <row r="7" spans="2:10" ht="9.7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1" ht="13.5" thickBot="1">
      <c r="A8" s="5"/>
      <c r="B8" s="25"/>
      <c r="C8" s="25"/>
      <c r="D8" s="25"/>
      <c r="E8" s="158">
        <v>40299</v>
      </c>
      <c r="F8" s="158">
        <v>40269</v>
      </c>
      <c r="G8" s="33">
        <v>40238</v>
      </c>
      <c r="H8" s="33">
        <v>40210</v>
      </c>
      <c r="I8" s="33">
        <v>40179</v>
      </c>
      <c r="J8" s="33">
        <v>40148</v>
      </c>
      <c r="K8" s="5"/>
    </row>
    <row r="9" spans="1:21" ht="12.75" customHeight="1" thickTop="1">
      <c r="A9" s="5"/>
      <c r="B9" s="25"/>
      <c r="C9" s="25"/>
      <c r="D9" s="25"/>
      <c r="E9" s="25"/>
      <c r="F9" s="25"/>
      <c r="G9" s="25"/>
      <c r="H9" s="25"/>
      <c r="I9" s="25"/>
      <c r="J9" s="25"/>
      <c r="K9" s="5"/>
      <c r="M9" s="18"/>
      <c r="N9" s="18"/>
      <c r="O9" s="18"/>
      <c r="P9" s="18"/>
      <c r="Q9" s="18"/>
      <c r="R9" s="18"/>
      <c r="S9" s="18"/>
      <c r="T9" s="18"/>
      <c r="U9" s="18"/>
    </row>
    <row r="10" spans="1:21" ht="12.75" customHeight="1">
      <c r="A10" s="5"/>
      <c r="B10" s="34" t="s">
        <v>47</v>
      </c>
      <c r="C10" s="35"/>
      <c r="D10" s="35" t="s">
        <v>166</v>
      </c>
      <c r="E10" s="130">
        <v>39.44</v>
      </c>
      <c r="F10" s="130">
        <v>39.61</v>
      </c>
      <c r="G10" s="130">
        <v>35.31</v>
      </c>
      <c r="H10" s="130">
        <v>33.67</v>
      </c>
      <c r="I10" s="130">
        <v>36.42</v>
      </c>
      <c r="J10" s="130">
        <v>36.86</v>
      </c>
      <c r="K10" s="5"/>
      <c r="R10" s="18"/>
      <c r="S10" s="18"/>
      <c r="T10" s="18"/>
      <c r="U10" s="18"/>
    </row>
    <row r="11" spans="1:21" ht="12.75" customHeight="1">
      <c r="A11" s="5"/>
      <c r="B11" s="35"/>
      <c r="C11" s="35"/>
      <c r="D11" s="35" t="s">
        <v>167</v>
      </c>
      <c r="E11" s="130">
        <v>32.61</v>
      </c>
      <c r="F11" s="130">
        <v>34.79</v>
      </c>
      <c r="G11" s="130">
        <v>32.14</v>
      </c>
      <c r="H11" s="130">
        <v>31.2</v>
      </c>
      <c r="I11" s="130">
        <v>33.01</v>
      </c>
      <c r="J11" s="130">
        <v>32.79</v>
      </c>
      <c r="K11" s="5"/>
      <c r="R11" s="18"/>
      <c r="S11" s="18"/>
      <c r="T11" s="18"/>
      <c r="U11" s="18"/>
    </row>
    <row r="12" spans="1:21" ht="12.75" customHeight="1">
      <c r="A12" s="5"/>
      <c r="B12" s="35"/>
      <c r="C12" s="35"/>
      <c r="D12" s="35" t="s">
        <v>168</v>
      </c>
      <c r="E12" s="129">
        <f aca="true" t="shared" si="0" ref="E12:J12">AVERAGE(E10:E11)</f>
        <v>36.025</v>
      </c>
      <c r="F12" s="129">
        <f t="shared" si="0"/>
        <v>37.2</v>
      </c>
      <c r="G12" s="129">
        <f t="shared" si="0"/>
        <v>33.725</v>
      </c>
      <c r="H12" s="129">
        <f t="shared" si="0"/>
        <v>32.435</v>
      </c>
      <c r="I12" s="129">
        <f t="shared" si="0"/>
        <v>34.715</v>
      </c>
      <c r="J12" s="129">
        <f t="shared" si="0"/>
        <v>34.825</v>
      </c>
      <c r="K12" s="5"/>
      <c r="R12" s="18"/>
      <c r="S12" s="18"/>
      <c r="T12" s="18"/>
      <c r="U12" s="18"/>
    </row>
    <row r="13" spans="1:21" ht="12.75" customHeight="1">
      <c r="A13" s="5"/>
      <c r="B13" s="35"/>
      <c r="C13" s="35"/>
      <c r="D13" s="35" t="s">
        <v>169</v>
      </c>
      <c r="E13" s="132">
        <v>0.26</v>
      </c>
      <c r="F13" s="132">
        <v>0.26</v>
      </c>
      <c r="G13" s="132">
        <v>0.26</v>
      </c>
      <c r="H13" s="132">
        <v>0.26</v>
      </c>
      <c r="I13" s="132">
        <v>0.26</v>
      </c>
      <c r="J13" s="132">
        <v>0.26</v>
      </c>
      <c r="K13" s="5"/>
      <c r="R13" s="18"/>
      <c r="S13" s="18"/>
      <c r="T13" s="18"/>
      <c r="U13" s="18"/>
    </row>
    <row r="14" spans="1:21" ht="12.75" customHeight="1">
      <c r="A14" s="5"/>
      <c r="B14" s="35"/>
      <c r="C14" s="35"/>
      <c r="D14" s="35" t="s">
        <v>170</v>
      </c>
      <c r="E14" s="131">
        <f aca="true" t="shared" si="1" ref="E14:J14">(E13*4)/E12</f>
        <v>0.02886884108258154</v>
      </c>
      <c r="F14" s="131">
        <f t="shared" si="1"/>
        <v>0.027956989247311825</v>
      </c>
      <c r="G14" s="131">
        <f t="shared" si="1"/>
        <v>0.03083765752409192</v>
      </c>
      <c r="H14" s="131">
        <f t="shared" si="1"/>
        <v>0.03206412825651302</v>
      </c>
      <c r="I14" s="131">
        <f t="shared" si="1"/>
        <v>0.029958231312112917</v>
      </c>
      <c r="J14" s="131">
        <f t="shared" si="1"/>
        <v>0.029863603732950467</v>
      </c>
      <c r="K14" s="5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2.75" customHeight="1">
      <c r="A15" s="5"/>
      <c r="B15" s="35"/>
      <c r="C15" s="35"/>
      <c r="D15" s="35" t="s">
        <v>125</v>
      </c>
      <c r="E15" s="131">
        <f>AVERAGE(E14:J14)</f>
        <v>0.02992490852592695</v>
      </c>
      <c r="F15" s="25"/>
      <c r="G15" s="25"/>
      <c r="H15" s="25"/>
      <c r="I15" s="25"/>
      <c r="J15" s="25"/>
      <c r="K15" s="5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2.75" customHeight="1">
      <c r="A16" s="5"/>
      <c r="B16" s="35"/>
      <c r="C16" s="35"/>
      <c r="D16" s="35"/>
      <c r="E16" s="25"/>
      <c r="F16" s="25"/>
      <c r="G16" s="25"/>
      <c r="H16" s="25"/>
      <c r="I16" s="25"/>
      <c r="J16" s="25"/>
      <c r="K16" s="5"/>
      <c r="M16" s="18"/>
      <c r="N16" s="18"/>
      <c r="O16" s="18"/>
      <c r="P16" s="18"/>
      <c r="Q16" s="18"/>
      <c r="R16" s="18"/>
      <c r="S16" s="18"/>
      <c r="T16" s="18"/>
      <c r="U16" s="18"/>
    </row>
    <row r="17" spans="1:17" ht="12" customHeight="1">
      <c r="A17" s="5"/>
      <c r="B17" s="34" t="s">
        <v>55</v>
      </c>
      <c r="C17" s="35"/>
      <c r="D17" s="35" t="s">
        <v>166</v>
      </c>
      <c r="E17" s="130">
        <v>22.13</v>
      </c>
      <c r="F17" s="130">
        <v>22.22</v>
      </c>
      <c r="G17" s="130">
        <v>22.39</v>
      </c>
      <c r="H17" s="130">
        <v>23</v>
      </c>
      <c r="I17" s="130">
        <v>23.77</v>
      </c>
      <c r="J17" s="130">
        <v>23.03</v>
      </c>
      <c r="K17" s="5"/>
      <c r="M17" s="14"/>
      <c r="N17" s="14"/>
      <c r="O17" s="14"/>
      <c r="P17" s="14"/>
      <c r="Q17" s="14"/>
    </row>
    <row r="18" spans="1:17" ht="12" customHeight="1">
      <c r="A18" s="5"/>
      <c r="B18" s="35"/>
      <c r="C18" s="35"/>
      <c r="D18" s="35" t="s">
        <v>167</v>
      </c>
      <c r="E18" s="130">
        <v>19.41</v>
      </c>
      <c r="F18" s="130">
        <v>20.75</v>
      </c>
      <c r="G18" s="130">
        <v>20.39</v>
      </c>
      <c r="H18" s="130">
        <v>21.2</v>
      </c>
      <c r="I18" s="130">
        <v>21.39</v>
      </c>
      <c r="J18" s="130">
        <v>21.34</v>
      </c>
      <c r="K18" s="5"/>
      <c r="M18" s="14"/>
      <c r="N18" s="14"/>
      <c r="O18" s="14"/>
      <c r="P18" s="14"/>
      <c r="Q18" s="14"/>
    </row>
    <row r="19" spans="1:17" ht="12" customHeight="1">
      <c r="A19" s="5"/>
      <c r="B19" s="35"/>
      <c r="C19" s="35"/>
      <c r="D19" s="35" t="s">
        <v>168</v>
      </c>
      <c r="E19" s="129">
        <f aca="true" t="shared" si="2" ref="E19:J19">AVERAGE(E17:E18)</f>
        <v>20.77</v>
      </c>
      <c r="F19" s="129">
        <f t="shared" si="2"/>
        <v>21.485</v>
      </c>
      <c r="G19" s="129">
        <f t="shared" si="2"/>
        <v>21.39</v>
      </c>
      <c r="H19" s="129">
        <f t="shared" si="2"/>
        <v>22.1</v>
      </c>
      <c r="I19" s="129">
        <f t="shared" si="2"/>
        <v>22.58</v>
      </c>
      <c r="J19" s="129">
        <f t="shared" si="2"/>
        <v>22.185000000000002</v>
      </c>
      <c r="K19" s="5"/>
      <c r="M19" s="14"/>
      <c r="N19" s="14"/>
      <c r="O19" s="14"/>
      <c r="P19" s="14"/>
      <c r="Q19" s="14"/>
    </row>
    <row r="20" spans="1:17" ht="12" customHeight="1">
      <c r="A20" s="5"/>
      <c r="B20" s="35"/>
      <c r="C20" s="35"/>
      <c r="D20" s="35" t="s">
        <v>169</v>
      </c>
      <c r="E20" s="132">
        <v>0.21</v>
      </c>
      <c r="F20" s="132">
        <v>0.21</v>
      </c>
      <c r="G20" s="132">
        <v>0.21</v>
      </c>
      <c r="H20" s="132">
        <v>0.21</v>
      </c>
      <c r="I20" s="132">
        <v>0.21</v>
      </c>
      <c r="J20" s="132">
        <v>0.21</v>
      </c>
      <c r="K20" s="5"/>
      <c r="M20" s="14"/>
      <c r="N20" s="14"/>
      <c r="O20" s="14"/>
      <c r="P20" s="14"/>
      <c r="Q20" s="14"/>
    </row>
    <row r="21" spans="1:11" ht="12" customHeight="1">
      <c r="A21" s="5"/>
      <c r="B21" s="35"/>
      <c r="C21" s="35"/>
      <c r="D21" s="35" t="s">
        <v>170</v>
      </c>
      <c r="E21" s="131">
        <f aca="true" t="shared" si="3" ref="E21:J21">(E20*4)/E19</f>
        <v>0.04044294655753491</v>
      </c>
      <c r="F21" s="131">
        <f t="shared" si="3"/>
        <v>0.03909704444961601</v>
      </c>
      <c r="G21" s="131">
        <f t="shared" si="3"/>
        <v>0.03927068723702665</v>
      </c>
      <c r="H21" s="131">
        <f t="shared" si="3"/>
        <v>0.03800904977375565</v>
      </c>
      <c r="I21" s="131">
        <f t="shared" si="3"/>
        <v>0.03720106288751107</v>
      </c>
      <c r="J21" s="131">
        <f t="shared" si="3"/>
        <v>0.03786342123056118</v>
      </c>
      <c r="K21" s="5"/>
    </row>
    <row r="22" spans="1:11" ht="12" customHeight="1">
      <c r="A22" s="5"/>
      <c r="B22" s="35"/>
      <c r="C22" s="35"/>
      <c r="D22" s="35" t="s">
        <v>125</v>
      </c>
      <c r="E22" s="131">
        <f>AVERAGE(E21:J21)</f>
        <v>0.03864736868933425</v>
      </c>
      <c r="F22" s="25"/>
      <c r="G22" s="25"/>
      <c r="H22" s="25"/>
      <c r="I22" s="25"/>
      <c r="J22" s="25"/>
      <c r="K22" s="5"/>
    </row>
    <row r="23" spans="1:21" ht="12" customHeight="1">
      <c r="A23" s="5"/>
      <c r="B23" s="35"/>
      <c r="C23" s="35"/>
      <c r="D23" s="35"/>
      <c r="E23" s="25"/>
      <c r="F23" s="25"/>
      <c r="G23" s="25"/>
      <c r="H23" s="25"/>
      <c r="I23" s="25"/>
      <c r="J23" s="25"/>
      <c r="K23" s="5"/>
      <c r="N23" s="18"/>
      <c r="O23" s="18"/>
      <c r="P23" s="18"/>
      <c r="Q23" s="18"/>
      <c r="R23" s="18"/>
      <c r="S23" s="18"/>
      <c r="T23" s="18"/>
      <c r="U23" s="18"/>
    </row>
    <row r="24" spans="1:18" ht="12.75">
      <c r="A24" s="5"/>
      <c r="B24" s="29" t="s">
        <v>56</v>
      </c>
      <c r="C24" s="35"/>
      <c r="D24" s="35" t="s">
        <v>166</v>
      </c>
      <c r="E24" s="130">
        <v>18.73</v>
      </c>
      <c r="F24" s="130">
        <v>18.64</v>
      </c>
      <c r="G24" s="130">
        <v>17.73</v>
      </c>
      <c r="H24" s="130">
        <v>17.57</v>
      </c>
      <c r="I24" s="130">
        <v>17.88</v>
      </c>
      <c r="J24" s="130">
        <v>17.89</v>
      </c>
      <c r="K24" s="5"/>
      <c r="M24" s="18"/>
      <c r="N24" s="18"/>
      <c r="O24" s="18"/>
      <c r="P24" s="18"/>
      <c r="Q24" s="18"/>
      <c r="R24" s="18"/>
    </row>
    <row r="25" spans="1:17" ht="12.75">
      <c r="A25" s="5"/>
      <c r="B25" s="34"/>
      <c r="C25" s="35"/>
      <c r="D25" s="35" t="s">
        <v>167</v>
      </c>
      <c r="E25" s="130">
        <v>16.52</v>
      </c>
      <c r="F25" s="130">
        <v>17.55</v>
      </c>
      <c r="G25" s="130">
        <v>16.57</v>
      </c>
      <c r="H25" s="130">
        <v>16.45</v>
      </c>
      <c r="I25" s="130">
        <v>16.59</v>
      </c>
      <c r="J25" s="130">
        <v>16.32</v>
      </c>
      <c r="K25" s="5"/>
      <c r="M25" s="14"/>
      <c r="N25" s="14"/>
      <c r="O25" s="14"/>
      <c r="P25" s="14"/>
      <c r="Q25" s="14"/>
    </row>
    <row r="26" spans="1:17" ht="12.75">
      <c r="A26" s="5"/>
      <c r="B26" s="34"/>
      <c r="C26" s="35"/>
      <c r="D26" s="35" t="s">
        <v>168</v>
      </c>
      <c r="E26" s="129">
        <f aca="true" t="shared" si="4" ref="E26:J26">AVERAGE(E24:E25)</f>
        <v>17.625</v>
      </c>
      <c r="F26" s="129">
        <f t="shared" si="4"/>
        <v>18.095</v>
      </c>
      <c r="G26" s="129">
        <f t="shared" si="4"/>
        <v>17.15</v>
      </c>
      <c r="H26" s="129">
        <f t="shared" si="4"/>
        <v>17.009999999999998</v>
      </c>
      <c r="I26" s="129">
        <f t="shared" si="4"/>
        <v>17.235</v>
      </c>
      <c r="J26" s="129">
        <f t="shared" si="4"/>
        <v>17.105</v>
      </c>
      <c r="K26" s="5"/>
      <c r="M26" s="14"/>
      <c r="N26" s="14"/>
      <c r="O26" s="14"/>
      <c r="P26" s="14"/>
      <c r="Q26" s="14"/>
    </row>
    <row r="27" spans="1:17" ht="12.75">
      <c r="A27" s="5"/>
      <c r="B27" s="34"/>
      <c r="C27" s="35"/>
      <c r="D27" s="35" t="s">
        <v>169</v>
      </c>
      <c r="E27" s="132">
        <v>0.145</v>
      </c>
      <c r="F27" s="132">
        <v>0.145</v>
      </c>
      <c r="G27" s="132">
        <v>0.145</v>
      </c>
      <c r="H27" s="132">
        <v>0.145</v>
      </c>
      <c r="I27" s="132">
        <v>0.145</v>
      </c>
      <c r="J27" s="132">
        <v>0.145</v>
      </c>
      <c r="K27" s="5"/>
      <c r="M27" s="14"/>
      <c r="N27" s="14"/>
      <c r="O27" s="14"/>
      <c r="P27" s="14"/>
      <c r="Q27" s="14"/>
    </row>
    <row r="28" spans="1:17" ht="12.75">
      <c r="A28" s="5"/>
      <c r="B28" s="34"/>
      <c r="C28" s="35"/>
      <c r="D28" s="35" t="s">
        <v>170</v>
      </c>
      <c r="E28" s="131">
        <f aca="true" t="shared" si="5" ref="E28:J28">(E27*4)/E26</f>
        <v>0.032907801418439714</v>
      </c>
      <c r="F28" s="131">
        <f t="shared" si="5"/>
        <v>0.03205305332964908</v>
      </c>
      <c r="G28" s="131">
        <f t="shared" si="5"/>
        <v>0.03381924198250729</v>
      </c>
      <c r="H28" s="131">
        <f t="shared" si="5"/>
        <v>0.03409758965314521</v>
      </c>
      <c r="I28" s="131">
        <f t="shared" si="5"/>
        <v>0.0336524514070206</v>
      </c>
      <c r="J28" s="131">
        <f t="shared" si="5"/>
        <v>0.03390821397252265</v>
      </c>
      <c r="K28" s="5"/>
      <c r="M28" s="14"/>
      <c r="N28" s="14"/>
      <c r="O28" s="14"/>
      <c r="P28" s="14"/>
      <c r="Q28" s="14"/>
    </row>
    <row r="29" spans="1:11" ht="12.75">
      <c r="A29" s="5"/>
      <c r="B29" s="34"/>
      <c r="C29" s="35"/>
      <c r="D29" s="35" t="s">
        <v>125</v>
      </c>
      <c r="E29" s="131">
        <f>AVERAGE(E28:J28)</f>
        <v>0.03340639196054743</v>
      </c>
      <c r="F29" s="25"/>
      <c r="G29" s="25"/>
      <c r="H29" s="25"/>
      <c r="I29" s="25"/>
      <c r="J29" s="25"/>
      <c r="K29" s="5"/>
    </row>
    <row r="30" spans="1:11" ht="12.75">
      <c r="A30" s="5"/>
      <c r="B30" s="34"/>
      <c r="C30" s="35"/>
      <c r="D30" s="35"/>
      <c r="E30" s="131"/>
      <c r="F30" s="25"/>
      <c r="G30" s="25"/>
      <c r="H30" s="25"/>
      <c r="I30" s="25"/>
      <c r="J30" s="25"/>
      <c r="K30" s="5"/>
    </row>
    <row r="31" spans="2:18" ht="12.75">
      <c r="B31" s="29" t="s">
        <v>57</v>
      </c>
      <c r="C31" s="40"/>
      <c r="D31" s="35" t="s">
        <v>166</v>
      </c>
      <c r="E31" s="14">
        <v>39.7</v>
      </c>
      <c r="F31" s="14">
        <v>39.55</v>
      </c>
      <c r="G31" s="14">
        <v>37.97</v>
      </c>
      <c r="H31" s="14">
        <v>37.68</v>
      </c>
      <c r="I31" s="14">
        <v>38.09</v>
      </c>
      <c r="J31" s="14">
        <v>38.21</v>
      </c>
      <c r="M31" s="18"/>
      <c r="N31" s="18"/>
      <c r="O31" s="18"/>
      <c r="P31" s="18"/>
      <c r="Q31" s="18"/>
      <c r="R31" s="18"/>
    </row>
    <row r="32" spans="2:17" ht="12.75">
      <c r="B32" s="40"/>
      <c r="C32" s="40"/>
      <c r="D32" s="35" t="s">
        <v>167</v>
      </c>
      <c r="E32" s="14">
        <v>34.54</v>
      </c>
      <c r="F32" s="14">
        <v>37.42</v>
      </c>
      <c r="G32" s="14">
        <v>35.34</v>
      </c>
      <c r="H32" s="14">
        <v>35.25</v>
      </c>
      <c r="I32" s="14">
        <v>35.32</v>
      </c>
      <c r="J32" s="14">
        <v>36.18</v>
      </c>
      <c r="M32" s="14"/>
      <c r="N32" s="14"/>
      <c r="O32" s="14"/>
      <c r="P32" s="14"/>
      <c r="Q32" s="14"/>
    </row>
    <row r="33" spans="2:18" ht="12.75">
      <c r="B33" s="40"/>
      <c r="C33" s="40"/>
      <c r="D33" s="35" t="s">
        <v>168</v>
      </c>
      <c r="E33" s="129">
        <f aca="true" t="shared" si="6" ref="E33:J33">AVERAGE(E31:E32)</f>
        <v>37.120000000000005</v>
      </c>
      <c r="F33" s="129">
        <f t="shared" si="6"/>
        <v>38.485</v>
      </c>
      <c r="G33" s="129">
        <f t="shared" si="6"/>
        <v>36.655</v>
      </c>
      <c r="H33" s="129">
        <f t="shared" si="6"/>
        <v>36.465</v>
      </c>
      <c r="I33" s="129">
        <f t="shared" si="6"/>
        <v>36.705</v>
      </c>
      <c r="J33" s="129">
        <f t="shared" si="6"/>
        <v>37.195</v>
      </c>
      <c r="M33" s="14"/>
      <c r="N33" s="14"/>
      <c r="O33" s="14"/>
      <c r="P33" s="14"/>
      <c r="Q33" s="14"/>
      <c r="R33" s="14"/>
    </row>
    <row r="34" spans="2:18" ht="12.75">
      <c r="B34" s="40"/>
      <c r="C34" s="40"/>
      <c r="D34" s="35" t="s">
        <v>169</v>
      </c>
      <c r="E34" s="132">
        <v>0.298</v>
      </c>
      <c r="F34" s="132">
        <v>0.298</v>
      </c>
      <c r="G34" s="132">
        <v>0.298</v>
      </c>
      <c r="H34" s="132">
        <v>0.298</v>
      </c>
      <c r="I34" s="132">
        <v>0.295</v>
      </c>
      <c r="J34" s="132">
        <v>0.295</v>
      </c>
      <c r="M34" s="14"/>
      <c r="N34" s="14"/>
      <c r="O34" s="14"/>
      <c r="P34" s="14"/>
      <c r="Q34" s="14"/>
      <c r="R34" s="14"/>
    </row>
    <row r="35" spans="2:17" ht="12.75">
      <c r="B35" s="40"/>
      <c r="C35" s="40"/>
      <c r="D35" s="35" t="s">
        <v>170</v>
      </c>
      <c r="E35" s="131">
        <f aca="true" t="shared" si="7" ref="E35:J35">(E34*4)/E33</f>
        <v>0.032112068965517236</v>
      </c>
      <c r="F35" s="131">
        <f t="shared" si="7"/>
        <v>0.030973106405092894</v>
      </c>
      <c r="G35" s="131">
        <f t="shared" si="7"/>
        <v>0.03251943800300095</v>
      </c>
      <c r="H35" s="131">
        <f t="shared" si="7"/>
        <v>0.03268887974770327</v>
      </c>
      <c r="I35" s="131">
        <f t="shared" si="7"/>
        <v>0.032148208690914046</v>
      </c>
      <c r="J35" s="131">
        <f t="shared" si="7"/>
        <v>0.03172469417932518</v>
      </c>
      <c r="M35" s="14"/>
      <c r="N35" s="14"/>
      <c r="O35" s="14"/>
      <c r="P35" s="14"/>
      <c r="Q35" s="14"/>
    </row>
    <row r="36" spans="2:10" ht="12.75">
      <c r="B36" s="40"/>
      <c r="C36" s="40"/>
      <c r="D36" s="35" t="s">
        <v>125</v>
      </c>
      <c r="E36" s="131">
        <f>AVERAGE(E35:J35)</f>
        <v>0.03202773266525893</v>
      </c>
      <c r="F36" s="25"/>
      <c r="G36" s="25"/>
      <c r="H36" s="25"/>
      <c r="I36" s="25"/>
      <c r="J36" s="25"/>
    </row>
    <row r="37" spans="2:10" ht="12.75">
      <c r="B37" s="40"/>
      <c r="C37" s="40"/>
      <c r="D37" s="40"/>
      <c r="E37" s="24"/>
      <c r="F37" s="24"/>
      <c r="G37" s="24"/>
      <c r="H37" s="24"/>
      <c r="I37" s="24"/>
      <c r="J37" s="24"/>
    </row>
    <row r="38" spans="2:18" ht="12.75">
      <c r="B38" s="29" t="s">
        <v>58</v>
      </c>
      <c r="C38" s="40"/>
      <c r="D38" s="35" t="s">
        <v>166</v>
      </c>
      <c r="E38" s="30">
        <v>24.28</v>
      </c>
      <c r="F38" s="30">
        <v>24</v>
      </c>
      <c r="G38" s="30">
        <v>24.92</v>
      </c>
      <c r="H38" s="30">
        <v>23.7</v>
      </c>
      <c r="I38" s="30">
        <v>25.12</v>
      </c>
      <c r="J38" s="30">
        <v>26.45</v>
      </c>
      <c r="M38" s="18"/>
      <c r="N38" s="18"/>
      <c r="O38" s="18"/>
      <c r="P38" s="18"/>
      <c r="Q38" s="18"/>
      <c r="R38" s="18"/>
    </row>
    <row r="39" spans="2:10" ht="12.75">
      <c r="B39" s="40"/>
      <c r="C39" s="40"/>
      <c r="D39" s="35" t="s">
        <v>167</v>
      </c>
      <c r="E39" s="30">
        <v>20.57</v>
      </c>
      <c r="F39" s="30">
        <v>22.95</v>
      </c>
      <c r="G39" s="30">
        <v>22.38</v>
      </c>
      <c r="H39" s="30">
        <v>21.57</v>
      </c>
      <c r="I39" s="30">
        <v>22.1</v>
      </c>
      <c r="J39" s="30">
        <v>22.66</v>
      </c>
    </row>
    <row r="40" spans="2:18" ht="12.75">
      <c r="B40" s="40"/>
      <c r="C40" s="40"/>
      <c r="D40" s="35" t="s">
        <v>168</v>
      </c>
      <c r="E40" s="129">
        <f aca="true" t="shared" si="8" ref="E40:J40">AVERAGE(E38:E39)</f>
        <v>22.425</v>
      </c>
      <c r="F40" s="129">
        <f t="shared" si="8"/>
        <v>23.475</v>
      </c>
      <c r="G40" s="129">
        <f t="shared" si="8"/>
        <v>23.65</v>
      </c>
      <c r="H40" s="129">
        <f t="shared" si="8"/>
        <v>22.634999999999998</v>
      </c>
      <c r="I40" s="129">
        <f t="shared" si="8"/>
        <v>23.61</v>
      </c>
      <c r="J40" s="129">
        <f t="shared" si="8"/>
        <v>24.555</v>
      </c>
      <c r="M40" s="14"/>
      <c r="N40" s="14"/>
      <c r="O40" s="14"/>
      <c r="P40" s="14"/>
      <c r="Q40" s="14"/>
      <c r="R40" s="14"/>
    </row>
    <row r="41" spans="2:18" ht="12.75">
      <c r="B41" s="40"/>
      <c r="C41" s="40"/>
      <c r="D41" s="35" t="s">
        <v>169</v>
      </c>
      <c r="E41" s="132">
        <v>0.228</v>
      </c>
      <c r="F41" s="132">
        <v>0.228</v>
      </c>
      <c r="G41" s="132">
        <v>0.228</v>
      </c>
      <c r="H41" s="132">
        <v>0.228</v>
      </c>
      <c r="I41" s="132">
        <v>0.228</v>
      </c>
      <c r="J41" s="132">
        <v>0.228</v>
      </c>
      <c r="M41" s="14"/>
      <c r="N41" s="14"/>
      <c r="O41" s="14"/>
      <c r="P41" s="14"/>
      <c r="Q41" s="14"/>
      <c r="R41" s="14"/>
    </row>
    <row r="42" spans="2:10" ht="12.75">
      <c r="B42" s="40"/>
      <c r="C42" s="40"/>
      <c r="D42" s="35" t="s">
        <v>170</v>
      </c>
      <c r="E42" s="131">
        <f aca="true" t="shared" si="9" ref="E42:J42">(E41*4)/E40</f>
        <v>0.040668896321070236</v>
      </c>
      <c r="F42" s="131">
        <f t="shared" si="9"/>
        <v>0.03884984025559105</v>
      </c>
      <c r="G42" s="131">
        <f t="shared" si="9"/>
        <v>0.03856236786469345</v>
      </c>
      <c r="H42" s="131">
        <f t="shared" si="9"/>
        <v>0.04029158383035123</v>
      </c>
      <c r="I42" s="131">
        <f t="shared" si="9"/>
        <v>0.038627700127064804</v>
      </c>
      <c r="J42" s="131">
        <f t="shared" si="9"/>
        <v>0.0371411117898595</v>
      </c>
    </row>
    <row r="43" spans="2:10" ht="12.75">
      <c r="B43" s="40"/>
      <c r="C43" s="40"/>
      <c r="D43" s="35" t="s">
        <v>125</v>
      </c>
      <c r="E43" s="131">
        <f>AVERAGE(E42:J42)</f>
        <v>0.03902358336477171</v>
      </c>
      <c r="F43" s="25"/>
      <c r="G43" s="25"/>
      <c r="H43" s="25"/>
      <c r="I43" s="25"/>
      <c r="J43" s="25"/>
    </row>
    <row r="44" spans="2:10" ht="12.75">
      <c r="B44" s="40"/>
      <c r="C44" s="40"/>
      <c r="D44" s="40"/>
      <c r="E44" s="40"/>
      <c r="F44" s="40"/>
      <c r="G44" s="40"/>
      <c r="H44" s="40"/>
      <c r="I44" s="40"/>
      <c r="J44" s="40"/>
    </row>
    <row r="45" spans="2:10" ht="12.75">
      <c r="B45" s="29" t="s">
        <v>143</v>
      </c>
      <c r="C45" s="40"/>
      <c r="D45" s="35" t="s">
        <v>166</v>
      </c>
      <c r="E45" s="30">
        <v>18.7</v>
      </c>
      <c r="F45" s="30">
        <v>18.32</v>
      </c>
      <c r="G45" s="30">
        <v>17.77</v>
      </c>
      <c r="H45" s="30">
        <v>17.44</v>
      </c>
      <c r="I45" s="30">
        <v>18</v>
      </c>
      <c r="J45" s="30">
        <v>17.91</v>
      </c>
    </row>
    <row r="46" spans="2:17" ht="12.75">
      <c r="B46" s="40"/>
      <c r="C46" s="40"/>
      <c r="D46" s="35" t="s">
        <v>167</v>
      </c>
      <c r="E46" s="30">
        <v>16.02</v>
      </c>
      <c r="F46" s="30">
        <v>16.72</v>
      </c>
      <c r="G46" s="30">
        <v>16.63</v>
      </c>
      <c r="H46" s="30">
        <v>16.3</v>
      </c>
      <c r="I46" s="30">
        <v>16.16</v>
      </c>
      <c r="J46" s="30">
        <v>16.03</v>
      </c>
      <c r="M46" s="14"/>
      <c r="N46" s="14"/>
      <c r="O46" s="14"/>
      <c r="P46" s="14"/>
      <c r="Q46" s="14"/>
    </row>
    <row r="47" spans="2:17" ht="12.75">
      <c r="B47" s="40"/>
      <c r="C47" s="40"/>
      <c r="D47" s="35" t="s">
        <v>168</v>
      </c>
      <c r="E47" s="37">
        <f aca="true" t="shared" si="10" ref="E47:J47">AVERAGE(E45:E46)</f>
        <v>17.36</v>
      </c>
      <c r="F47" s="37">
        <f t="shared" si="10"/>
        <v>17.52</v>
      </c>
      <c r="G47" s="37">
        <f t="shared" si="10"/>
        <v>17.2</v>
      </c>
      <c r="H47" s="37">
        <f t="shared" si="10"/>
        <v>16.87</v>
      </c>
      <c r="I47" s="37">
        <f t="shared" si="10"/>
        <v>17.08</v>
      </c>
      <c r="J47" s="37">
        <f t="shared" si="10"/>
        <v>16.97</v>
      </c>
      <c r="M47" s="14"/>
      <c r="N47" s="14"/>
      <c r="O47" s="14"/>
      <c r="P47" s="14"/>
      <c r="Q47" s="14"/>
    </row>
    <row r="48" spans="2:17" ht="12.75">
      <c r="B48" s="40"/>
      <c r="C48" s="40"/>
      <c r="D48" s="35" t="s">
        <v>169</v>
      </c>
      <c r="E48" s="38">
        <v>0.18</v>
      </c>
      <c r="F48" s="38">
        <v>0.18</v>
      </c>
      <c r="G48" s="38">
        <v>0.18</v>
      </c>
      <c r="H48" s="38">
        <v>0.18</v>
      </c>
      <c r="I48" s="38">
        <v>0.18</v>
      </c>
      <c r="J48" s="38">
        <v>0.18</v>
      </c>
      <c r="M48" s="14"/>
      <c r="N48" s="14"/>
      <c r="O48" s="14"/>
      <c r="P48" s="14"/>
      <c r="Q48" s="14"/>
    </row>
    <row r="49" spans="2:17" ht="12.75">
      <c r="B49" s="40"/>
      <c r="C49" s="40"/>
      <c r="D49" s="35" t="s">
        <v>170</v>
      </c>
      <c r="E49" s="39">
        <f aca="true" t="shared" si="11" ref="E49:J49">(E48*4)/E47</f>
        <v>0.041474654377880185</v>
      </c>
      <c r="F49" s="39">
        <f t="shared" si="11"/>
        <v>0.0410958904109589</v>
      </c>
      <c r="G49" s="39">
        <f t="shared" si="11"/>
        <v>0.04186046511627907</v>
      </c>
      <c r="H49" s="39">
        <f t="shared" si="11"/>
        <v>0.04267931238885595</v>
      </c>
      <c r="I49" s="39">
        <f t="shared" si="11"/>
        <v>0.042154566744730684</v>
      </c>
      <c r="J49" s="39">
        <f t="shared" si="11"/>
        <v>0.04242781378903948</v>
      </c>
      <c r="M49" s="14"/>
      <c r="N49" s="14"/>
      <c r="O49" s="14"/>
      <c r="P49" s="14"/>
      <c r="Q49" s="14"/>
    </row>
    <row r="50" spans="2:10" ht="12.75">
      <c r="B50" s="40"/>
      <c r="C50" s="40"/>
      <c r="D50" s="35" t="s">
        <v>125</v>
      </c>
      <c r="E50" s="39">
        <f>AVERAGE(E49:J49)</f>
        <v>0.041948783804624044</v>
      </c>
      <c r="F50" s="35"/>
      <c r="G50" s="35"/>
      <c r="H50" s="35"/>
      <c r="I50" s="35"/>
      <c r="J50" s="35"/>
    </row>
    <row r="51" spans="2:10" ht="12.75">
      <c r="B51" s="40"/>
      <c r="C51" s="40"/>
      <c r="D51" s="40"/>
      <c r="E51" s="40"/>
      <c r="F51" s="40"/>
      <c r="G51" s="40"/>
      <c r="H51" s="40"/>
      <c r="I51" s="40"/>
      <c r="J51" s="40"/>
    </row>
    <row r="52" spans="2:10" ht="12.75">
      <c r="B52" s="40"/>
      <c r="C52" s="40"/>
      <c r="D52" s="40"/>
      <c r="E52" s="40"/>
      <c r="F52" s="40"/>
      <c r="G52" s="40"/>
      <c r="H52" s="40"/>
      <c r="I52" s="40"/>
      <c r="J52" s="40"/>
    </row>
    <row r="53" spans="2:10" ht="12.75">
      <c r="B53" s="40"/>
      <c r="C53" s="40"/>
      <c r="D53" s="40"/>
      <c r="E53" s="40"/>
      <c r="F53" s="40"/>
      <c r="G53" s="40"/>
      <c r="H53" s="40"/>
      <c r="I53" s="40"/>
      <c r="J53" s="40"/>
    </row>
    <row r="54" spans="2:10" ht="6.75" customHeight="1">
      <c r="B54" s="40"/>
      <c r="C54" s="40"/>
      <c r="D54" s="40"/>
      <c r="E54" s="40"/>
      <c r="F54" s="40"/>
      <c r="G54" s="40"/>
      <c r="H54" s="40"/>
      <c r="I54" s="40"/>
      <c r="J54" s="40"/>
    </row>
    <row r="55" spans="2:10" ht="12.75">
      <c r="B55" s="40"/>
      <c r="C55" s="40"/>
      <c r="D55" s="40"/>
      <c r="E55" s="40"/>
      <c r="F55" s="40"/>
      <c r="G55" s="40"/>
      <c r="H55" s="40"/>
      <c r="I55" s="40"/>
      <c r="J55" s="41" t="s">
        <v>24</v>
      </c>
    </row>
    <row r="56" spans="2:10" ht="12.75">
      <c r="B56" s="40"/>
      <c r="C56" s="40"/>
      <c r="D56" s="40"/>
      <c r="E56" s="40"/>
      <c r="F56" s="40"/>
      <c r="G56" s="40"/>
      <c r="H56" s="40"/>
      <c r="I56" s="40"/>
      <c r="J56" s="41" t="s">
        <v>84</v>
      </c>
    </row>
    <row r="57" spans="2:10" ht="12.75">
      <c r="B57" s="40"/>
      <c r="C57" s="40"/>
      <c r="D57" s="40"/>
      <c r="E57" s="40"/>
      <c r="F57" s="40"/>
      <c r="G57" s="40"/>
      <c r="H57" s="40"/>
      <c r="I57" s="40"/>
      <c r="J57" s="41"/>
    </row>
    <row r="58" spans="1:11" ht="12.75">
      <c r="A58" s="21" t="s">
        <v>147</v>
      </c>
      <c r="B58" s="31"/>
      <c r="C58" s="31"/>
      <c r="D58" s="31"/>
      <c r="E58" s="31"/>
      <c r="F58" s="32"/>
      <c r="G58" s="32"/>
      <c r="H58" s="32"/>
      <c r="I58" s="32"/>
      <c r="J58" s="32"/>
      <c r="K58" s="2"/>
    </row>
    <row r="59" spans="1:11" ht="12.75">
      <c r="A59" s="1" t="s">
        <v>124</v>
      </c>
      <c r="B59" s="31"/>
      <c r="C59" s="31"/>
      <c r="D59" s="31"/>
      <c r="E59" s="31"/>
      <c r="F59" s="32"/>
      <c r="G59" s="32"/>
      <c r="H59" s="32"/>
      <c r="I59" s="32"/>
      <c r="J59" s="32"/>
      <c r="K59" s="2"/>
    </row>
    <row r="60" spans="1:10" ht="12.75">
      <c r="A60" s="1" t="s">
        <v>121</v>
      </c>
      <c r="B60" s="42"/>
      <c r="C60" s="42"/>
      <c r="D60" s="42"/>
      <c r="E60" s="42"/>
      <c r="F60" s="43"/>
      <c r="G60" s="43"/>
      <c r="H60" s="43"/>
      <c r="I60" s="43"/>
      <c r="J60" s="43"/>
    </row>
    <row r="61" spans="2:10" ht="12.75">
      <c r="B61" s="40"/>
      <c r="C61" s="40"/>
      <c r="D61" s="40"/>
      <c r="E61" s="40"/>
      <c r="F61" s="40"/>
      <c r="G61" s="40"/>
      <c r="H61" s="40"/>
      <c r="I61" s="40"/>
      <c r="J61" s="40"/>
    </row>
    <row r="62" spans="1:10" ht="13.5" thickBot="1">
      <c r="A62" s="5"/>
      <c r="B62" s="35"/>
      <c r="C62" s="35"/>
      <c r="D62" s="35"/>
      <c r="E62" s="158">
        <v>40299</v>
      </c>
      <c r="F62" s="158">
        <v>40269</v>
      </c>
      <c r="G62" s="33">
        <v>40238</v>
      </c>
      <c r="H62" s="33">
        <v>40210</v>
      </c>
      <c r="I62" s="33">
        <v>40179</v>
      </c>
      <c r="J62" s="33">
        <v>40148</v>
      </c>
    </row>
    <row r="63" spans="2:10" ht="13.5" thickTop="1">
      <c r="B63" s="40"/>
      <c r="C63" s="40"/>
      <c r="D63" s="35"/>
      <c r="E63" s="39"/>
      <c r="F63" s="35"/>
      <c r="G63" s="35"/>
      <c r="H63" s="35"/>
      <c r="I63" s="35"/>
      <c r="J63" s="35"/>
    </row>
    <row r="64" spans="2:18" ht="12.75">
      <c r="B64" s="29" t="s">
        <v>144</v>
      </c>
      <c r="C64" s="40"/>
      <c r="D64" s="35" t="s">
        <v>166</v>
      </c>
      <c r="E64" s="30">
        <v>24.41</v>
      </c>
      <c r="F64" s="30">
        <v>23.5</v>
      </c>
      <c r="G64" s="30">
        <v>23.51</v>
      </c>
      <c r="H64" s="30">
        <v>21.1</v>
      </c>
      <c r="I64" s="30">
        <v>21.52</v>
      </c>
      <c r="J64" s="30">
        <v>24.5</v>
      </c>
      <c r="M64" s="18"/>
      <c r="N64" s="18"/>
      <c r="O64" s="18"/>
      <c r="P64" s="18"/>
      <c r="Q64" s="18"/>
      <c r="R64" s="18"/>
    </row>
    <row r="65" spans="2:17" ht="12.75">
      <c r="B65" s="40"/>
      <c r="C65" s="40"/>
      <c r="D65" s="35" t="s">
        <v>167</v>
      </c>
      <c r="E65" s="30">
        <v>21.12</v>
      </c>
      <c r="F65" s="30">
        <v>22.2</v>
      </c>
      <c r="G65" s="30">
        <v>20.49</v>
      </c>
      <c r="H65" s="30">
        <v>19</v>
      </c>
      <c r="I65" s="30">
        <v>19.7</v>
      </c>
      <c r="J65" s="30">
        <v>20.44</v>
      </c>
      <c r="M65" s="14"/>
      <c r="N65" s="14"/>
      <c r="O65" s="14"/>
      <c r="P65" s="14"/>
      <c r="Q65" s="14"/>
    </row>
    <row r="66" spans="2:17" ht="12.75">
      <c r="B66" s="40"/>
      <c r="C66" s="40"/>
      <c r="D66" s="35" t="s">
        <v>168</v>
      </c>
      <c r="E66" s="37">
        <f aca="true" t="shared" si="12" ref="E66:J66">AVERAGE(E64:E65)</f>
        <v>22.765</v>
      </c>
      <c r="F66" s="37">
        <f t="shared" si="12"/>
        <v>22.85</v>
      </c>
      <c r="G66" s="37">
        <f t="shared" si="12"/>
        <v>22</v>
      </c>
      <c r="H66" s="37">
        <f t="shared" si="12"/>
        <v>20.05</v>
      </c>
      <c r="I66" s="37">
        <f t="shared" si="12"/>
        <v>20.61</v>
      </c>
      <c r="J66" s="37">
        <f t="shared" si="12"/>
        <v>22.47</v>
      </c>
      <c r="M66" s="14"/>
      <c r="N66" s="14"/>
      <c r="O66" s="14"/>
      <c r="P66" s="14"/>
      <c r="Q66" s="14"/>
    </row>
    <row r="67" spans="2:17" ht="12.75">
      <c r="B67" s="40"/>
      <c r="C67" s="40"/>
      <c r="D67" s="35" t="s">
        <v>169</v>
      </c>
      <c r="E67" s="36">
        <v>0.18</v>
      </c>
      <c r="F67" s="36">
        <v>0.18</v>
      </c>
      <c r="G67" s="36">
        <v>0.18</v>
      </c>
      <c r="H67" s="36">
        <v>0.18</v>
      </c>
      <c r="I67" s="36">
        <v>0.175</v>
      </c>
      <c r="J67" s="36">
        <v>0.175</v>
      </c>
      <c r="M67" s="14"/>
      <c r="N67" s="14"/>
      <c r="O67" s="14"/>
      <c r="P67" s="14"/>
      <c r="Q67" s="14"/>
    </row>
    <row r="68" spans="2:17" ht="12.75">
      <c r="B68" s="40"/>
      <c r="C68" s="40"/>
      <c r="D68" s="35" t="s">
        <v>170</v>
      </c>
      <c r="E68" s="39">
        <f aca="true" t="shared" si="13" ref="E68:J68">(E67*4)/E66</f>
        <v>0.03162749835273446</v>
      </c>
      <c r="F68" s="39">
        <f t="shared" si="13"/>
        <v>0.031509846827133474</v>
      </c>
      <c r="G68" s="39">
        <f t="shared" si="13"/>
        <v>0.03272727272727272</v>
      </c>
      <c r="H68" s="39">
        <f t="shared" si="13"/>
        <v>0.03591022443890274</v>
      </c>
      <c r="I68" s="39">
        <f t="shared" si="13"/>
        <v>0.033964095099466275</v>
      </c>
      <c r="J68" s="39">
        <f t="shared" si="13"/>
        <v>0.03115264797507788</v>
      </c>
      <c r="M68" s="14"/>
      <c r="N68" s="14"/>
      <c r="O68" s="14"/>
      <c r="P68" s="14"/>
      <c r="Q68" s="14"/>
    </row>
    <row r="69" spans="2:10" ht="12.75">
      <c r="B69" s="40"/>
      <c r="C69" s="40"/>
      <c r="D69" s="35" t="s">
        <v>125</v>
      </c>
      <c r="E69" s="39">
        <f>AVERAGE(E68:J68)</f>
        <v>0.03281526423676459</v>
      </c>
      <c r="F69" s="39"/>
      <c r="G69" s="35"/>
      <c r="H69" s="35"/>
      <c r="I69" s="35"/>
      <c r="J69" s="35"/>
    </row>
    <row r="70" spans="2:10" ht="12.75">
      <c r="B70" s="40"/>
      <c r="C70" s="40"/>
      <c r="D70" s="35"/>
      <c r="E70" s="39"/>
      <c r="F70" s="39"/>
      <c r="G70" s="35"/>
      <c r="H70" s="35"/>
      <c r="I70" s="35"/>
      <c r="J70" s="35"/>
    </row>
    <row r="71" spans="2:18" ht="12.75">
      <c r="B71" s="29" t="s">
        <v>145</v>
      </c>
      <c r="C71" s="40"/>
      <c r="D71" s="35" t="s">
        <v>166</v>
      </c>
      <c r="E71" s="30">
        <v>28.19</v>
      </c>
      <c r="F71" s="30">
        <v>28.24</v>
      </c>
      <c r="G71" s="30">
        <v>26.43</v>
      </c>
      <c r="H71" s="30">
        <v>22.75</v>
      </c>
      <c r="I71" s="30">
        <v>23.95</v>
      </c>
      <c r="J71" s="30">
        <v>22.97</v>
      </c>
      <c r="M71" s="18"/>
      <c r="N71" s="18"/>
      <c r="O71" s="18"/>
      <c r="P71" s="18"/>
      <c r="Q71" s="18"/>
      <c r="R71" s="18"/>
    </row>
    <row r="72" spans="2:17" ht="12.75">
      <c r="B72" s="40"/>
      <c r="C72" s="40"/>
      <c r="D72" s="35" t="s">
        <v>167</v>
      </c>
      <c r="E72" s="30">
        <v>23.17</v>
      </c>
      <c r="F72" s="30">
        <v>24.99</v>
      </c>
      <c r="G72" s="30">
        <v>22.07</v>
      </c>
      <c r="H72" s="30">
        <v>21.6</v>
      </c>
      <c r="I72" s="30">
        <v>21.93</v>
      </c>
      <c r="J72" s="30">
        <v>21.02</v>
      </c>
      <c r="M72" s="14"/>
      <c r="N72" s="14"/>
      <c r="O72" s="14"/>
      <c r="P72" s="14"/>
      <c r="Q72" s="14"/>
    </row>
    <row r="73" spans="2:17" ht="12.75">
      <c r="B73" s="40"/>
      <c r="C73" s="40"/>
      <c r="D73" s="35" t="s">
        <v>168</v>
      </c>
      <c r="E73" s="129">
        <f aca="true" t="shared" si="14" ref="E73:J73">AVERAGE(E71:E72)</f>
        <v>25.68</v>
      </c>
      <c r="F73" s="129">
        <f t="shared" si="14"/>
        <v>26.615</v>
      </c>
      <c r="G73" s="129">
        <f t="shared" si="14"/>
        <v>24.25</v>
      </c>
      <c r="H73" s="129">
        <f t="shared" si="14"/>
        <v>22.175</v>
      </c>
      <c r="I73" s="129">
        <f t="shared" si="14"/>
        <v>22.939999999999998</v>
      </c>
      <c r="J73" s="129">
        <f t="shared" si="14"/>
        <v>21.994999999999997</v>
      </c>
      <c r="M73" s="14"/>
      <c r="N73" s="14"/>
      <c r="O73" s="14"/>
      <c r="P73" s="14"/>
      <c r="Q73" s="14"/>
    </row>
    <row r="74" spans="2:17" ht="12.75">
      <c r="B74" s="40"/>
      <c r="C74" s="40"/>
      <c r="D74" s="35" t="s">
        <v>169</v>
      </c>
      <c r="E74" s="132">
        <v>0.17</v>
      </c>
      <c r="F74" s="132">
        <v>0.17</v>
      </c>
      <c r="G74" s="132">
        <v>0.17</v>
      </c>
      <c r="H74" s="132">
        <v>0.17</v>
      </c>
      <c r="I74" s="132">
        <v>0.165</v>
      </c>
      <c r="J74" s="132">
        <v>0.165</v>
      </c>
      <c r="M74" s="14"/>
      <c r="N74" s="14"/>
      <c r="O74" s="14"/>
      <c r="P74" s="14"/>
      <c r="Q74" s="14"/>
    </row>
    <row r="75" spans="2:17" ht="12.75">
      <c r="B75" s="40"/>
      <c r="C75" s="40"/>
      <c r="D75" s="35" t="s">
        <v>170</v>
      </c>
      <c r="E75" s="131">
        <f aca="true" t="shared" si="15" ref="E75:J75">(E74*4)/E73</f>
        <v>0.026479750778816202</v>
      </c>
      <c r="F75" s="131">
        <f t="shared" si="15"/>
        <v>0.025549502160435847</v>
      </c>
      <c r="G75" s="131">
        <f t="shared" si="15"/>
        <v>0.028041237113402062</v>
      </c>
      <c r="H75" s="131">
        <f t="shared" si="15"/>
        <v>0.030665163472378805</v>
      </c>
      <c r="I75" s="131">
        <f t="shared" si="15"/>
        <v>0.028770706190061033</v>
      </c>
      <c r="J75" s="131">
        <f t="shared" si="15"/>
        <v>0.03000681973175722</v>
      </c>
      <c r="M75" s="14"/>
      <c r="N75" s="14"/>
      <c r="O75" s="14"/>
      <c r="P75" s="14"/>
      <c r="Q75" s="14"/>
    </row>
    <row r="76" spans="2:10" ht="12.75">
      <c r="B76" s="40"/>
      <c r="C76" s="40"/>
      <c r="D76" s="35" t="s">
        <v>125</v>
      </c>
      <c r="E76" s="131">
        <f>AVERAGE(E75:J75)</f>
        <v>0.028252196574475197</v>
      </c>
      <c r="F76" s="131"/>
      <c r="G76" s="25"/>
      <c r="H76" s="25"/>
      <c r="I76" s="25"/>
      <c r="J76" s="25"/>
    </row>
    <row r="77" spans="2:10" ht="12.75">
      <c r="B77" s="40"/>
      <c r="C77" s="40"/>
      <c r="D77" s="35"/>
      <c r="E77" s="39"/>
      <c r="F77" s="39"/>
      <c r="G77" s="35"/>
      <c r="H77" s="35"/>
      <c r="I77" s="35"/>
      <c r="J77" s="35"/>
    </row>
    <row r="78" spans="2:18" ht="12.75">
      <c r="B78" s="29" t="s">
        <v>146</v>
      </c>
      <c r="C78" s="40"/>
      <c r="D78" s="35" t="s">
        <v>166</v>
      </c>
      <c r="E78" s="30">
        <v>14.45</v>
      </c>
      <c r="F78" s="30">
        <v>14.24</v>
      </c>
      <c r="G78" s="30">
        <v>14.34</v>
      </c>
      <c r="H78" s="30">
        <v>14.08</v>
      </c>
      <c r="I78" s="30">
        <v>15</v>
      </c>
      <c r="J78" s="30">
        <v>15.24</v>
      </c>
      <c r="M78" s="18"/>
      <c r="N78" s="18"/>
      <c r="O78" s="18"/>
      <c r="P78" s="18"/>
      <c r="Q78" s="18"/>
      <c r="R78" s="18"/>
    </row>
    <row r="79" spans="2:17" ht="12.75">
      <c r="B79" s="42"/>
      <c r="C79" s="42"/>
      <c r="D79" s="44" t="s">
        <v>167</v>
      </c>
      <c r="E79" s="30">
        <v>12.83</v>
      </c>
      <c r="F79" s="30">
        <v>13.6</v>
      </c>
      <c r="G79" s="30">
        <v>13.56</v>
      </c>
      <c r="H79" s="30">
        <v>13.04</v>
      </c>
      <c r="I79" s="30">
        <v>13.04</v>
      </c>
      <c r="J79" s="30">
        <v>14.21</v>
      </c>
      <c r="M79" s="14"/>
      <c r="N79" s="14"/>
      <c r="O79" s="14"/>
      <c r="P79" s="14"/>
      <c r="Q79" s="14"/>
    </row>
    <row r="80" spans="2:17" ht="12.75">
      <c r="B80" s="40"/>
      <c r="C80" s="40"/>
      <c r="D80" s="35" t="s">
        <v>168</v>
      </c>
      <c r="E80" s="129">
        <f aca="true" t="shared" si="16" ref="E80:J80">AVERAGE(E78:E79)</f>
        <v>13.64</v>
      </c>
      <c r="F80" s="129">
        <f t="shared" si="16"/>
        <v>13.92</v>
      </c>
      <c r="G80" s="129">
        <f>AVERAGE(G78:G79)</f>
        <v>13.95</v>
      </c>
      <c r="H80" s="129">
        <f>AVERAGE(H78:H79)</f>
        <v>13.559999999999999</v>
      </c>
      <c r="I80" s="129">
        <f>AVERAGE(I78:I79)</f>
        <v>14.02</v>
      </c>
      <c r="J80" s="129">
        <f t="shared" si="16"/>
        <v>14.725000000000001</v>
      </c>
      <c r="M80" s="14"/>
      <c r="N80" s="14"/>
      <c r="O80" s="14"/>
      <c r="P80" s="14"/>
      <c r="Q80" s="14"/>
    </row>
    <row r="81" spans="2:17" ht="12.75">
      <c r="B81" s="40"/>
      <c r="C81" s="40"/>
      <c r="D81" s="35" t="s">
        <v>169</v>
      </c>
      <c r="E81" s="132">
        <v>0.128</v>
      </c>
      <c r="F81" s="132">
        <v>0.128</v>
      </c>
      <c r="G81" s="132">
        <v>0.128</v>
      </c>
      <c r="H81" s="132">
        <v>0.128</v>
      </c>
      <c r="I81" s="132">
        <v>0.128</v>
      </c>
      <c r="J81" s="132">
        <v>0.128</v>
      </c>
      <c r="M81" s="14"/>
      <c r="N81" s="14"/>
      <c r="O81" s="14"/>
      <c r="P81" s="14"/>
      <c r="Q81" s="14"/>
    </row>
    <row r="82" spans="2:17" ht="12.75">
      <c r="B82" s="40"/>
      <c r="C82" s="40"/>
      <c r="D82" s="35" t="s">
        <v>170</v>
      </c>
      <c r="E82" s="131">
        <f aca="true" t="shared" si="17" ref="E82:J82">(E81*4)/E80</f>
        <v>0.0375366568914956</v>
      </c>
      <c r="F82" s="131">
        <f t="shared" si="17"/>
        <v>0.0367816091954023</v>
      </c>
      <c r="G82" s="131">
        <f t="shared" si="17"/>
        <v>0.03670250896057348</v>
      </c>
      <c r="H82" s="131">
        <f t="shared" si="17"/>
        <v>0.03775811209439529</v>
      </c>
      <c r="I82" s="131">
        <f t="shared" si="17"/>
        <v>0.03651925820256776</v>
      </c>
      <c r="J82" s="131">
        <f t="shared" si="17"/>
        <v>0.03477079796264856</v>
      </c>
      <c r="M82" s="14"/>
      <c r="N82" s="14"/>
      <c r="O82" s="14"/>
      <c r="P82" s="14"/>
      <c r="Q82" s="14"/>
    </row>
    <row r="83" spans="2:10" ht="12.75">
      <c r="B83" s="40"/>
      <c r="C83" s="40"/>
      <c r="D83" s="35" t="s">
        <v>125</v>
      </c>
      <c r="E83" s="131">
        <f>AVERAGE(E82:J82)</f>
        <v>0.03667815721784717</v>
      </c>
      <c r="F83" s="131"/>
      <c r="G83" s="25"/>
      <c r="H83" s="25"/>
      <c r="I83" s="25"/>
      <c r="J83" s="25"/>
    </row>
    <row r="84" spans="2:10" ht="12.75">
      <c r="B84" s="40"/>
      <c r="C84" s="40"/>
      <c r="D84" s="40"/>
      <c r="E84" s="24"/>
      <c r="F84" s="24"/>
      <c r="G84" s="24"/>
      <c r="H84" s="24"/>
      <c r="I84" s="24"/>
      <c r="J84" s="24"/>
    </row>
    <row r="85" spans="2:10" ht="12.75">
      <c r="B85" s="40"/>
      <c r="C85" s="40"/>
      <c r="D85" s="35"/>
      <c r="E85" s="39"/>
      <c r="F85" s="35"/>
      <c r="G85" s="35"/>
      <c r="H85" s="35"/>
      <c r="I85" s="35"/>
      <c r="J85" s="35"/>
    </row>
    <row r="86" spans="2:10" ht="12.75">
      <c r="B86" s="40"/>
      <c r="C86" s="40"/>
      <c r="D86" s="35"/>
      <c r="E86" s="39"/>
      <c r="F86" s="35"/>
      <c r="G86" s="35"/>
      <c r="H86" s="35"/>
      <c r="I86" s="35"/>
      <c r="J86" s="35"/>
    </row>
    <row r="87" spans="2:10" ht="12.75">
      <c r="B87" s="40"/>
      <c r="C87" s="40"/>
      <c r="D87" s="35"/>
      <c r="E87" s="39"/>
      <c r="F87" s="35"/>
      <c r="G87" s="35"/>
      <c r="H87" s="35"/>
      <c r="I87" s="35"/>
      <c r="J87" s="35"/>
    </row>
    <row r="88" spans="2:10" ht="12.75">
      <c r="B88" s="40"/>
      <c r="C88" s="40"/>
      <c r="D88" s="35"/>
      <c r="E88" s="39"/>
      <c r="F88" s="35"/>
      <c r="G88" s="35"/>
      <c r="H88" s="35"/>
      <c r="I88" s="35"/>
      <c r="J88" s="35"/>
    </row>
    <row r="89" spans="2:10" ht="12.75">
      <c r="B89" s="29" t="s">
        <v>25</v>
      </c>
      <c r="C89" s="40"/>
      <c r="E89" s="45">
        <f>AVERAGE(E83,E76,E69,E50,E43,E36,E29,E22,E15)</f>
        <v>0.03474715411550559</v>
      </c>
      <c r="F89" s="38"/>
      <c r="G89" s="38"/>
      <c r="H89" s="38"/>
      <c r="I89" s="38"/>
      <c r="J89" s="38"/>
    </row>
    <row r="90" spans="2:10" ht="12.75">
      <c r="B90" s="29"/>
      <c r="C90" s="40"/>
      <c r="D90" s="35"/>
      <c r="E90" s="39"/>
      <c r="F90" s="39"/>
      <c r="G90" s="39"/>
      <c r="H90" s="39"/>
      <c r="I90" s="39"/>
      <c r="J90" s="39"/>
    </row>
    <row r="91" spans="2:10" ht="12.75">
      <c r="B91" s="29" t="s">
        <v>179</v>
      </c>
      <c r="C91" s="40"/>
      <c r="D91" s="35"/>
      <c r="E91" s="39"/>
      <c r="F91" s="35"/>
      <c r="G91" s="35"/>
      <c r="H91" s="35"/>
      <c r="I91" s="35"/>
      <c r="J91" s="35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147" ht="12.75">
      <c r="J147" s="12"/>
    </row>
    <row r="148" ht="12.75">
      <c r="J148" s="12"/>
    </row>
  </sheetData>
  <sheetProtection/>
  <printOptions horizontalCentered="1"/>
  <pageMargins left="0.75" right="0.75" top="0.75" bottom="0.75" header="0.5" footer="0.5"/>
  <pageSetup horizontalDpi="600" verticalDpi="600" orientation="portrait" scale="94"/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="125" zoomScaleNormal="125" zoomScalePageLayoutView="0" workbookViewId="0" topLeftCell="A32">
      <selection activeCell="I26" sqref="I26"/>
    </sheetView>
  </sheetViews>
  <sheetFormatPr defaultColWidth="8.8515625" defaultRowHeight="12.75"/>
  <cols>
    <col min="1" max="1" width="2.7109375" style="0" customWidth="1"/>
    <col min="3" max="3" width="10.00390625" style="0" customWidth="1"/>
    <col min="4" max="4" width="17.00390625" style="0" customWidth="1"/>
    <col min="5" max="5" width="10.421875" style="0" customWidth="1"/>
    <col min="6" max="6" width="11.28125" style="0" customWidth="1"/>
    <col min="7" max="7" width="10.28125" style="0" customWidth="1"/>
    <col min="8" max="8" width="10.8515625" style="0" customWidth="1"/>
    <col min="9" max="9" width="11.7109375" style="0" customWidth="1"/>
  </cols>
  <sheetData>
    <row r="1" spans="1:9" ht="12.75">
      <c r="A1" s="24"/>
      <c r="B1" s="24"/>
      <c r="C1" s="24"/>
      <c r="D1" s="24"/>
      <c r="E1" s="24"/>
      <c r="F1" s="24"/>
      <c r="G1" s="24"/>
      <c r="H1" s="24"/>
      <c r="I1" s="41" t="s">
        <v>23</v>
      </c>
    </row>
    <row r="2" spans="1:9" ht="12.75">
      <c r="A2" s="24"/>
      <c r="B2" s="24"/>
      <c r="C2" s="24"/>
      <c r="D2" s="24"/>
      <c r="E2" s="24"/>
      <c r="F2" s="24"/>
      <c r="G2" s="24"/>
      <c r="H2" s="24"/>
      <c r="I2" s="28" t="s">
        <v>119</v>
      </c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11" ht="12.75">
      <c r="A5" s="21" t="s">
        <v>147</v>
      </c>
      <c r="B5" s="31"/>
      <c r="C5" s="31"/>
      <c r="D5" s="31"/>
      <c r="E5" s="31"/>
      <c r="F5" s="32"/>
      <c r="G5" s="32"/>
      <c r="H5" s="32"/>
      <c r="I5" s="32"/>
      <c r="J5" s="159"/>
      <c r="K5" s="160"/>
    </row>
    <row r="6" spans="1:11" ht="12.75">
      <c r="A6" s="1" t="s">
        <v>124</v>
      </c>
      <c r="B6" s="31"/>
      <c r="C6" s="31"/>
      <c r="D6" s="31"/>
      <c r="E6" s="31"/>
      <c r="F6" s="32"/>
      <c r="G6" s="32"/>
      <c r="H6" s="32"/>
      <c r="I6" s="32"/>
      <c r="J6" s="159"/>
      <c r="K6" s="160"/>
    </row>
    <row r="7" spans="1:9" ht="12.75">
      <c r="A7" s="1" t="s">
        <v>154</v>
      </c>
      <c r="B7" s="42"/>
      <c r="C7" s="42"/>
      <c r="D7" s="42"/>
      <c r="E7" s="42"/>
      <c r="F7" s="42"/>
      <c r="G7" s="42"/>
      <c r="H7" s="42"/>
      <c r="I7" s="42"/>
    </row>
    <row r="8" spans="1:9" ht="12.75">
      <c r="A8" s="40"/>
      <c r="B8" s="40"/>
      <c r="C8" s="40"/>
      <c r="D8" s="40"/>
      <c r="E8" s="40"/>
      <c r="F8" s="40"/>
      <c r="G8" s="40"/>
      <c r="H8" s="40"/>
      <c r="I8" s="40"/>
    </row>
    <row r="9" spans="1:9" ht="7.5" customHeight="1">
      <c r="A9" s="35"/>
      <c r="B9" s="48"/>
      <c r="C9" s="49"/>
      <c r="D9" s="49"/>
      <c r="E9" s="49"/>
      <c r="F9" s="49"/>
      <c r="G9" s="49"/>
      <c r="H9" s="49"/>
      <c r="I9" s="50"/>
    </row>
    <row r="10" spans="1:9" ht="12.75">
      <c r="A10" s="35"/>
      <c r="B10" s="51"/>
      <c r="C10" s="35"/>
      <c r="D10" s="35"/>
      <c r="E10" s="52" t="s">
        <v>155</v>
      </c>
      <c r="F10" s="52" t="s">
        <v>114</v>
      </c>
      <c r="G10" s="53" t="s">
        <v>115</v>
      </c>
      <c r="H10" s="53" t="s">
        <v>116</v>
      </c>
      <c r="I10" s="54" t="s">
        <v>194</v>
      </c>
    </row>
    <row r="11" spans="1:9" ht="12.75">
      <c r="A11" s="35"/>
      <c r="B11" s="51"/>
      <c r="C11" s="35"/>
      <c r="D11" s="35"/>
      <c r="E11" s="52" t="s">
        <v>129</v>
      </c>
      <c r="F11" s="52" t="s">
        <v>129</v>
      </c>
      <c r="G11" s="52" t="s">
        <v>129</v>
      </c>
      <c r="H11" s="35"/>
      <c r="I11" s="55" t="s">
        <v>59</v>
      </c>
    </row>
    <row r="12" spans="1:9" ht="12.75">
      <c r="A12" s="35"/>
      <c r="B12" s="56" t="s">
        <v>117</v>
      </c>
      <c r="C12" s="35"/>
      <c r="D12" s="35"/>
      <c r="E12" s="26" t="s">
        <v>118</v>
      </c>
      <c r="F12" s="26" t="s">
        <v>156</v>
      </c>
      <c r="G12" s="26" t="s">
        <v>157</v>
      </c>
      <c r="H12" s="26" t="s">
        <v>175</v>
      </c>
      <c r="I12" s="57" t="s">
        <v>60</v>
      </c>
    </row>
    <row r="13" spans="1:9" ht="6.75" customHeight="1">
      <c r="A13" s="35"/>
      <c r="B13" s="51"/>
      <c r="C13" s="35"/>
      <c r="D13" s="35"/>
      <c r="E13" s="35"/>
      <c r="F13" s="35"/>
      <c r="G13" s="35"/>
      <c r="H13" s="35"/>
      <c r="I13" s="47"/>
    </row>
    <row r="14" spans="1:9" ht="12" customHeight="1">
      <c r="A14" s="35"/>
      <c r="B14" s="117" t="s">
        <v>148</v>
      </c>
      <c r="C14" s="35"/>
      <c r="D14" s="35"/>
      <c r="E14" s="133">
        <v>0.03</v>
      </c>
      <c r="F14" s="133">
        <v>0.065</v>
      </c>
      <c r="G14" s="133">
        <v>0.05</v>
      </c>
      <c r="H14" s="133">
        <v>0.04</v>
      </c>
      <c r="I14" s="134">
        <v>0.04</v>
      </c>
    </row>
    <row r="15" spans="1:9" ht="12" customHeight="1">
      <c r="A15" s="35"/>
      <c r="B15" s="117" t="s">
        <v>45</v>
      </c>
      <c r="C15" s="35"/>
      <c r="D15" s="35"/>
      <c r="E15" s="133">
        <f>(1/0.82)^(1/5)-1</f>
        <v>0.04048836820440749</v>
      </c>
      <c r="F15" s="133">
        <f>(1.7/1.25)^(1/5)-1</f>
        <v>0.06342724238285391</v>
      </c>
      <c r="G15" s="133">
        <v>0.025</v>
      </c>
      <c r="H15" s="133">
        <v>0.0843</v>
      </c>
      <c r="I15" s="134">
        <v>0.1025</v>
      </c>
    </row>
    <row r="16" spans="1:9" ht="12" customHeight="1">
      <c r="A16" s="35"/>
      <c r="B16" s="117" t="s">
        <v>46</v>
      </c>
      <c r="C16" s="35"/>
      <c r="D16" s="35"/>
      <c r="E16" s="133">
        <v>0.055</v>
      </c>
      <c r="F16" s="133">
        <v>0.115</v>
      </c>
      <c r="G16" s="133">
        <v>0.07</v>
      </c>
      <c r="H16" s="135">
        <v>0.0733</v>
      </c>
      <c r="I16" s="134">
        <v>0.075</v>
      </c>
    </row>
    <row r="17" spans="1:9" ht="12" customHeight="1">
      <c r="A17" s="35"/>
      <c r="B17" s="117" t="s">
        <v>76</v>
      </c>
      <c r="C17" s="35"/>
      <c r="D17" s="35"/>
      <c r="E17" s="133">
        <v>0.01</v>
      </c>
      <c r="F17" s="133">
        <v>0.065</v>
      </c>
      <c r="G17" s="133">
        <v>0.06</v>
      </c>
      <c r="H17" s="135">
        <v>0.06</v>
      </c>
      <c r="I17" s="134">
        <v>0.0555</v>
      </c>
    </row>
    <row r="18" spans="1:9" ht="12" customHeight="1">
      <c r="A18" s="35"/>
      <c r="B18" s="117" t="s">
        <v>171</v>
      </c>
      <c r="C18" s="35"/>
      <c r="D18" s="35"/>
      <c r="E18" s="135" t="s">
        <v>80</v>
      </c>
      <c r="F18" s="135" t="s">
        <v>80</v>
      </c>
      <c r="G18" s="135" t="s">
        <v>80</v>
      </c>
      <c r="H18" s="135" t="s">
        <v>80</v>
      </c>
      <c r="I18" s="134">
        <v>0.15</v>
      </c>
    </row>
    <row r="19" spans="1:9" ht="12.75">
      <c r="A19" s="35"/>
      <c r="B19" s="117" t="s">
        <v>75</v>
      </c>
      <c r="C19" s="35"/>
      <c r="D19" s="35"/>
      <c r="E19" s="135" t="s">
        <v>80</v>
      </c>
      <c r="F19" s="135" t="s">
        <v>80</v>
      </c>
      <c r="G19" s="135" t="s">
        <v>80</v>
      </c>
      <c r="H19" s="135" t="s">
        <v>80</v>
      </c>
      <c r="I19" s="134">
        <v>0.08</v>
      </c>
    </row>
    <row r="20" spans="1:9" ht="12.75">
      <c r="A20" s="35"/>
      <c r="B20" s="117" t="s">
        <v>74</v>
      </c>
      <c r="C20" s="35"/>
      <c r="D20" s="35"/>
      <c r="E20" s="135" t="s">
        <v>80</v>
      </c>
      <c r="F20" s="135" t="s">
        <v>80</v>
      </c>
      <c r="G20" s="135" t="s">
        <v>80</v>
      </c>
      <c r="H20" s="135" t="s">
        <v>80</v>
      </c>
      <c r="I20" s="134">
        <v>0.09</v>
      </c>
    </row>
    <row r="21" spans="1:9" ht="12.75">
      <c r="A21" s="35"/>
      <c r="B21" s="117" t="s">
        <v>73</v>
      </c>
      <c r="C21" s="35"/>
      <c r="D21" s="35"/>
      <c r="E21" s="135" t="s">
        <v>80</v>
      </c>
      <c r="F21" s="135" t="s">
        <v>80</v>
      </c>
      <c r="G21" s="135" t="s">
        <v>80</v>
      </c>
      <c r="H21" s="135" t="s">
        <v>80</v>
      </c>
      <c r="I21" s="134">
        <v>0.1</v>
      </c>
    </row>
    <row r="22" spans="1:9" ht="12.75">
      <c r="A22" s="35"/>
      <c r="B22" s="117" t="s">
        <v>72</v>
      </c>
      <c r="C22" s="35"/>
      <c r="D22" s="35"/>
      <c r="E22" s="135" t="s">
        <v>80</v>
      </c>
      <c r="F22" s="135" t="s">
        <v>80</v>
      </c>
      <c r="G22" s="135" t="s">
        <v>80</v>
      </c>
      <c r="H22" s="135" t="s">
        <v>80</v>
      </c>
      <c r="I22" s="134">
        <v>0.06</v>
      </c>
    </row>
    <row r="23" spans="1:9" ht="12.75">
      <c r="A23" s="35"/>
      <c r="B23" s="51"/>
      <c r="C23" s="35"/>
      <c r="D23" s="35"/>
      <c r="E23" s="45"/>
      <c r="F23" s="45"/>
      <c r="G23" s="45"/>
      <c r="H23" s="45"/>
      <c r="I23" s="127"/>
    </row>
    <row r="24" spans="1:9" ht="6" customHeight="1">
      <c r="A24" s="35"/>
      <c r="B24" s="51"/>
      <c r="C24" s="35"/>
      <c r="D24" s="35"/>
      <c r="E24" s="45"/>
      <c r="F24" s="58"/>
      <c r="G24" s="45"/>
      <c r="H24" s="58"/>
      <c r="I24" s="126"/>
    </row>
    <row r="25" spans="1:12" ht="12.75">
      <c r="A25" s="35"/>
      <c r="B25" s="51" t="s">
        <v>163</v>
      </c>
      <c r="C25" s="35"/>
      <c r="D25" s="35"/>
      <c r="E25" s="45">
        <f>AVERAGE(E14:E17)</f>
        <v>0.03387209205110187</v>
      </c>
      <c r="F25" s="45">
        <f>AVERAGE(F14:F17)</f>
        <v>0.07710681059571348</v>
      </c>
      <c r="G25" s="45">
        <f>AVERAGE(G14:G17)</f>
        <v>0.051250000000000004</v>
      </c>
      <c r="H25" s="45">
        <f>AVERAGE(H14:H17)</f>
        <v>0.0644</v>
      </c>
      <c r="I25" s="128">
        <f>AVERAGE(I14:I22)</f>
        <v>0.08366666666666665</v>
      </c>
      <c r="J25" s="4"/>
      <c r="K25" s="4"/>
      <c r="L25" s="4"/>
    </row>
    <row r="26" spans="1:12" ht="12.75">
      <c r="A26" s="35"/>
      <c r="B26" s="51" t="s">
        <v>7</v>
      </c>
      <c r="C26" s="35"/>
      <c r="D26" s="35"/>
      <c r="E26" s="45">
        <f>MEDIAN(E14:E17)</f>
        <v>0.03524418410220374</v>
      </c>
      <c r="F26" s="45">
        <f>MEDIAN(F14:F17)</f>
        <v>0.065</v>
      </c>
      <c r="G26" s="45">
        <f>MEDIAN(G14:G17)</f>
        <v>0.055</v>
      </c>
      <c r="H26" s="45">
        <f>MEDIAN(H14:H17)</f>
        <v>0.06665</v>
      </c>
      <c r="I26" s="128">
        <f>MEDIAN(I14:I22)</f>
        <v>0.08</v>
      </c>
      <c r="J26" s="4"/>
      <c r="K26" s="4"/>
      <c r="L26" s="4"/>
    </row>
    <row r="27" spans="1:11" ht="12.75">
      <c r="A27" s="35"/>
      <c r="B27" s="61"/>
      <c r="C27" s="35"/>
      <c r="D27" s="35"/>
      <c r="E27" s="40"/>
      <c r="F27" s="40"/>
      <c r="G27" s="40"/>
      <c r="H27" s="40"/>
      <c r="I27" s="47"/>
      <c r="K27" s="4"/>
    </row>
    <row r="28" spans="1:9" ht="12.75">
      <c r="A28" s="35"/>
      <c r="B28" s="61"/>
      <c r="C28" s="35"/>
      <c r="D28" s="35"/>
      <c r="E28" s="35"/>
      <c r="F28" s="62"/>
      <c r="G28" s="62"/>
      <c r="H28" s="62"/>
      <c r="I28" s="47"/>
    </row>
    <row r="29" spans="1:9" ht="12.75">
      <c r="A29" s="35"/>
      <c r="B29" s="46" t="s">
        <v>158</v>
      </c>
      <c r="C29" s="34" t="s">
        <v>200</v>
      </c>
      <c r="D29" s="35"/>
      <c r="E29" s="35"/>
      <c r="F29" s="35"/>
      <c r="G29" s="35"/>
      <c r="H29" s="35"/>
      <c r="I29" s="47"/>
    </row>
    <row r="30" spans="1:11" ht="12.75">
      <c r="A30" s="35"/>
      <c r="B30" s="46"/>
      <c r="C30" s="34" t="s">
        <v>17</v>
      </c>
      <c r="D30" s="35"/>
      <c r="E30" s="35"/>
      <c r="F30" s="35"/>
      <c r="G30" s="35"/>
      <c r="H30" s="35"/>
      <c r="I30" s="47"/>
      <c r="K30" s="4"/>
    </row>
    <row r="31" spans="1:9" ht="12.75">
      <c r="A31" s="35"/>
      <c r="B31" s="63"/>
      <c r="C31" s="64"/>
      <c r="D31" s="64"/>
      <c r="E31" s="64"/>
      <c r="F31" s="64"/>
      <c r="G31" s="64"/>
      <c r="H31" s="64"/>
      <c r="I31" s="65"/>
    </row>
    <row r="32" spans="1:9" ht="12.75">
      <c r="A32" s="35"/>
      <c r="B32" s="35"/>
      <c r="C32" s="35"/>
      <c r="D32" s="35"/>
      <c r="E32" s="35"/>
      <c r="F32" s="35"/>
      <c r="G32" s="35"/>
      <c r="H32" s="35"/>
      <c r="I32" s="35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  <row r="34" spans="1:9" ht="12.75">
      <c r="A34" s="35"/>
      <c r="B34" s="35"/>
      <c r="C34" s="111"/>
      <c r="D34" s="112"/>
      <c r="E34" s="162"/>
      <c r="F34" s="112"/>
      <c r="G34" s="112"/>
      <c r="H34" s="113"/>
      <c r="I34" s="35"/>
    </row>
    <row r="35" spans="1:9" ht="15.75">
      <c r="A35" s="35"/>
      <c r="B35" s="35"/>
      <c r="C35" s="164" t="s">
        <v>11</v>
      </c>
      <c r="D35" s="115"/>
      <c r="E35" s="115"/>
      <c r="F35" s="115"/>
      <c r="G35" s="115"/>
      <c r="H35" s="116"/>
      <c r="I35" s="35"/>
    </row>
    <row r="36" spans="1:9" ht="12.75">
      <c r="A36" s="35"/>
      <c r="B36" s="35"/>
      <c r="C36" s="117"/>
      <c r="D36" s="5"/>
      <c r="E36" s="5"/>
      <c r="F36" s="5"/>
      <c r="G36" s="5"/>
      <c r="H36" s="118"/>
      <c r="I36" s="35"/>
    </row>
    <row r="37" spans="1:9" ht="12.75">
      <c r="A37" s="35"/>
      <c r="B37" s="35"/>
      <c r="C37" s="117"/>
      <c r="D37" s="5"/>
      <c r="E37" s="5"/>
      <c r="F37" s="26" t="s">
        <v>19</v>
      </c>
      <c r="G37" s="26" t="s">
        <v>20</v>
      </c>
      <c r="H37" s="27" t="s">
        <v>21</v>
      </c>
      <c r="I37" s="35"/>
    </row>
    <row r="38" spans="1:9" ht="12.75">
      <c r="A38" s="35"/>
      <c r="B38" s="35"/>
      <c r="C38" s="117"/>
      <c r="D38" s="5"/>
      <c r="E38" s="5"/>
      <c r="F38" s="26"/>
      <c r="G38" s="26"/>
      <c r="H38" s="27"/>
      <c r="I38" s="35"/>
    </row>
    <row r="39" spans="1:9" ht="12.75">
      <c r="A39" s="35"/>
      <c r="B39" s="35"/>
      <c r="C39" s="117" t="s">
        <v>171</v>
      </c>
      <c r="D39" s="5"/>
      <c r="E39" s="11"/>
      <c r="F39" s="137">
        <v>0.015</v>
      </c>
      <c r="G39" s="137">
        <v>-0.005</v>
      </c>
      <c r="H39" s="155">
        <v>0.03</v>
      </c>
      <c r="I39" s="35"/>
    </row>
    <row r="40" spans="1:9" ht="12.75">
      <c r="A40" s="35"/>
      <c r="B40" s="35"/>
      <c r="C40" s="117" t="s">
        <v>75</v>
      </c>
      <c r="D40" s="5"/>
      <c r="E40" s="5"/>
      <c r="F40" s="137">
        <v>0.015</v>
      </c>
      <c r="G40" s="137">
        <v>0.035</v>
      </c>
      <c r="H40" s="155">
        <v>0.055</v>
      </c>
      <c r="I40" s="35"/>
    </row>
    <row r="41" spans="1:9" ht="12.75">
      <c r="A41" s="35"/>
      <c r="B41" s="35"/>
      <c r="C41" s="117" t="s">
        <v>74</v>
      </c>
      <c r="D41" s="5"/>
      <c r="E41" s="22"/>
      <c r="F41" s="133">
        <v>0.01</v>
      </c>
      <c r="G41" s="137">
        <v>0.01</v>
      </c>
      <c r="H41" s="155">
        <v>0.035</v>
      </c>
      <c r="I41" s="35"/>
    </row>
    <row r="42" spans="1:9" ht="12.75">
      <c r="A42" s="35"/>
      <c r="B42" s="35"/>
      <c r="C42" s="117" t="s">
        <v>73</v>
      </c>
      <c r="D42" s="5"/>
      <c r="E42" s="5"/>
      <c r="F42" s="137">
        <v>0.055</v>
      </c>
      <c r="G42" s="137">
        <v>0.03</v>
      </c>
      <c r="H42" s="155">
        <v>0.08</v>
      </c>
      <c r="I42" s="35"/>
    </row>
    <row r="43" spans="1:9" ht="12.75">
      <c r="A43" s="35"/>
      <c r="B43" s="35"/>
      <c r="C43" s="163" t="s">
        <v>18</v>
      </c>
      <c r="D43" s="25"/>
      <c r="E43" s="161"/>
      <c r="F43" s="161">
        <v>0.06</v>
      </c>
      <c r="G43" s="161">
        <v>0.055</v>
      </c>
      <c r="H43" s="85">
        <v>0.085</v>
      </c>
      <c r="I43" s="35"/>
    </row>
    <row r="44" spans="1:9" ht="12.75">
      <c r="A44" s="35"/>
      <c r="B44" s="35"/>
      <c r="C44" s="51"/>
      <c r="D44" s="35"/>
      <c r="E44" s="35"/>
      <c r="F44" s="58"/>
      <c r="G44" s="58"/>
      <c r="H44" s="126"/>
      <c r="I44" s="35"/>
    </row>
    <row r="45" spans="1:9" ht="12.75">
      <c r="A45" s="35"/>
      <c r="B45" s="35"/>
      <c r="C45" s="61" t="s">
        <v>22</v>
      </c>
      <c r="D45" s="35"/>
      <c r="E45" s="62"/>
      <c r="F45" s="58">
        <f>AVERAGE(F39:F43)</f>
        <v>0.031</v>
      </c>
      <c r="G45" s="58">
        <f>AVERAGE(G40:G43)</f>
        <v>0.0325</v>
      </c>
      <c r="H45" s="126">
        <f>AVERAGE(H39:H43)</f>
        <v>0.05700000000000001</v>
      </c>
      <c r="I45" s="35"/>
    </row>
    <row r="46" spans="1:9" ht="12.75">
      <c r="A46" s="35"/>
      <c r="B46" s="35"/>
      <c r="C46" s="63"/>
      <c r="D46" s="64"/>
      <c r="E46" s="64"/>
      <c r="F46" s="64"/>
      <c r="G46" s="64"/>
      <c r="H46" s="65"/>
      <c r="I46" s="35"/>
    </row>
    <row r="47" spans="1:9" ht="12.75">
      <c r="A47" s="35"/>
      <c r="B47" s="35"/>
      <c r="C47" s="35"/>
      <c r="D47" s="35"/>
      <c r="E47" s="35"/>
      <c r="F47" s="35"/>
      <c r="G47" s="35"/>
      <c r="H47" s="35"/>
      <c r="I47" s="35"/>
    </row>
    <row r="48" spans="1:9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ht="12.75">
      <c r="A49" s="35"/>
      <c r="B49" s="35"/>
      <c r="C49" s="35"/>
      <c r="D49" s="35"/>
      <c r="E49" s="35"/>
      <c r="F49" s="35"/>
      <c r="G49" s="35"/>
      <c r="H49" s="35"/>
      <c r="I49" s="35"/>
    </row>
    <row r="50" spans="1:9" ht="12.75">
      <c r="A50" s="40"/>
      <c r="B50" s="40"/>
      <c r="C50" s="40"/>
      <c r="D50" s="40"/>
      <c r="E50" s="40"/>
      <c r="F50" s="40"/>
      <c r="G50" s="40"/>
      <c r="H50" s="40"/>
      <c r="I50" s="41" t="s">
        <v>23</v>
      </c>
    </row>
    <row r="51" spans="1:9" ht="12.75">
      <c r="A51" s="40"/>
      <c r="B51" s="40"/>
      <c r="C51" s="40"/>
      <c r="D51" s="40"/>
      <c r="E51" s="40"/>
      <c r="F51" s="40"/>
      <c r="G51" s="40"/>
      <c r="H51" s="40"/>
      <c r="I51" s="41" t="s">
        <v>120</v>
      </c>
    </row>
    <row r="52" spans="1:9" ht="12.75">
      <c r="A52" s="40"/>
      <c r="B52" s="40"/>
      <c r="C52" s="40"/>
      <c r="D52" s="40"/>
      <c r="E52" s="40"/>
      <c r="F52" s="40"/>
      <c r="G52" s="40"/>
      <c r="H52" s="40"/>
      <c r="I52" s="41"/>
    </row>
    <row r="53" spans="1:9" ht="12.7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2.75">
      <c r="A54" s="40"/>
      <c r="B54" s="66"/>
      <c r="C54" s="67"/>
      <c r="D54" s="67"/>
      <c r="E54" s="67"/>
      <c r="F54" s="68"/>
      <c r="G54" s="67"/>
      <c r="H54" s="49"/>
      <c r="I54" s="69"/>
    </row>
    <row r="55" spans="1:9" ht="12.75">
      <c r="A55" s="40"/>
      <c r="B55" s="16" t="s">
        <v>28</v>
      </c>
      <c r="C55" s="42"/>
      <c r="D55" s="42"/>
      <c r="E55" s="42"/>
      <c r="F55" s="70"/>
      <c r="G55" s="42"/>
      <c r="H55" s="71"/>
      <c r="I55" s="72"/>
    </row>
    <row r="56" spans="1:9" ht="12.75">
      <c r="A56" s="40"/>
      <c r="B56" s="16" t="s">
        <v>77</v>
      </c>
      <c r="C56" s="42"/>
      <c r="D56" s="1"/>
      <c r="E56" s="1"/>
      <c r="F56" s="1"/>
      <c r="G56" s="1"/>
      <c r="H56" s="42"/>
      <c r="I56" s="3"/>
    </row>
    <row r="57" spans="1:9" ht="12.75">
      <c r="A57" s="40"/>
      <c r="B57" s="73"/>
      <c r="C57" s="42"/>
      <c r="D57" s="42"/>
      <c r="E57" s="42"/>
      <c r="F57" s="42"/>
      <c r="G57" s="42"/>
      <c r="H57" s="40"/>
      <c r="I57" s="72"/>
    </row>
    <row r="58" spans="1:9" ht="12.75">
      <c r="A58" s="40"/>
      <c r="B58" s="74"/>
      <c r="C58" s="75"/>
      <c r="D58" s="40"/>
      <c r="E58" s="76" t="s">
        <v>155</v>
      </c>
      <c r="F58" s="76" t="s">
        <v>114</v>
      </c>
      <c r="G58" s="53" t="s">
        <v>115</v>
      </c>
      <c r="H58" s="53" t="s">
        <v>116</v>
      </c>
      <c r="I58" s="54" t="s">
        <v>194</v>
      </c>
    </row>
    <row r="59" spans="1:9" ht="12.75">
      <c r="A59" s="40"/>
      <c r="B59" s="74"/>
      <c r="C59" s="75"/>
      <c r="D59" s="40"/>
      <c r="E59" s="77" t="s">
        <v>129</v>
      </c>
      <c r="F59" s="77" t="s">
        <v>129</v>
      </c>
      <c r="G59" s="77" t="s">
        <v>195</v>
      </c>
      <c r="H59" s="77" t="s">
        <v>122</v>
      </c>
      <c r="I59" s="78" t="s">
        <v>188</v>
      </c>
    </row>
    <row r="60" spans="1:9" ht="12.75">
      <c r="A60" s="40"/>
      <c r="B60" s="74"/>
      <c r="C60" s="75"/>
      <c r="D60" s="40"/>
      <c r="E60" s="10" t="s">
        <v>196</v>
      </c>
      <c r="F60" s="10" t="s">
        <v>26</v>
      </c>
      <c r="G60" s="10" t="s">
        <v>27</v>
      </c>
      <c r="H60" s="10" t="s">
        <v>27</v>
      </c>
      <c r="I60" s="27" t="s">
        <v>189</v>
      </c>
    </row>
    <row r="61" spans="1:9" ht="12.75">
      <c r="A61" s="40"/>
      <c r="B61" s="74"/>
      <c r="C61" s="75"/>
      <c r="D61" s="40"/>
      <c r="E61" s="75"/>
      <c r="F61" s="75"/>
      <c r="G61" s="75"/>
      <c r="H61" s="40"/>
      <c r="I61" s="79"/>
    </row>
    <row r="62" spans="1:9" ht="12.75">
      <c r="A62" s="40"/>
      <c r="B62" s="80" t="s">
        <v>181</v>
      </c>
      <c r="C62" s="75"/>
      <c r="D62" s="40"/>
      <c r="E62" s="75"/>
      <c r="F62" s="75"/>
      <c r="G62" s="75"/>
      <c r="H62" s="40"/>
      <c r="I62" s="79"/>
    </row>
    <row r="63" spans="1:11" ht="12.75">
      <c r="A63" s="40"/>
      <c r="B63" s="51" t="s">
        <v>160</v>
      </c>
      <c r="C63" s="40"/>
      <c r="D63" s="40"/>
      <c r="E63" s="81">
        <f>RAB4!E89</f>
        <v>0.03474715411550559</v>
      </c>
      <c r="F63" s="81">
        <f>E63</f>
        <v>0.03474715411550559</v>
      </c>
      <c r="G63" s="82">
        <f>+F63</f>
        <v>0.03474715411550559</v>
      </c>
      <c r="H63" s="81">
        <f>G63</f>
        <v>0.03474715411550559</v>
      </c>
      <c r="I63" s="83">
        <f>AVERAGE(E63:H63)</f>
        <v>0.03474715411550559</v>
      </c>
      <c r="J63" s="4"/>
      <c r="K63" s="11"/>
    </row>
    <row r="64" spans="1:11" ht="12.75">
      <c r="A64" s="40"/>
      <c r="B64" s="51"/>
      <c r="C64" s="40"/>
      <c r="D64" s="40"/>
      <c r="E64" s="40"/>
      <c r="F64" s="40"/>
      <c r="G64" s="82"/>
      <c r="H64" s="40"/>
      <c r="I64" s="47"/>
      <c r="K64" s="5"/>
    </row>
    <row r="65" spans="1:11" ht="12.75">
      <c r="A65" s="40"/>
      <c r="B65" s="61" t="s">
        <v>64</v>
      </c>
      <c r="C65" s="40"/>
      <c r="D65" s="40"/>
      <c r="E65" s="81">
        <f>E25</f>
        <v>0.03387209205110187</v>
      </c>
      <c r="F65" s="81">
        <f>F25</f>
        <v>0.07710681059571348</v>
      </c>
      <c r="G65" s="81">
        <f>H25</f>
        <v>0.0644</v>
      </c>
      <c r="H65" s="81">
        <f>I25</f>
        <v>0.08366666666666665</v>
      </c>
      <c r="I65" s="83">
        <f>AVERAGE(E65:H65)</f>
        <v>0.0647613923283705</v>
      </c>
      <c r="J65" s="23"/>
      <c r="K65" s="22"/>
    </row>
    <row r="66" spans="1:11" ht="12.75">
      <c r="A66" s="40"/>
      <c r="B66" s="51"/>
      <c r="C66" s="40"/>
      <c r="D66" s="40"/>
      <c r="E66" s="40"/>
      <c r="F66" s="40"/>
      <c r="G66" s="82"/>
      <c r="H66" s="40"/>
      <c r="I66" s="47"/>
      <c r="K66" s="5"/>
    </row>
    <row r="67" spans="1:11" ht="12.75">
      <c r="A67" s="40"/>
      <c r="B67" s="51" t="s">
        <v>108</v>
      </c>
      <c r="C67" s="40"/>
      <c r="D67" s="40"/>
      <c r="E67" s="84">
        <f>ROUND(E63*(1+(0.5*E65)),4)</f>
        <v>0.0353</v>
      </c>
      <c r="F67" s="84">
        <f>ROUND(F63*(1+(0.5*F65)),4)</f>
        <v>0.0361</v>
      </c>
      <c r="G67" s="84">
        <f>ROUND(G63*(1+(0.5*G65)),4)</f>
        <v>0.0359</v>
      </c>
      <c r="H67" s="84">
        <f>ROUND(H63*(1+(0.5*H65)),4)</f>
        <v>0.0362</v>
      </c>
      <c r="I67" s="85">
        <f>ROUND(I63*(1+(0.5*I65)),4)</f>
        <v>0.0359</v>
      </c>
      <c r="J67" s="9"/>
      <c r="K67" s="13"/>
    </row>
    <row r="68" spans="1:11" ht="12.75">
      <c r="A68" s="40"/>
      <c r="B68" s="51"/>
      <c r="C68" s="40"/>
      <c r="D68" s="40"/>
      <c r="E68" s="40"/>
      <c r="F68" s="40"/>
      <c r="G68" s="82"/>
      <c r="H68" s="40"/>
      <c r="I68" s="47"/>
      <c r="J68" s="7"/>
      <c r="K68" s="5"/>
    </row>
    <row r="69" spans="1:11" ht="12.75">
      <c r="A69" s="40"/>
      <c r="B69" s="86" t="s">
        <v>162</v>
      </c>
      <c r="C69" s="87"/>
      <c r="D69" s="88"/>
      <c r="E69" s="89">
        <f>E67+E65</f>
        <v>0.06917209205110186</v>
      </c>
      <c r="F69" s="89">
        <f>F67+F65</f>
        <v>0.11320681059571347</v>
      </c>
      <c r="G69" s="89">
        <f>G67+G65</f>
        <v>0.1003</v>
      </c>
      <c r="H69" s="89">
        <f>H67+H65</f>
        <v>0.11986666666666665</v>
      </c>
      <c r="I69" s="90">
        <f>I67+I65</f>
        <v>0.1006613923283705</v>
      </c>
      <c r="J69" s="8"/>
      <c r="K69" s="15">
        <f>AVERAGE(E69:H69)</f>
        <v>0.10063639232837049</v>
      </c>
    </row>
    <row r="70" spans="1:11" ht="12.75">
      <c r="A70" s="88"/>
      <c r="B70" s="86"/>
      <c r="C70" s="87"/>
      <c r="D70" s="88"/>
      <c r="E70" s="89"/>
      <c r="F70" s="89"/>
      <c r="G70" s="89"/>
      <c r="H70" s="89"/>
      <c r="I70" s="90"/>
      <c r="J70" s="4"/>
      <c r="K70" s="15"/>
    </row>
    <row r="71" spans="1:11" ht="12.75">
      <c r="A71" s="88"/>
      <c r="B71" s="86" t="s">
        <v>180</v>
      </c>
      <c r="C71" s="87"/>
      <c r="D71" s="88"/>
      <c r="E71" s="89"/>
      <c r="F71" s="89"/>
      <c r="G71" s="89"/>
      <c r="H71" s="89"/>
      <c r="I71" s="90">
        <f>AVERAGE(H69,E69)</f>
        <v>0.09451937935888426</v>
      </c>
      <c r="J71" s="4"/>
      <c r="K71" s="15"/>
    </row>
    <row r="72" spans="1:11" ht="12.75">
      <c r="A72" s="88"/>
      <c r="B72" s="86"/>
      <c r="C72" s="87"/>
      <c r="D72" s="88"/>
      <c r="E72" s="89"/>
      <c r="F72" s="89"/>
      <c r="G72" s="89"/>
      <c r="H72" s="89"/>
      <c r="I72" s="90"/>
      <c r="J72" s="4"/>
      <c r="K72" s="15"/>
    </row>
    <row r="73" spans="1:11" ht="12.75">
      <c r="A73" s="88"/>
      <c r="B73" s="56" t="s">
        <v>182</v>
      </c>
      <c r="C73" s="40"/>
      <c r="D73" s="40"/>
      <c r="E73" s="81"/>
      <c r="F73" s="81"/>
      <c r="G73" s="81"/>
      <c r="H73" s="81"/>
      <c r="I73" s="83"/>
      <c r="J73" s="4"/>
      <c r="K73" s="15"/>
    </row>
    <row r="74" spans="1:11" ht="12.75">
      <c r="A74" s="40"/>
      <c r="B74" s="51" t="s">
        <v>160</v>
      </c>
      <c r="C74" s="40"/>
      <c r="D74" s="40"/>
      <c r="E74" s="81">
        <f>E63</f>
        <v>0.03474715411550559</v>
      </c>
      <c r="F74" s="81">
        <f>F63</f>
        <v>0.03474715411550559</v>
      </c>
      <c r="G74" s="81">
        <f>G63</f>
        <v>0.03474715411550559</v>
      </c>
      <c r="H74" s="81">
        <f>H63</f>
        <v>0.03474715411550559</v>
      </c>
      <c r="I74" s="83">
        <f>I63</f>
        <v>0.03474715411550559</v>
      </c>
      <c r="J74" s="4"/>
      <c r="K74" s="15"/>
    </row>
    <row r="75" spans="1:11" ht="12.75">
      <c r="A75" s="40"/>
      <c r="B75" s="51"/>
      <c r="C75" s="40"/>
      <c r="D75" s="40"/>
      <c r="E75" s="81"/>
      <c r="F75" s="81"/>
      <c r="G75" s="81"/>
      <c r="H75" s="81"/>
      <c r="I75" s="83"/>
      <c r="J75" s="4"/>
      <c r="K75" s="15"/>
    </row>
    <row r="76" spans="1:11" ht="12.75">
      <c r="A76" s="40"/>
      <c r="B76" s="61" t="s">
        <v>109</v>
      </c>
      <c r="C76" s="40"/>
      <c r="D76" s="40"/>
      <c r="E76" s="81">
        <f>E26</f>
        <v>0.03524418410220374</v>
      </c>
      <c r="F76" s="81">
        <f>F26</f>
        <v>0.065</v>
      </c>
      <c r="G76" s="81">
        <f>H26</f>
        <v>0.06665</v>
      </c>
      <c r="H76" s="81">
        <f>I26</f>
        <v>0.08</v>
      </c>
      <c r="I76" s="83">
        <f>AVERAGE(E76:H76)</f>
        <v>0.06172354602555094</v>
      </c>
      <c r="J76" s="4"/>
      <c r="K76" s="15"/>
    </row>
    <row r="77" spans="1:11" ht="12.75">
      <c r="A77" s="40"/>
      <c r="B77" s="51"/>
      <c r="C77" s="40"/>
      <c r="D77" s="40"/>
      <c r="E77" s="81"/>
      <c r="F77" s="81"/>
      <c r="G77" s="81"/>
      <c r="H77" s="81"/>
      <c r="I77" s="83"/>
      <c r="J77" s="4"/>
      <c r="K77" s="15"/>
    </row>
    <row r="78" spans="1:11" ht="12.75">
      <c r="A78" s="40"/>
      <c r="B78" s="51" t="s">
        <v>108</v>
      </c>
      <c r="C78" s="40"/>
      <c r="D78" s="40"/>
      <c r="E78" s="84">
        <f>ROUND(E74*(1+(0.5*E76)),4)</f>
        <v>0.0354</v>
      </c>
      <c r="F78" s="84">
        <f>ROUND(F74*(1+(0.5*F76)),4)</f>
        <v>0.0359</v>
      </c>
      <c r="G78" s="84">
        <f>ROUND(G74*(1+(0.5*G76)),4)</f>
        <v>0.0359</v>
      </c>
      <c r="H78" s="84">
        <f>ROUND(H74*(1+(0.5*H76)),4)</f>
        <v>0.0361</v>
      </c>
      <c r="I78" s="85">
        <f>ROUND(I74*(1+(0.5*I76)),4)</f>
        <v>0.0358</v>
      </c>
      <c r="J78" s="4"/>
      <c r="K78" s="15"/>
    </row>
    <row r="79" spans="1:11" ht="12.75">
      <c r="A79" s="40"/>
      <c r="B79" s="51"/>
      <c r="C79" s="40"/>
      <c r="D79" s="40"/>
      <c r="E79" s="40"/>
      <c r="F79" s="40"/>
      <c r="G79" s="82"/>
      <c r="H79" s="40"/>
      <c r="I79" s="47"/>
      <c r="J79" s="4"/>
      <c r="K79" s="15"/>
    </row>
    <row r="80" spans="1:11" ht="12.75">
      <c r="A80" s="40"/>
      <c r="B80" s="86" t="s">
        <v>162</v>
      </c>
      <c r="C80" s="88"/>
      <c r="D80" s="88"/>
      <c r="E80" s="89">
        <f>E78+E76</f>
        <v>0.07064418410220374</v>
      </c>
      <c r="F80" s="89">
        <f>F78+F76</f>
        <v>0.1009</v>
      </c>
      <c r="G80" s="89">
        <f>G78+G76</f>
        <v>0.10255</v>
      </c>
      <c r="H80" s="89">
        <f>H78+H76</f>
        <v>0.11610000000000001</v>
      </c>
      <c r="I80" s="90">
        <f>I78+I76</f>
        <v>0.09752354602555094</v>
      </c>
      <c r="J80" s="4"/>
      <c r="K80" s="15">
        <f>AVERAGE(E80:H80)</f>
        <v>0.09754854602555094</v>
      </c>
    </row>
    <row r="81" spans="1:11" ht="12.75">
      <c r="A81" s="88"/>
      <c r="B81" s="86"/>
      <c r="C81" s="88"/>
      <c r="D81" s="88"/>
      <c r="E81" s="91"/>
      <c r="F81" s="91"/>
      <c r="G81" s="91"/>
      <c r="H81" s="91"/>
      <c r="I81" s="92"/>
      <c r="J81" s="4"/>
      <c r="K81" s="15"/>
    </row>
    <row r="82" spans="1:11" ht="12.75">
      <c r="A82" s="88"/>
      <c r="B82" s="86" t="s">
        <v>180</v>
      </c>
      <c r="C82" s="88"/>
      <c r="D82" s="88"/>
      <c r="E82" s="91"/>
      <c r="F82" s="91"/>
      <c r="G82" s="91"/>
      <c r="H82" s="91"/>
      <c r="I82" s="90">
        <f>AVERAGE(E80,H80)</f>
        <v>0.09337209205110188</v>
      </c>
      <c r="J82" s="4"/>
      <c r="K82" s="15"/>
    </row>
    <row r="83" spans="1:11" ht="12.75">
      <c r="A83" s="88"/>
      <c r="B83" s="94"/>
      <c r="C83" s="95"/>
      <c r="D83" s="95"/>
      <c r="E83" s="95"/>
      <c r="F83" s="95"/>
      <c r="G83" s="95"/>
      <c r="H83" s="96"/>
      <c r="I83" s="97"/>
      <c r="K83" s="5"/>
    </row>
    <row r="84" ht="12.75">
      <c r="K84" s="5"/>
    </row>
    <row r="88" ht="12.75">
      <c r="I88" s="12"/>
    </row>
    <row r="89" ht="12.75">
      <c r="I89" s="12"/>
    </row>
    <row r="90" ht="12.75">
      <c r="I90" s="12"/>
    </row>
    <row r="98" ht="12.75">
      <c r="B98" s="35"/>
    </row>
    <row r="99" spans="2:8" ht="12.75">
      <c r="B99" s="35"/>
      <c r="C99" s="35"/>
      <c r="D99" s="35"/>
      <c r="E99" s="62"/>
      <c r="F99" s="35"/>
      <c r="G99" s="35"/>
      <c r="H99" s="35"/>
    </row>
    <row r="100" spans="2:8" ht="12.75">
      <c r="B100" s="35"/>
      <c r="C100" s="35"/>
      <c r="D100" s="35"/>
      <c r="E100" s="35"/>
      <c r="F100" s="35"/>
      <c r="G100" s="35"/>
      <c r="H100" s="35"/>
    </row>
    <row r="101" spans="2:8" ht="12.75">
      <c r="B101" s="35"/>
      <c r="C101" s="35"/>
      <c r="D101" s="35"/>
      <c r="E101" s="35"/>
      <c r="F101" s="35"/>
      <c r="G101" s="35"/>
      <c r="H101" s="35"/>
    </row>
    <row r="102" spans="2:8" ht="12.75">
      <c r="B102" s="35"/>
      <c r="C102" s="35"/>
      <c r="D102" s="35"/>
      <c r="E102" s="35"/>
      <c r="F102" s="35"/>
      <c r="G102" s="35"/>
      <c r="H102" s="35"/>
    </row>
    <row r="103" spans="2:8" ht="12.75">
      <c r="B103" s="35"/>
      <c r="C103" s="35"/>
      <c r="D103" s="35"/>
      <c r="E103" s="35"/>
      <c r="F103" s="35"/>
      <c r="G103" s="35"/>
      <c r="H103" s="35"/>
    </row>
    <row r="104" spans="2:8" ht="12.75">
      <c r="B104" s="35"/>
      <c r="C104" s="35"/>
      <c r="D104" s="35"/>
      <c r="E104" s="35"/>
      <c r="F104" s="35"/>
      <c r="G104" s="35"/>
      <c r="H104" s="35"/>
    </row>
    <row r="105" spans="2:8" ht="12.75">
      <c r="B105" s="35"/>
      <c r="C105" s="35"/>
      <c r="D105" s="35"/>
      <c r="E105" s="35"/>
      <c r="F105" s="35"/>
      <c r="G105" s="35"/>
      <c r="H105" s="35"/>
    </row>
    <row r="106" spans="2:8" ht="12.75">
      <c r="B106" s="35"/>
      <c r="C106" s="35"/>
      <c r="D106" s="35"/>
      <c r="E106" s="35"/>
      <c r="F106" s="35"/>
      <c r="G106" s="35"/>
      <c r="H106" s="35"/>
    </row>
    <row r="107" spans="2:8" ht="12.75">
      <c r="B107" s="35"/>
      <c r="C107" s="35"/>
      <c r="D107" s="35"/>
      <c r="E107" s="35"/>
      <c r="F107" s="35"/>
      <c r="G107" s="35"/>
      <c r="H107" s="35"/>
    </row>
    <row r="108" spans="2:8" ht="12.75">
      <c r="B108" s="35"/>
      <c r="C108" s="35"/>
      <c r="D108" s="35"/>
      <c r="E108" s="35"/>
      <c r="F108" s="35"/>
      <c r="G108" s="35"/>
      <c r="H108" s="35"/>
    </row>
    <row r="109" spans="2:8" ht="12.75">
      <c r="B109" s="35"/>
      <c r="C109" s="35"/>
      <c r="D109" s="35"/>
      <c r="E109" s="35"/>
      <c r="F109" s="35"/>
      <c r="G109" s="35"/>
      <c r="H109" s="35"/>
    </row>
  </sheetData>
  <sheetProtection/>
  <printOptions horizontalCentered="1"/>
  <pageMargins left="0.54" right="0.25" top="0.75" bottom="0.75" header="0.5" footer="0.5"/>
  <pageSetup horizontalDpi="600" verticalDpi="600" orientation="portrait"/>
  <rowBreaks count="1" manualBreakCount="1">
    <brk id="49" max="255" man="1"/>
  </rowBreaks>
  <colBreaks count="1" manualBreakCount="1">
    <brk id="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59"/>
  <sheetViews>
    <sheetView zoomScale="125" zoomScaleNormal="125" workbookViewId="0" topLeftCell="A6">
      <selection activeCell="E17" sqref="E17"/>
    </sheetView>
  </sheetViews>
  <sheetFormatPr defaultColWidth="8.8515625" defaultRowHeight="12.75"/>
  <cols>
    <col min="1" max="1" width="2.7109375" style="0" customWidth="1"/>
    <col min="2" max="2" width="8.8515625" style="0" customWidth="1"/>
    <col min="3" max="3" width="13.00390625" style="0" customWidth="1"/>
    <col min="4" max="4" width="12.421875" style="0" customWidth="1"/>
    <col min="5" max="10" width="8.8515625" style="0" customWidth="1"/>
    <col min="11" max="11" width="2.7109375" style="0" customWidth="1"/>
  </cols>
  <sheetData>
    <row r="1" spans="2:10" ht="12.75">
      <c r="B1" s="24"/>
      <c r="C1" s="24"/>
      <c r="D1" s="24"/>
      <c r="E1" s="24"/>
      <c r="F1" s="24"/>
      <c r="G1" s="24"/>
      <c r="H1" s="24"/>
      <c r="I1" s="24"/>
      <c r="J1" s="41" t="s">
        <v>152</v>
      </c>
    </row>
    <row r="2" spans="2:10" ht="12.75">
      <c r="B2" s="24"/>
      <c r="C2" s="24"/>
      <c r="D2" s="24"/>
      <c r="E2" s="24"/>
      <c r="F2" s="24"/>
      <c r="G2" s="24"/>
      <c r="H2" s="24"/>
      <c r="I2" s="24"/>
      <c r="J2" s="28" t="s">
        <v>52</v>
      </c>
    </row>
    <row r="3" spans="2:10" ht="7.5" customHeight="1">
      <c r="B3" s="24"/>
      <c r="C3" s="24"/>
      <c r="D3" s="24"/>
      <c r="E3" s="24"/>
      <c r="F3" s="24"/>
      <c r="G3" s="24"/>
      <c r="H3" s="24"/>
      <c r="I3" s="24"/>
      <c r="J3" s="28"/>
    </row>
    <row r="4" spans="1:11" ht="12.75">
      <c r="A4" s="21" t="s">
        <v>123</v>
      </c>
      <c r="B4" s="31"/>
      <c r="C4" s="31"/>
      <c r="D4" s="31"/>
      <c r="E4" s="31"/>
      <c r="F4" s="32"/>
      <c r="G4" s="32"/>
      <c r="H4" s="32"/>
      <c r="I4" s="32"/>
      <c r="J4" s="32"/>
      <c r="K4" s="2"/>
    </row>
    <row r="5" spans="1:11" ht="12.75">
      <c r="A5" s="1" t="s">
        <v>37</v>
      </c>
      <c r="B5" s="31"/>
      <c r="C5" s="31"/>
      <c r="D5" s="31"/>
      <c r="E5" s="31"/>
      <c r="F5" s="32"/>
      <c r="G5" s="32"/>
      <c r="H5" s="32"/>
      <c r="I5" s="32"/>
      <c r="J5" s="32"/>
      <c r="K5" s="2"/>
    </row>
    <row r="6" spans="1:11" ht="12.75">
      <c r="A6" s="1" t="s">
        <v>121</v>
      </c>
      <c r="B6" s="31"/>
      <c r="C6" s="31"/>
      <c r="D6" s="31"/>
      <c r="E6" s="31"/>
      <c r="F6" s="32"/>
      <c r="G6" s="32"/>
      <c r="H6" s="32"/>
      <c r="I6" s="32"/>
      <c r="J6" s="32"/>
      <c r="K6" s="2"/>
    </row>
    <row r="7" spans="2:10" ht="9.75" customHeight="1">
      <c r="B7" s="24"/>
      <c r="C7" s="24"/>
      <c r="D7" s="24"/>
      <c r="E7" s="24"/>
      <c r="F7" s="24"/>
      <c r="G7" s="24"/>
      <c r="H7" s="24"/>
      <c r="I7" s="24"/>
      <c r="J7" s="24"/>
    </row>
    <row r="8" spans="1:11" ht="13.5" thickBot="1">
      <c r="A8" s="5"/>
      <c r="B8" s="25"/>
      <c r="C8" s="25"/>
      <c r="D8" s="25"/>
      <c r="E8" s="158">
        <v>40299</v>
      </c>
      <c r="F8" s="158">
        <v>40269</v>
      </c>
      <c r="G8" s="33">
        <v>40238</v>
      </c>
      <c r="H8" s="33">
        <v>40210</v>
      </c>
      <c r="I8" s="33">
        <v>40179</v>
      </c>
      <c r="J8" s="33">
        <v>40148</v>
      </c>
      <c r="K8" s="5"/>
    </row>
    <row r="9" spans="1:21" ht="12.75" customHeight="1">
      <c r="A9" s="5"/>
      <c r="B9" s="25"/>
      <c r="C9" s="25"/>
      <c r="D9" s="25"/>
      <c r="E9" s="25"/>
      <c r="F9" s="25"/>
      <c r="G9" s="25"/>
      <c r="H9" s="25"/>
      <c r="I9" s="25"/>
      <c r="J9" s="25"/>
      <c r="K9" s="5"/>
      <c r="M9" s="18"/>
      <c r="N9" s="18"/>
      <c r="O9" s="18"/>
      <c r="P9" s="18"/>
      <c r="Q9" s="18"/>
      <c r="R9" s="18"/>
      <c r="S9" s="18"/>
      <c r="T9" s="18"/>
      <c r="U9" s="18"/>
    </row>
    <row r="10" spans="1:21" ht="12.75" customHeight="1">
      <c r="A10" s="5"/>
      <c r="B10" s="34" t="s">
        <v>38</v>
      </c>
      <c r="C10" s="35"/>
      <c r="D10" s="35" t="s">
        <v>166</v>
      </c>
      <c r="E10" s="130">
        <v>40.08</v>
      </c>
      <c r="F10" s="130">
        <v>40</v>
      </c>
      <c r="G10" s="130">
        <v>38.83</v>
      </c>
      <c r="H10" s="130">
        <v>36.86</v>
      </c>
      <c r="I10" s="130">
        <v>37.24</v>
      </c>
      <c r="J10" s="130">
        <v>37.52</v>
      </c>
      <c r="K10" s="5"/>
      <c r="R10" s="18"/>
      <c r="S10" s="18"/>
      <c r="T10" s="18"/>
      <c r="U10" s="18"/>
    </row>
    <row r="11" spans="1:21" ht="12.75" customHeight="1">
      <c r="A11" s="5"/>
      <c r="B11" s="35"/>
      <c r="C11" s="35"/>
      <c r="D11" s="35" t="s">
        <v>167</v>
      </c>
      <c r="E11" s="130">
        <v>34.72</v>
      </c>
      <c r="F11" s="130">
        <v>37.72</v>
      </c>
      <c r="G11" s="130">
        <v>36.33</v>
      </c>
      <c r="H11" s="130">
        <v>34.26</v>
      </c>
      <c r="I11" s="130">
        <v>34.91</v>
      </c>
      <c r="J11" s="130">
        <v>34.51</v>
      </c>
      <c r="K11" s="5"/>
      <c r="R11" s="18"/>
      <c r="S11" s="18"/>
      <c r="T11" s="18"/>
      <c r="U11" s="18"/>
    </row>
    <row r="12" spans="1:21" ht="12.75" customHeight="1">
      <c r="A12" s="5"/>
      <c r="B12" s="35"/>
      <c r="C12" s="35"/>
      <c r="D12" s="35" t="s">
        <v>168</v>
      </c>
      <c r="E12" s="129">
        <f aca="true" t="shared" si="0" ref="E12:J12">AVERAGE(E10:E11)</f>
        <v>37.4</v>
      </c>
      <c r="F12" s="129">
        <f t="shared" si="0"/>
        <v>38.86</v>
      </c>
      <c r="G12" s="129">
        <f t="shared" si="0"/>
        <v>37.58</v>
      </c>
      <c r="H12" s="129">
        <f t="shared" si="0"/>
        <v>35.56</v>
      </c>
      <c r="I12" s="129">
        <f t="shared" si="0"/>
        <v>36.075</v>
      </c>
      <c r="J12" s="129">
        <f t="shared" si="0"/>
        <v>36.015</v>
      </c>
      <c r="K12" s="5"/>
      <c r="R12" s="18"/>
      <c r="S12" s="18"/>
      <c r="T12" s="18"/>
      <c r="U12" s="18"/>
    </row>
    <row r="13" spans="1:21" ht="12.75" customHeight="1">
      <c r="A13" s="5"/>
      <c r="B13" s="35"/>
      <c r="C13" s="35"/>
      <c r="D13" s="35" t="s">
        <v>169</v>
      </c>
      <c r="E13" s="132">
        <v>0.44</v>
      </c>
      <c r="F13" s="132">
        <v>0.44</v>
      </c>
      <c r="G13" s="132">
        <v>0.44</v>
      </c>
      <c r="H13" s="132">
        <v>0.44</v>
      </c>
      <c r="I13" s="132">
        <v>0.43</v>
      </c>
      <c r="J13" s="132">
        <v>0.43</v>
      </c>
      <c r="K13" s="5"/>
      <c r="R13" s="18"/>
      <c r="S13" s="18"/>
      <c r="T13" s="18"/>
      <c r="U13" s="18"/>
    </row>
    <row r="14" spans="1:21" ht="12.75" customHeight="1">
      <c r="A14" s="5"/>
      <c r="B14" s="35"/>
      <c r="C14" s="35"/>
      <c r="D14" s="35" t="s">
        <v>170</v>
      </c>
      <c r="E14" s="131">
        <f aca="true" t="shared" si="1" ref="E14:J14">(E13*4)/E12</f>
        <v>0.047058823529411764</v>
      </c>
      <c r="F14" s="131">
        <f t="shared" si="1"/>
        <v>0.04529078744209985</v>
      </c>
      <c r="G14" s="131">
        <f t="shared" si="1"/>
        <v>0.04683342203299628</v>
      </c>
      <c r="H14" s="131">
        <f t="shared" si="1"/>
        <v>0.04949381327334083</v>
      </c>
      <c r="I14" s="131">
        <f t="shared" si="1"/>
        <v>0.04767844767844767</v>
      </c>
      <c r="J14" s="131">
        <f t="shared" si="1"/>
        <v>0.047757878661668744</v>
      </c>
      <c r="K14" s="5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2.75" customHeight="1">
      <c r="A15" s="5"/>
      <c r="B15" s="35"/>
      <c r="C15" s="35"/>
      <c r="D15" s="35" t="s">
        <v>125</v>
      </c>
      <c r="E15" s="131">
        <f>AVERAGE(E14:J14)</f>
        <v>0.04735219543632752</v>
      </c>
      <c r="F15" s="25"/>
      <c r="G15" s="25"/>
      <c r="H15" s="25"/>
      <c r="I15" s="25"/>
      <c r="J15" s="25"/>
      <c r="K15" s="5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2.75" customHeight="1">
      <c r="A16" s="5"/>
      <c r="B16" s="35"/>
      <c r="C16" s="35"/>
      <c r="D16" s="35"/>
      <c r="E16" s="25"/>
      <c r="F16" s="25"/>
      <c r="G16" s="25"/>
      <c r="H16" s="25"/>
      <c r="I16" s="25"/>
      <c r="J16" s="25"/>
      <c r="K16" s="5"/>
      <c r="M16" s="18"/>
      <c r="N16" s="18"/>
      <c r="O16" s="18"/>
      <c r="P16" s="18"/>
      <c r="Q16" s="18"/>
      <c r="R16" s="18"/>
      <c r="S16" s="18"/>
      <c r="T16" s="18"/>
      <c r="U16" s="18"/>
    </row>
    <row r="17" spans="1:17" ht="12" customHeight="1">
      <c r="A17" s="5"/>
      <c r="B17" s="34" t="s">
        <v>39</v>
      </c>
      <c r="C17" s="35"/>
      <c r="D17" s="35" t="s">
        <v>166</v>
      </c>
      <c r="E17" s="130">
        <v>29.92</v>
      </c>
      <c r="F17" s="130">
        <v>30.15</v>
      </c>
      <c r="G17" s="130">
        <v>29.24</v>
      </c>
      <c r="H17" s="130">
        <v>28.19</v>
      </c>
      <c r="I17" s="130">
        <v>29.82</v>
      </c>
      <c r="J17" s="130">
        <v>30.32</v>
      </c>
      <c r="K17" s="5"/>
      <c r="M17" s="14"/>
      <c r="N17" s="14"/>
      <c r="O17" s="14"/>
      <c r="P17" s="14"/>
      <c r="Q17" s="14"/>
    </row>
    <row r="18" spans="1:17" ht="12" customHeight="1">
      <c r="A18" s="5"/>
      <c r="B18" s="35"/>
      <c r="C18" s="35"/>
      <c r="D18" s="35" t="s">
        <v>167</v>
      </c>
      <c r="E18" s="130">
        <v>25.86</v>
      </c>
      <c r="F18" s="130">
        <v>28.71</v>
      </c>
      <c r="G18" s="130">
        <v>27.48</v>
      </c>
      <c r="H18" s="130">
        <v>26.33</v>
      </c>
      <c r="I18" s="130">
        <v>27.6</v>
      </c>
      <c r="J18" s="130">
        <v>27.35</v>
      </c>
      <c r="K18" s="5"/>
      <c r="M18" s="14"/>
      <c r="N18" s="14"/>
      <c r="O18" s="14"/>
      <c r="P18" s="14"/>
      <c r="Q18" s="14"/>
    </row>
    <row r="19" spans="1:17" ht="12" customHeight="1">
      <c r="A19" s="5"/>
      <c r="B19" s="35"/>
      <c r="C19" s="35"/>
      <c r="D19" s="35" t="s">
        <v>168</v>
      </c>
      <c r="E19" s="129">
        <f aca="true" t="shared" si="2" ref="E19:J19">AVERAGE(E17:E18)</f>
        <v>27.89</v>
      </c>
      <c r="F19" s="129">
        <f t="shared" si="2"/>
        <v>29.43</v>
      </c>
      <c r="G19" s="129">
        <f t="shared" si="2"/>
        <v>28.36</v>
      </c>
      <c r="H19" s="129">
        <f t="shared" si="2"/>
        <v>27.259999999999998</v>
      </c>
      <c r="I19" s="129">
        <f t="shared" si="2"/>
        <v>28.71</v>
      </c>
      <c r="J19" s="129">
        <f t="shared" si="2"/>
        <v>28.835</v>
      </c>
      <c r="K19" s="5"/>
      <c r="M19" s="14"/>
      <c r="N19" s="14"/>
      <c r="O19" s="14"/>
      <c r="P19" s="14"/>
      <c r="Q19" s="14"/>
    </row>
    <row r="20" spans="1:17" ht="12" customHeight="1">
      <c r="A20" s="5"/>
      <c r="B20" s="35"/>
      <c r="C20" s="35"/>
      <c r="D20" s="35" t="s">
        <v>169</v>
      </c>
      <c r="E20" s="132">
        <v>0.335</v>
      </c>
      <c r="F20" s="132">
        <v>0.335</v>
      </c>
      <c r="G20" s="132">
        <v>0.335</v>
      </c>
      <c r="H20" s="132">
        <v>0.335</v>
      </c>
      <c r="I20" s="132">
        <v>0.335</v>
      </c>
      <c r="J20" s="132">
        <v>0.335</v>
      </c>
      <c r="K20" s="5"/>
      <c r="M20" s="14"/>
      <c r="N20" s="14"/>
      <c r="O20" s="14"/>
      <c r="P20" s="14"/>
      <c r="Q20" s="14"/>
    </row>
    <row r="21" spans="1:11" ht="12" customHeight="1">
      <c r="A21" s="5"/>
      <c r="B21" s="35"/>
      <c r="C21" s="35"/>
      <c r="D21" s="35" t="s">
        <v>170</v>
      </c>
      <c r="E21" s="131">
        <f aca="true" t="shared" si="3" ref="E21:J21">(E20*4)/E19</f>
        <v>0.04804589458587308</v>
      </c>
      <c r="F21" s="131">
        <f t="shared" si="3"/>
        <v>0.045531770302412504</v>
      </c>
      <c r="G21" s="131">
        <f t="shared" si="3"/>
        <v>0.04724964739069112</v>
      </c>
      <c r="H21" s="131">
        <f t="shared" si="3"/>
        <v>0.04915627292736611</v>
      </c>
      <c r="I21" s="131">
        <f t="shared" si="3"/>
        <v>0.046673632880529434</v>
      </c>
      <c r="J21" s="131">
        <f t="shared" si="3"/>
        <v>0.04647130223686492</v>
      </c>
      <c r="K21" s="5"/>
    </row>
    <row r="22" spans="1:11" ht="12" customHeight="1">
      <c r="A22" s="5"/>
      <c r="B22" s="35"/>
      <c r="C22" s="35"/>
      <c r="D22" s="35" t="s">
        <v>125</v>
      </c>
      <c r="E22" s="131">
        <f>AVERAGE(E21:J21)</f>
        <v>0.04718808672062286</v>
      </c>
      <c r="F22" s="25"/>
      <c r="G22" s="25"/>
      <c r="H22" s="25"/>
      <c r="I22" s="25"/>
      <c r="J22" s="25"/>
      <c r="K22" s="5"/>
    </row>
    <row r="23" spans="1:21" ht="12" customHeight="1">
      <c r="A23" s="5"/>
      <c r="B23" s="35"/>
      <c r="C23" s="35"/>
      <c r="D23" s="35"/>
      <c r="E23" s="25"/>
      <c r="F23" s="25"/>
      <c r="G23" s="25"/>
      <c r="H23" s="25"/>
      <c r="I23" s="25"/>
      <c r="J23" s="25"/>
      <c r="K23" s="5"/>
      <c r="N23" s="18"/>
      <c r="O23" s="18"/>
      <c r="P23" s="18"/>
      <c r="Q23" s="18"/>
      <c r="R23" s="18"/>
      <c r="S23" s="18"/>
      <c r="T23" s="18"/>
      <c r="U23" s="18"/>
    </row>
    <row r="24" spans="1:18" ht="12.75">
      <c r="A24" s="5"/>
      <c r="B24" s="29" t="s">
        <v>134</v>
      </c>
      <c r="C24" s="35"/>
      <c r="D24" s="35" t="s">
        <v>166</v>
      </c>
      <c r="E24" s="130">
        <v>35.89</v>
      </c>
      <c r="F24" s="130">
        <v>35.42</v>
      </c>
      <c r="G24" s="130">
        <v>34.63</v>
      </c>
      <c r="H24" s="130">
        <v>33.73</v>
      </c>
      <c r="I24" s="130">
        <v>34.5</v>
      </c>
      <c r="J24" s="130">
        <v>34.92</v>
      </c>
      <c r="K24" s="5"/>
      <c r="M24" s="18"/>
      <c r="N24" s="18"/>
      <c r="O24" s="18"/>
      <c r="P24" s="18"/>
      <c r="Q24" s="18"/>
      <c r="R24" s="18"/>
    </row>
    <row r="25" spans="1:17" ht="12.75">
      <c r="A25" s="5"/>
      <c r="B25" s="34"/>
      <c r="C25" s="35"/>
      <c r="D25" s="35" t="s">
        <v>167</v>
      </c>
      <c r="E25" s="130">
        <v>32.05</v>
      </c>
      <c r="F25" s="130">
        <v>33.71</v>
      </c>
      <c r="G25" s="130">
        <v>32.88</v>
      </c>
      <c r="H25" s="130">
        <v>30.81</v>
      </c>
      <c r="I25" s="130">
        <v>31.99</v>
      </c>
      <c r="J25" s="130">
        <v>31.4</v>
      </c>
      <c r="K25" s="5"/>
      <c r="M25" s="14"/>
      <c r="N25" s="14"/>
      <c r="O25" s="14"/>
      <c r="P25" s="14"/>
      <c r="Q25" s="14"/>
    </row>
    <row r="26" spans="1:17" ht="12.75">
      <c r="A26" s="5"/>
      <c r="B26" s="34"/>
      <c r="C26" s="35"/>
      <c r="D26" s="35" t="s">
        <v>168</v>
      </c>
      <c r="E26" s="129">
        <f aca="true" t="shared" si="4" ref="E26:J26">AVERAGE(E24:E25)</f>
        <v>33.97</v>
      </c>
      <c r="F26" s="129">
        <f t="shared" si="4"/>
        <v>34.565</v>
      </c>
      <c r="G26" s="129">
        <f t="shared" si="4"/>
        <v>33.755</v>
      </c>
      <c r="H26" s="129">
        <f t="shared" si="4"/>
        <v>32.269999999999996</v>
      </c>
      <c r="I26" s="129">
        <f t="shared" si="4"/>
        <v>33.245</v>
      </c>
      <c r="J26" s="129">
        <f t="shared" si="4"/>
        <v>33.16</v>
      </c>
      <c r="K26" s="5"/>
      <c r="M26" s="14"/>
      <c r="N26" s="14"/>
      <c r="O26" s="14"/>
      <c r="P26" s="14"/>
      <c r="Q26" s="14"/>
    </row>
    <row r="27" spans="1:17" ht="12.75">
      <c r="A27" s="5"/>
      <c r="B27" s="34"/>
      <c r="C27" s="35"/>
      <c r="D27" s="35" t="s">
        <v>169</v>
      </c>
      <c r="E27" s="132">
        <v>0.395</v>
      </c>
      <c r="F27" s="132">
        <v>0.395</v>
      </c>
      <c r="G27" s="132">
        <v>0.395</v>
      </c>
      <c r="H27" s="132">
        <v>0.395</v>
      </c>
      <c r="I27" s="132">
        <v>0.395</v>
      </c>
      <c r="J27" s="132">
        <v>0.395</v>
      </c>
      <c r="K27" s="5"/>
      <c r="M27" s="14"/>
      <c r="N27" s="14"/>
      <c r="O27" s="14"/>
      <c r="P27" s="14"/>
      <c r="Q27" s="14"/>
    </row>
    <row r="28" spans="1:17" ht="12.75">
      <c r="A28" s="5"/>
      <c r="B28" s="34"/>
      <c r="C28" s="35"/>
      <c r="D28" s="35" t="s">
        <v>170</v>
      </c>
      <c r="E28" s="131">
        <f aca="true" t="shared" si="5" ref="E28:J28">(E27*4)/E26</f>
        <v>0.04651162790697675</v>
      </c>
      <c r="F28" s="131">
        <f t="shared" si="5"/>
        <v>0.045710979314335314</v>
      </c>
      <c r="G28" s="131">
        <f t="shared" si="5"/>
        <v>0.04680788031402755</v>
      </c>
      <c r="H28" s="131">
        <f t="shared" si="5"/>
        <v>0.04896188410288194</v>
      </c>
      <c r="I28" s="131">
        <f t="shared" si="5"/>
        <v>0.04752594375094</v>
      </c>
      <c r="J28" s="131">
        <f t="shared" si="5"/>
        <v>0.047647768395657424</v>
      </c>
      <c r="K28" s="5"/>
      <c r="M28" s="14"/>
      <c r="N28" s="14"/>
      <c r="O28" s="14"/>
      <c r="P28" s="14"/>
      <c r="Q28" s="14"/>
    </row>
    <row r="29" spans="1:11" ht="12.75">
      <c r="A29" s="5"/>
      <c r="B29" s="34"/>
      <c r="C29" s="35"/>
      <c r="D29" s="35" t="s">
        <v>125</v>
      </c>
      <c r="E29" s="131">
        <f>AVERAGE(E28:J28)</f>
        <v>0.047194347297469824</v>
      </c>
      <c r="F29" s="25"/>
      <c r="G29" s="25"/>
      <c r="H29" s="25"/>
      <c r="I29" s="25"/>
      <c r="J29" s="25"/>
      <c r="K29" s="5"/>
    </row>
    <row r="30" spans="1:11" ht="12.75">
      <c r="A30" s="5"/>
      <c r="B30" s="34"/>
      <c r="C30" s="35"/>
      <c r="D30" s="35"/>
      <c r="E30" s="131"/>
      <c r="F30" s="25"/>
      <c r="G30" s="25"/>
      <c r="H30" s="25"/>
      <c r="I30" s="25"/>
      <c r="J30" s="25"/>
      <c r="K30" s="5"/>
    </row>
    <row r="31" spans="2:18" ht="12.75">
      <c r="B31" s="29" t="s">
        <v>135</v>
      </c>
      <c r="C31" s="40"/>
      <c r="D31" s="35" t="s">
        <v>166</v>
      </c>
      <c r="E31" s="14">
        <v>38.63</v>
      </c>
      <c r="F31" s="14">
        <v>39.01</v>
      </c>
      <c r="G31" s="14">
        <v>38.17</v>
      </c>
      <c r="H31" s="14">
        <v>37.04</v>
      </c>
      <c r="I31" s="14">
        <v>37.96</v>
      </c>
      <c r="J31" s="14">
        <v>38.55</v>
      </c>
      <c r="M31" s="18"/>
      <c r="N31" s="18"/>
      <c r="O31" s="18"/>
      <c r="P31" s="18"/>
      <c r="Q31" s="18"/>
      <c r="R31" s="18"/>
    </row>
    <row r="32" spans="2:17" ht="12.75">
      <c r="B32" s="40"/>
      <c r="C32" s="40"/>
      <c r="D32" s="35" t="s">
        <v>167</v>
      </c>
      <c r="E32" s="14">
        <v>34.3</v>
      </c>
      <c r="F32" s="14">
        <v>36.95</v>
      </c>
      <c r="G32" s="14">
        <v>36.43</v>
      </c>
      <c r="H32" s="14">
        <v>33.49</v>
      </c>
      <c r="I32" s="14">
        <v>36.02</v>
      </c>
      <c r="J32" s="14">
        <v>35.28</v>
      </c>
      <c r="M32" s="14"/>
      <c r="N32" s="14"/>
      <c r="O32" s="14"/>
      <c r="P32" s="14"/>
      <c r="Q32" s="14"/>
    </row>
    <row r="33" spans="2:18" ht="12.75">
      <c r="B33" s="40"/>
      <c r="C33" s="40"/>
      <c r="D33" s="35" t="s">
        <v>168</v>
      </c>
      <c r="E33" s="129">
        <f aca="true" t="shared" si="6" ref="E33:J33">AVERAGE(E31:E32)</f>
        <v>36.465</v>
      </c>
      <c r="F33" s="129">
        <f t="shared" si="6"/>
        <v>37.980000000000004</v>
      </c>
      <c r="G33" s="129">
        <f t="shared" si="6"/>
        <v>37.3</v>
      </c>
      <c r="H33" s="129">
        <f t="shared" si="6"/>
        <v>35.265</v>
      </c>
      <c r="I33" s="129">
        <f t="shared" si="6"/>
        <v>36.99</v>
      </c>
      <c r="J33" s="129">
        <f t="shared" si="6"/>
        <v>36.915</v>
      </c>
      <c r="M33" s="14"/>
      <c r="N33" s="14"/>
      <c r="O33" s="14"/>
      <c r="P33" s="14"/>
      <c r="Q33" s="14"/>
      <c r="R33" s="14"/>
    </row>
    <row r="34" spans="2:18" ht="12.75">
      <c r="B34" s="40"/>
      <c r="C34" s="40"/>
      <c r="D34" s="35" t="s">
        <v>169</v>
      </c>
      <c r="E34" s="132">
        <v>0.34</v>
      </c>
      <c r="F34" s="132">
        <v>0.34</v>
      </c>
      <c r="G34" s="132">
        <v>0.34</v>
      </c>
      <c r="H34" s="132">
        <v>0.34</v>
      </c>
      <c r="I34" s="132">
        <v>0.34</v>
      </c>
      <c r="J34" s="132">
        <v>0.34</v>
      </c>
      <c r="M34" s="14"/>
      <c r="N34" s="14"/>
      <c r="O34" s="14"/>
      <c r="P34" s="14"/>
      <c r="Q34" s="14"/>
      <c r="R34" s="14"/>
    </row>
    <row r="35" spans="2:17" ht="12.75">
      <c r="B35" s="40"/>
      <c r="C35" s="40"/>
      <c r="D35" s="35" t="s">
        <v>170</v>
      </c>
      <c r="E35" s="131">
        <f aca="true" t="shared" si="7" ref="E35:J35">(E34*4)/E33</f>
        <v>0.037296037296037296</v>
      </c>
      <c r="F35" s="131">
        <f t="shared" si="7"/>
        <v>0.03580832016850974</v>
      </c>
      <c r="G35" s="131">
        <f t="shared" si="7"/>
        <v>0.03646112600536194</v>
      </c>
      <c r="H35" s="131">
        <f t="shared" si="7"/>
        <v>0.03856514958173827</v>
      </c>
      <c r="I35" s="131">
        <f t="shared" si="7"/>
        <v>0.03676669370100027</v>
      </c>
      <c r="J35" s="131">
        <f t="shared" si="7"/>
        <v>0.03684139238791819</v>
      </c>
      <c r="M35" s="14"/>
      <c r="N35" s="14"/>
      <c r="O35" s="14"/>
      <c r="P35" s="14"/>
      <c r="Q35" s="14"/>
    </row>
    <row r="36" spans="2:10" ht="12.75">
      <c r="B36" s="40"/>
      <c r="C36" s="40"/>
      <c r="D36" s="35" t="s">
        <v>125</v>
      </c>
      <c r="E36" s="131">
        <f>AVERAGE(E35:J35)</f>
        <v>0.03695645319009428</v>
      </c>
      <c r="F36" s="25"/>
      <c r="G36" s="25"/>
      <c r="H36" s="25"/>
      <c r="I36" s="25"/>
      <c r="J36" s="25"/>
    </row>
    <row r="37" spans="2:10" ht="12.75">
      <c r="B37" s="40"/>
      <c r="C37" s="40"/>
      <c r="D37" s="40"/>
      <c r="E37" s="24"/>
      <c r="F37" s="24"/>
      <c r="G37" s="24"/>
      <c r="H37" s="24"/>
      <c r="I37" s="24"/>
      <c r="J37" s="24"/>
    </row>
    <row r="38" spans="2:18" ht="12.75">
      <c r="B38" s="29" t="s">
        <v>40</v>
      </c>
      <c r="C38" s="35"/>
      <c r="D38" s="35" t="s">
        <v>166</v>
      </c>
      <c r="E38" s="130">
        <v>43.71</v>
      </c>
      <c r="F38" s="130">
        <v>44.7</v>
      </c>
      <c r="G38" s="130">
        <v>43.75</v>
      </c>
      <c r="H38" s="130">
        <v>41.89</v>
      </c>
      <c r="I38" s="130">
        <v>42.83</v>
      </c>
      <c r="J38" s="130">
        <v>43.39</v>
      </c>
      <c r="M38" s="18"/>
      <c r="N38" s="18"/>
      <c r="O38" s="18"/>
      <c r="P38" s="18"/>
      <c r="Q38" s="18"/>
      <c r="R38" s="18"/>
    </row>
    <row r="39" spans="2:10" ht="12.75">
      <c r="B39" s="34"/>
      <c r="C39" s="35"/>
      <c r="D39" s="35" t="s">
        <v>167</v>
      </c>
      <c r="E39" s="130">
        <v>38.63</v>
      </c>
      <c r="F39" s="130">
        <v>41.86</v>
      </c>
      <c r="G39" s="130">
        <v>41.82</v>
      </c>
      <c r="H39" s="130">
        <v>37.99</v>
      </c>
      <c r="I39" s="130">
        <v>40</v>
      </c>
      <c r="J39" s="130">
        <v>39.28</v>
      </c>
    </row>
    <row r="40" spans="2:18" ht="12.75">
      <c r="B40" s="34"/>
      <c r="C40" s="35"/>
      <c r="D40" s="35" t="s">
        <v>168</v>
      </c>
      <c r="E40" s="129">
        <f aca="true" t="shared" si="8" ref="E40:J40">AVERAGE(E38:E39)</f>
        <v>41.17</v>
      </c>
      <c r="F40" s="129">
        <f t="shared" si="8"/>
        <v>43.28</v>
      </c>
      <c r="G40" s="129">
        <f t="shared" si="8"/>
        <v>42.785</v>
      </c>
      <c r="H40" s="129">
        <f t="shared" si="8"/>
        <v>39.94</v>
      </c>
      <c r="I40" s="129">
        <f t="shared" si="8"/>
        <v>41.415</v>
      </c>
      <c r="J40" s="129">
        <f t="shared" si="8"/>
        <v>41.335</v>
      </c>
      <c r="M40" s="14"/>
      <c r="N40" s="14"/>
      <c r="O40" s="14"/>
      <c r="P40" s="14"/>
      <c r="Q40" s="14"/>
      <c r="R40" s="14"/>
    </row>
    <row r="41" spans="2:18" ht="12.75">
      <c r="B41" s="34"/>
      <c r="C41" s="35"/>
      <c r="D41" s="35" t="s">
        <v>169</v>
      </c>
      <c r="E41" s="132">
        <v>0.465</v>
      </c>
      <c r="F41" s="132">
        <v>0.465</v>
      </c>
      <c r="G41" s="132">
        <v>0.465</v>
      </c>
      <c r="H41" s="132">
        <v>0.465</v>
      </c>
      <c r="I41" s="132">
        <v>0.465</v>
      </c>
      <c r="J41" s="132">
        <v>0.465</v>
      </c>
      <c r="M41" s="14"/>
      <c r="N41" s="14"/>
      <c r="O41" s="14"/>
      <c r="P41" s="14"/>
      <c r="Q41" s="14"/>
      <c r="R41" s="14"/>
    </row>
    <row r="42" spans="2:10" ht="12.75">
      <c r="B42" s="34"/>
      <c r="C42" s="35"/>
      <c r="D42" s="35" t="s">
        <v>170</v>
      </c>
      <c r="E42" s="131">
        <f aca="true" t="shared" si="9" ref="E42:J42">(E41*4)/E40</f>
        <v>0.04517852805440855</v>
      </c>
      <c r="F42" s="131">
        <f t="shared" si="9"/>
        <v>0.042975970425138635</v>
      </c>
      <c r="G42" s="131">
        <f t="shared" si="9"/>
        <v>0.04347317985275214</v>
      </c>
      <c r="H42" s="131">
        <f t="shared" si="9"/>
        <v>0.046569854782173264</v>
      </c>
      <c r="I42" s="131">
        <f t="shared" si="9"/>
        <v>0.04491126403477001</v>
      </c>
      <c r="J42" s="131">
        <f t="shared" si="9"/>
        <v>0.04499818555703399</v>
      </c>
    </row>
    <row r="43" spans="2:10" ht="12.75">
      <c r="B43" s="34"/>
      <c r="C43" s="35"/>
      <c r="D43" s="35" t="s">
        <v>125</v>
      </c>
      <c r="E43" s="131">
        <f>AVERAGE(E42:J42)</f>
        <v>0.04468449711771277</v>
      </c>
      <c r="F43" s="25"/>
      <c r="G43" s="25"/>
      <c r="H43" s="25"/>
      <c r="I43" s="25"/>
      <c r="J43" s="25"/>
    </row>
    <row r="44" spans="2:10" ht="12.75">
      <c r="B44" s="34"/>
      <c r="C44" s="35"/>
      <c r="D44" s="35"/>
      <c r="E44" s="131"/>
      <c r="F44" s="25"/>
      <c r="G44" s="25"/>
      <c r="H44" s="25"/>
      <c r="I44" s="25"/>
      <c r="J44" s="25"/>
    </row>
    <row r="45" spans="2:10" ht="12.75">
      <c r="B45" s="29" t="s">
        <v>42</v>
      </c>
      <c r="C45" s="40"/>
      <c r="D45" s="35" t="s">
        <v>166</v>
      </c>
      <c r="E45" s="14">
        <v>16.73</v>
      </c>
      <c r="F45" s="14">
        <v>16.8</v>
      </c>
      <c r="G45" s="14">
        <v>16.03</v>
      </c>
      <c r="H45" s="14">
        <v>15.29</v>
      </c>
      <c r="I45" s="14">
        <v>15.69</v>
      </c>
      <c r="J45" s="14">
        <v>15.82</v>
      </c>
    </row>
    <row r="46" spans="2:17" ht="12.75">
      <c r="B46" s="40"/>
      <c r="C46" s="40"/>
      <c r="D46" s="35" t="s">
        <v>167</v>
      </c>
      <c r="E46" s="14">
        <v>14.13</v>
      </c>
      <c r="F46" s="14">
        <v>15.86</v>
      </c>
      <c r="G46" s="14">
        <v>14.86</v>
      </c>
      <c r="H46" s="14">
        <v>14.25</v>
      </c>
      <c r="I46" s="14">
        <v>14.24</v>
      </c>
      <c r="J46" s="14">
        <v>14.33</v>
      </c>
      <c r="M46" s="14"/>
      <c r="N46" s="14"/>
      <c r="O46" s="14"/>
      <c r="P46" s="14"/>
      <c r="Q46" s="14"/>
    </row>
    <row r="47" spans="2:17" ht="12.75">
      <c r="B47" s="40"/>
      <c r="C47" s="40"/>
      <c r="D47" s="35" t="s">
        <v>168</v>
      </c>
      <c r="E47" s="129">
        <f aca="true" t="shared" si="10" ref="E47:J47">AVERAGE(E45:E46)</f>
        <v>15.43</v>
      </c>
      <c r="F47" s="129">
        <f t="shared" si="10"/>
        <v>16.33</v>
      </c>
      <c r="G47" s="129">
        <f t="shared" si="10"/>
        <v>15.445</v>
      </c>
      <c r="H47" s="129">
        <f t="shared" si="10"/>
        <v>14.77</v>
      </c>
      <c r="I47" s="129">
        <f t="shared" si="10"/>
        <v>14.965</v>
      </c>
      <c r="J47" s="129">
        <f t="shared" si="10"/>
        <v>15.075</v>
      </c>
      <c r="M47" s="14"/>
      <c r="N47" s="14"/>
      <c r="O47" s="14"/>
      <c r="P47" s="14"/>
      <c r="Q47" s="14"/>
    </row>
    <row r="48" spans="2:17" ht="12.75">
      <c r="B48" s="40"/>
      <c r="C48" s="40"/>
      <c r="D48" s="35" t="s">
        <v>169</v>
      </c>
      <c r="E48" s="132">
        <v>0.23</v>
      </c>
      <c r="F48" s="132">
        <v>0.23</v>
      </c>
      <c r="G48" s="132">
        <v>0.23</v>
      </c>
      <c r="H48" s="132">
        <v>0.23</v>
      </c>
      <c r="I48" s="132">
        <v>0.23</v>
      </c>
      <c r="J48" s="132">
        <v>0.23</v>
      </c>
      <c r="M48" s="14"/>
      <c r="N48" s="14"/>
      <c r="O48" s="14"/>
      <c r="P48" s="14"/>
      <c r="Q48" s="14"/>
    </row>
    <row r="49" spans="2:17" ht="12.75">
      <c r="B49" s="40"/>
      <c r="C49" s="40"/>
      <c r="D49" s="35" t="s">
        <v>170</v>
      </c>
      <c r="E49" s="131">
        <f aca="true" t="shared" si="11" ref="E49:J49">(E48*4)/E47</f>
        <v>0.05962410887880752</v>
      </c>
      <c r="F49" s="131">
        <f t="shared" si="11"/>
        <v>0.05633802816901409</v>
      </c>
      <c r="G49" s="131">
        <f t="shared" si="11"/>
        <v>0.05956620265458077</v>
      </c>
      <c r="H49" s="131">
        <f t="shared" si="11"/>
        <v>0.062288422477995944</v>
      </c>
      <c r="I49" s="131">
        <f t="shared" si="11"/>
        <v>0.06147677915135316</v>
      </c>
      <c r="J49" s="131">
        <f t="shared" si="11"/>
        <v>0.061028192371475956</v>
      </c>
      <c r="M49" s="14"/>
      <c r="N49" s="14"/>
      <c r="O49" s="14"/>
      <c r="P49" s="14"/>
      <c r="Q49" s="14"/>
    </row>
    <row r="50" spans="2:10" ht="12.75">
      <c r="B50" s="40"/>
      <c r="C50" s="40"/>
      <c r="D50" s="35" t="s">
        <v>125</v>
      </c>
      <c r="E50" s="131">
        <f>AVERAGE(E49:J49)</f>
        <v>0.06005362228387123</v>
      </c>
      <c r="F50" s="25"/>
      <c r="G50" s="25"/>
      <c r="H50" s="25"/>
      <c r="I50" s="25"/>
      <c r="J50" s="25"/>
    </row>
    <row r="51" spans="2:10" ht="12.75">
      <c r="B51" s="40"/>
      <c r="C51" s="40"/>
      <c r="D51" s="40"/>
      <c r="E51" s="40"/>
      <c r="F51" s="40"/>
      <c r="G51" s="40"/>
      <c r="H51" s="40"/>
      <c r="I51" s="40"/>
      <c r="J51" s="40"/>
    </row>
    <row r="52" spans="2:10" ht="12.75">
      <c r="B52" s="40"/>
      <c r="C52" s="40"/>
      <c r="D52" s="40"/>
      <c r="E52" s="40"/>
      <c r="F52" s="40"/>
      <c r="G52" s="40"/>
      <c r="H52" s="40"/>
      <c r="I52" s="40"/>
      <c r="J52" s="40"/>
    </row>
    <row r="53" spans="2:10" ht="12.75">
      <c r="B53" s="40"/>
      <c r="C53" s="40"/>
      <c r="D53" s="40"/>
      <c r="E53" s="40"/>
      <c r="F53" s="40"/>
      <c r="G53" s="40"/>
      <c r="H53" s="40"/>
      <c r="I53" s="40"/>
      <c r="J53" s="40"/>
    </row>
    <row r="54" spans="2:10" ht="6.75" customHeight="1">
      <c r="B54" s="40"/>
      <c r="C54" s="40"/>
      <c r="D54" s="40"/>
      <c r="E54" s="40"/>
      <c r="F54" s="40"/>
      <c r="G54" s="40"/>
      <c r="H54" s="40"/>
      <c r="I54" s="40"/>
      <c r="J54" s="40"/>
    </row>
    <row r="55" spans="2:10" ht="12.75">
      <c r="B55" s="40"/>
      <c r="C55" s="40"/>
      <c r="D55" s="40"/>
      <c r="E55" s="40"/>
      <c r="F55" s="40"/>
      <c r="G55" s="40"/>
      <c r="H55" s="40"/>
      <c r="I55" s="40"/>
      <c r="J55" s="41" t="s">
        <v>152</v>
      </c>
    </row>
    <row r="56" spans="2:10" ht="12.75">
      <c r="B56" s="40"/>
      <c r="C56" s="40"/>
      <c r="D56" s="40"/>
      <c r="E56" s="40"/>
      <c r="F56" s="40"/>
      <c r="G56" s="40"/>
      <c r="H56" s="40"/>
      <c r="I56" s="40"/>
      <c r="J56" s="41" t="s">
        <v>53</v>
      </c>
    </row>
    <row r="57" spans="2:10" ht="12.75">
      <c r="B57" s="40"/>
      <c r="C57" s="40"/>
      <c r="D57" s="40"/>
      <c r="E57" s="40"/>
      <c r="F57" s="40"/>
      <c r="G57" s="40"/>
      <c r="H57" s="40"/>
      <c r="I57" s="40"/>
      <c r="J57" s="41"/>
    </row>
    <row r="58" spans="1:10" ht="12.75">
      <c r="A58" s="21" t="s">
        <v>123</v>
      </c>
      <c r="B58" s="31"/>
      <c r="C58" s="31"/>
      <c r="D58" s="31"/>
      <c r="E58" s="31"/>
      <c r="F58" s="32"/>
      <c r="G58" s="32"/>
      <c r="H58" s="32"/>
      <c r="I58" s="32"/>
      <c r="J58" s="32"/>
    </row>
    <row r="59" spans="1:10" ht="12.75">
      <c r="A59" s="1" t="s">
        <v>37</v>
      </c>
      <c r="B59" s="31"/>
      <c r="C59" s="31"/>
      <c r="D59" s="31"/>
      <c r="E59" s="31"/>
      <c r="F59" s="32"/>
      <c r="G59" s="32"/>
      <c r="H59" s="32"/>
      <c r="I59" s="32"/>
      <c r="J59" s="32"/>
    </row>
    <row r="60" spans="1:10" ht="12.75">
      <c r="A60" s="1" t="s">
        <v>121</v>
      </c>
      <c r="B60" s="31"/>
      <c r="C60" s="31"/>
      <c r="D60" s="31"/>
      <c r="E60" s="31"/>
      <c r="F60" s="32"/>
      <c r="G60" s="32"/>
      <c r="H60" s="32"/>
      <c r="I60" s="32"/>
      <c r="J60" s="32"/>
    </row>
    <row r="61" spans="2:10" ht="12.75"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13.5" thickBot="1">
      <c r="A62" s="5"/>
      <c r="B62" s="25"/>
      <c r="C62" s="25"/>
      <c r="D62" s="25"/>
      <c r="E62" s="158">
        <v>40299</v>
      </c>
      <c r="F62" s="158">
        <v>40269</v>
      </c>
      <c r="G62" s="33">
        <v>40238</v>
      </c>
      <c r="H62" s="33">
        <v>40210</v>
      </c>
      <c r="I62" s="33">
        <v>40179</v>
      </c>
      <c r="J62" s="33">
        <v>40148</v>
      </c>
    </row>
    <row r="63" spans="2:10" ht="13.5" thickTop="1">
      <c r="B63" s="40"/>
      <c r="C63" s="40"/>
      <c r="D63" s="35"/>
      <c r="E63" s="39"/>
      <c r="F63" s="35"/>
      <c r="G63" s="35"/>
      <c r="H63" s="35"/>
      <c r="I63" s="35"/>
      <c r="J63" s="35"/>
    </row>
    <row r="64" spans="2:10" ht="12.75">
      <c r="B64" s="29" t="s">
        <v>41</v>
      </c>
      <c r="C64" s="40"/>
      <c r="D64" s="35" t="s">
        <v>166</v>
      </c>
      <c r="E64" s="30">
        <v>48.57</v>
      </c>
      <c r="F64" s="30">
        <v>49.18</v>
      </c>
      <c r="G64" s="30">
        <v>47.54</v>
      </c>
      <c r="H64" s="30">
        <v>44.84</v>
      </c>
      <c r="I64" s="30">
        <v>45.82</v>
      </c>
      <c r="J64" s="30">
        <v>46.47</v>
      </c>
    </row>
    <row r="65" spans="2:10" ht="12.75">
      <c r="B65" s="40"/>
      <c r="C65" s="40"/>
      <c r="D65" s="35" t="s">
        <v>167</v>
      </c>
      <c r="E65" s="30">
        <v>41.9</v>
      </c>
      <c r="F65" s="30">
        <v>46.07</v>
      </c>
      <c r="G65" s="30">
        <v>44.23</v>
      </c>
      <c r="H65" s="30">
        <v>41.05</v>
      </c>
      <c r="I65" s="30">
        <v>42.79</v>
      </c>
      <c r="J65" s="30">
        <v>42.82</v>
      </c>
    </row>
    <row r="66" spans="2:10" ht="12.75">
      <c r="B66" s="40"/>
      <c r="C66" s="40"/>
      <c r="D66" s="35" t="s">
        <v>168</v>
      </c>
      <c r="E66" s="129">
        <f aca="true" t="shared" si="12" ref="E66:J66">AVERAGE(E64:E65)</f>
        <v>45.235</v>
      </c>
      <c r="F66" s="129">
        <f t="shared" si="12"/>
        <v>47.625</v>
      </c>
      <c r="G66" s="129">
        <f t="shared" si="12"/>
        <v>45.885</v>
      </c>
      <c r="H66" s="129">
        <f t="shared" si="12"/>
        <v>42.945</v>
      </c>
      <c r="I66" s="129">
        <f t="shared" si="12"/>
        <v>44.305</v>
      </c>
      <c r="J66" s="129">
        <f t="shared" si="12"/>
        <v>44.644999999999996</v>
      </c>
    </row>
    <row r="67" spans="2:10" ht="12.75">
      <c r="B67" s="40"/>
      <c r="C67" s="40"/>
      <c r="D67" s="35" t="s">
        <v>169</v>
      </c>
      <c r="E67" s="132">
        <v>0.415</v>
      </c>
      <c r="F67" s="132">
        <v>0.415</v>
      </c>
      <c r="G67" s="132">
        <v>0.415</v>
      </c>
      <c r="H67" s="132">
        <v>0.415</v>
      </c>
      <c r="I67" s="132">
        <v>0.415</v>
      </c>
      <c r="J67" s="132">
        <v>0.415</v>
      </c>
    </row>
    <row r="68" spans="2:10" ht="12.75">
      <c r="B68" s="40"/>
      <c r="C68" s="40"/>
      <c r="D68" s="35" t="s">
        <v>170</v>
      </c>
      <c r="E68" s="131">
        <f aca="true" t="shared" si="13" ref="E68:J68">(E67*4)/E66</f>
        <v>0.03669724770642202</v>
      </c>
      <c r="F68" s="131">
        <f t="shared" si="13"/>
        <v>0.03485564304461942</v>
      </c>
      <c r="G68" s="131">
        <f t="shared" si="13"/>
        <v>0.036177400021793614</v>
      </c>
      <c r="H68" s="131">
        <f t="shared" si="13"/>
        <v>0.03865409244382349</v>
      </c>
      <c r="I68" s="131">
        <f t="shared" si="13"/>
        <v>0.03746755445209344</v>
      </c>
      <c r="J68" s="131">
        <f t="shared" si="13"/>
        <v>0.03718221525366783</v>
      </c>
    </row>
    <row r="69" spans="2:10" ht="12.75">
      <c r="B69" s="40"/>
      <c r="C69" s="40"/>
      <c r="D69" s="35" t="s">
        <v>125</v>
      </c>
      <c r="E69" s="131">
        <f>AVERAGE(E68:J68)</f>
        <v>0.036839025487069965</v>
      </c>
      <c r="F69" s="25"/>
      <c r="G69" s="25"/>
      <c r="H69" s="25"/>
      <c r="I69" s="25"/>
      <c r="J69" s="25"/>
    </row>
    <row r="70" spans="2:10" ht="12.75">
      <c r="B70" s="40"/>
      <c r="C70" s="40"/>
      <c r="D70" s="40"/>
      <c r="E70" s="40"/>
      <c r="F70" s="40"/>
      <c r="G70" s="40"/>
      <c r="H70" s="40"/>
      <c r="I70" s="40"/>
      <c r="J70" s="40"/>
    </row>
    <row r="71" spans="2:10" ht="12.75">
      <c r="B71" s="29" t="s">
        <v>43</v>
      </c>
      <c r="C71" s="40"/>
      <c r="D71" s="35" t="s">
        <v>166</v>
      </c>
      <c r="E71" s="30">
        <v>27.97</v>
      </c>
      <c r="F71" s="30">
        <v>28.52</v>
      </c>
      <c r="G71" s="30">
        <v>28.04</v>
      </c>
      <c r="H71" s="30">
        <v>25.98</v>
      </c>
      <c r="I71" s="30">
        <v>27.1</v>
      </c>
      <c r="J71" s="30">
        <v>27.84</v>
      </c>
    </row>
    <row r="72" spans="2:10" ht="12.75">
      <c r="B72" s="40"/>
      <c r="C72" s="40"/>
      <c r="D72" s="35" t="s">
        <v>167</v>
      </c>
      <c r="E72" s="30">
        <v>24.5</v>
      </c>
      <c r="F72" s="30">
        <v>27.01</v>
      </c>
      <c r="G72" s="30">
        <v>25.95</v>
      </c>
      <c r="H72" s="30">
        <v>23.87</v>
      </c>
      <c r="I72" s="30">
        <v>25.51</v>
      </c>
      <c r="J72" s="30">
        <v>23.66</v>
      </c>
    </row>
    <row r="73" spans="2:10" ht="12.75">
      <c r="B73" s="40"/>
      <c r="C73" s="40"/>
      <c r="D73" s="35" t="s">
        <v>168</v>
      </c>
      <c r="E73" s="37">
        <f aca="true" t="shared" si="14" ref="E73:J73">AVERAGE(E71:E72)</f>
        <v>26.235</v>
      </c>
      <c r="F73" s="37">
        <f t="shared" si="14"/>
        <v>27.765</v>
      </c>
      <c r="G73" s="37">
        <f t="shared" si="14"/>
        <v>26.994999999999997</v>
      </c>
      <c r="H73" s="37">
        <f t="shared" si="14"/>
        <v>24.925</v>
      </c>
      <c r="I73" s="37">
        <f t="shared" si="14"/>
        <v>26.305</v>
      </c>
      <c r="J73" s="37">
        <f t="shared" si="14"/>
        <v>25.75</v>
      </c>
    </row>
    <row r="74" spans="2:10" ht="12.75">
      <c r="B74" s="40"/>
      <c r="C74" s="40"/>
      <c r="D74" s="35" t="s">
        <v>169</v>
      </c>
      <c r="E74" s="38">
        <v>0.28</v>
      </c>
      <c r="F74" s="38">
        <v>0.28</v>
      </c>
      <c r="G74" s="38">
        <v>0.28</v>
      </c>
      <c r="H74" s="38">
        <v>0.27</v>
      </c>
      <c r="I74" s="38">
        <v>0.27</v>
      </c>
      <c r="J74" s="38">
        <v>0.27</v>
      </c>
    </row>
    <row r="75" spans="2:10" ht="12.75">
      <c r="B75" s="40"/>
      <c r="C75" s="40"/>
      <c r="D75" s="35" t="s">
        <v>170</v>
      </c>
      <c r="E75" s="39">
        <f aca="true" t="shared" si="15" ref="E75:J75">(E74*4)/E73</f>
        <v>0.04269106155898609</v>
      </c>
      <c r="F75" s="39">
        <f t="shared" si="15"/>
        <v>0.040338555735638396</v>
      </c>
      <c r="G75" s="39">
        <f t="shared" si="15"/>
        <v>0.04148916466012225</v>
      </c>
      <c r="H75" s="39">
        <f t="shared" si="15"/>
        <v>0.04332998996990973</v>
      </c>
      <c r="I75" s="39">
        <f t="shared" si="15"/>
        <v>0.04105683330165368</v>
      </c>
      <c r="J75" s="39">
        <f t="shared" si="15"/>
        <v>0.04194174757281554</v>
      </c>
    </row>
    <row r="76" spans="2:10" ht="12.75">
      <c r="B76" s="40"/>
      <c r="C76" s="40"/>
      <c r="D76" s="35" t="s">
        <v>125</v>
      </c>
      <c r="E76" s="39">
        <f>AVERAGE(E75:J75)</f>
        <v>0.04180789213318761</v>
      </c>
      <c r="F76" s="35"/>
      <c r="G76" s="35"/>
      <c r="H76" s="35"/>
      <c r="I76" s="35"/>
      <c r="J76" s="35"/>
    </row>
    <row r="77" spans="2:10" ht="12.75">
      <c r="B77" s="40"/>
      <c r="C77" s="40"/>
      <c r="D77" s="35"/>
      <c r="E77" s="39"/>
      <c r="F77" s="35"/>
      <c r="G77" s="35"/>
      <c r="H77" s="35"/>
      <c r="I77" s="35"/>
      <c r="J77" s="35"/>
    </row>
    <row r="78" spans="2:10" ht="12.75">
      <c r="B78" s="29" t="s">
        <v>136</v>
      </c>
      <c r="C78" s="40"/>
      <c r="D78" s="35" t="s">
        <v>166</v>
      </c>
      <c r="E78" s="30">
        <v>45.84</v>
      </c>
      <c r="F78" s="30">
        <v>46</v>
      </c>
      <c r="G78" s="30">
        <v>42.5</v>
      </c>
      <c r="H78" s="30">
        <v>40.5</v>
      </c>
      <c r="I78" s="30">
        <v>39.25</v>
      </c>
      <c r="J78" s="30">
        <v>40.24</v>
      </c>
    </row>
    <row r="79" spans="2:10" ht="12.75">
      <c r="B79" s="40"/>
      <c r="C79" s="40"/>
      <c r="D79" s="35" t="s">
        <v>167</v>
      </c>
      <c r="E79" s="30">
        <v>41.17</v>
      </c>
      <c r="F79" s="30">
        <v>41.98</v>
      </c>
      <c r="G79" s="30">
        <v>39.63</v>
      </c>
      <c r="H79" s="30">
        <v>37.19</v>
      </c>
      <c r="I79" s="30">
        <v>37.39</v>
      </c>
      <c r="J79" s="30">
        <v>36.09</v>
      </c>
    </row>
    <row r="80" spans="2:10" ht="12.75">
      <c r="B80" s="40"/>
      <c r="C80" s="40"/>
      <c r="D80" s="35" t="s">
        <v>168</v>
      </c>
      <c r="E80" s="129">
        <f aca="true" t="shared" si="16" ref="E80:J80">AVERAGE(E78:E79)</f>
        <v>43.505</v>
      </c>
      <c r="F80" s="129">
        <f t="shared" si="16"/>
        <v>43.989999999999995</v>
      </c>
      <c r="G80" s="129">
        <f t="shared" si="16"/>
        <v>41.065</v>
      </c>
      <c r="H80" s="129">
        <f t="shared" si="16"/>
        <v>38.845</v>
      </c>
      <c r="I80" s="129">
        <f t="shared" si="16"/>
        <v>38.32</v>
      </c>
      <c r="J80" s="129">
        <f t="shared" si="16"/>
        <v>38.165000000000006</v>
      </c>
    </row>
    <row r="81" spans="2:10" ht="12.75">
      <c r="B81" s="40"/>
      <c r="C81" s="40"/>
      <c r="D81" s="35" t="s">
        <v>169</v>
      </c>
      <c r="E81" s="132">
        <v>0.33</v>
      </c>
      <c r="F81" s="132">
        <v>0.33</v>
      </c>
      <c r="G81" s="132">
        <v>0.33</v>
      </c>
      <c r="H81" s="132">
        <v>0.33</v>
      </c>
      <c r="I81" s="132">
        <v>0.33</v>
      </c>
      <c r="J81" s="132">
        <v>0.33</v>
      </c>
    </row>
    <row r="82" spans="2:10" ht="12.75">
      <c r="B82" s="40"/>
      <c r="C82" s="40"/>
      <c r="D82" s="35" t="s">
        <v>170</v>
      </c>
      <c r="E82" s="131">
        <f aca="true" t="shared" si="17" ref="E82:J82">(E81*4)/E80</f>
        <v>0.03034134007585335</v>
      </c>
      <c r="F82" s="131">
        <f t="shared" si="17"/>
        <v>0.03000681973175722</v>
      </c>
      <c r="G82" s="131">
        <f t="shared" si="17"/>
        <v>0.03214416169487398</v>
      </c>
      <c r="H82" s="131">
        <f t="shared" si="17"/>
        <v>0.03398120736259493</v>
      </c>
      <c r="I82" s="131">
        <f t="shared" si="17"/>
        <v>0.03444676409185804</v>
      </c>
      <c r="J82" s="131">
        <f t="shared" si="17"/>
        <v>0.03458666317306432</v>
      </c>
    </row>
    <row r="83" spans="2:10" ht="12.75">
      <c r="B83" s="40"/>
      <c r="C83" s="40"/>
      <c r="D83" s="35" t="s">
        <v>125</v>
      </c>
      <c r="E83" s="131">
        <f>AVERAGE(E82:J82)</f>
        <v>0.03258449268833364</v>
      </c>
      <c r="F83" s="25"/>
      <c r="G83" s="25"/>
      <c r="H83" s="25"/>
      <c r="I83" s="25"/>
      <c r="J83" s="25"/>
    </row>
    <row r="84" spans="2:10" ht="12.75">
      <c r="B84" s="40"/>
      <c r="C84" s="40"/>
      <c r="D84" s="40"/>
      <c r="E84" s="40"/>
      <c r="F84" s="40"/>
      <c r="G84" s="40"/>
      <c r="H84" s="40"/>
      <c r="I84" s="40"/>
      <c r="J84" s="40"/>
    </row>
    <row r="85" spans="2:10" ht="12.75">
      <c r="B85" s="29" t="s">
        <v>44</v>
      </c>
      <c r="C85" s="40"/>
      <c r="D85" s="35" t="s">
        <v>166</v>
      </c>
      <c r="E85" s="30">
        <v>32.91</v>
      </c>
      <c r="F85" s="30">
        <v>32.58</v>
      </c>
      <c r="G85" s="30">
        <v>30.7</v>
      </c>
      <c r="H85" s="30">
        <v>28.82</v>
      </c>
      <c r="I85" s="30">
        <v>29.4</v>
      </c>
      <c r="J85" s="30">
        <v>29.48</v>
      </c>
    </row>
    <row r="86" spans="2:10" ht="12.75">
      <c r="B86" s="40"/>
      <c r="C86" s="40"/>
      <c r="D86" s="35" t="s">
        <v>167</v>
      </c>
      <c r="E86" s="30">
        <v>28.12</v>
      </c>
      <c r="F86" s="30">
        <v>30.06</v>
      </c>
      <c r="G86" s="30">
        <v>28.83</v>
      </c>
      <c r="H86" s="30">
        <v>26.28</v>
      </c>
      <c r="I86" s="30">
        <v>27.6</v>
      </c>
      <c r="J86" s="30">
        <v>26.33</v>
      </c>
    </row>
    <row r="87" spans="2:10" ht="12.75">
      <c r="B87" s="40"/>
      <c r="C87" s="40"/>
      <c r="D87" s="35" t="s">
        <v>168</v>
      </c>
      <c r="E87" s="37">
        <f aca="true" t="shared" si="18" ref="E87:J87">AVERAGE(E85:E86)</f>
        <v>30.515</v>
      </c>
      <c r="F87" s="37">
        <f t="shared" si="18"/>
        <v>31.32</v>
      </c>
      <c r="G87" s="37">
        <f t="shared" si="18"/>
        <v>29.765</v>
      </c>
      <c r="H87" s="37">
        <f t="shared" si="18"/>
        <v>27.55</v>
      </c>
      <c r="I87" s="37">
        <f t="shared" si="18"/>
        <v>28.5</v>
      </c>
      <c r="J87" s="37">
        <f t="shared" si="18"/>
        <v>27.905</v>
      </c>
    </row>
    <row r="88" spans="2:10" ht="12.75">
      <c r="B88" s="40"/>
      <c r="C88" s="40"/>
      <c r="D88" s="35" t="s">
        <v>169</v>
      </c>
      <c r="E88" s="36">
        <v>0.25</v>
      </c>
      <c r="F88" s="36">
        <v>0.238</v>
      </c>
      <c r="G88" s="36">
        <v>0.238</v>
      </c>
      <c r="H88" s="36">
        <v>0.238</v>
      </c>
      <c r="I88" s="36">
        <v>0.238</v>
      </c>
      <c r="J88" s="36">
        <v>0.238</v>
      </c>
    </row>
    <row r="89" spans="2:10" ht="12.75">
      <c r="B89" s="40"/>
      <c r="C89" s="40"/>
      <c r="D89" s="35" t="s">
        <v>170</v>
      </c>
      <c r="E89" s="39">
        <f aca="true" t="shared" si="19" ref="E89:J89">(E88*4)/E87</f>
        <v>0.03277076847452073</v>
      </c>
      <c r="F89" s="39">
        <f t="shared" si="19"/>
        <v>0.030395913154533844</v>
      </c>
      <c r="G89" s="39">
        <f t="shared" si="19"/>
        <v>0.03198387367713758</v>
      </c>
      <c r="H89" s="39">
        <f t="shared" si="19"/>
        <v>0.03455535390199637</v>
      </c>
      <c r="I89" s="39">
        <f t="shared" si="19"/>
        <v>0.033403508771929824</v>
      </c>
      <c r="J89" s="39">
        <f t="shared" si="19"/>
        <v>0.034115749865615476</v>
      </c>
    </row>
    <row r="90" spans="2:10" ht="12.75">
      <c r="B90" s="40"/>
      <c r="C90" s="40"/>
      <c r="D90" s="35" t="s">
        <v>125</v>
      </c>
      <c r="E90" s="39">
        <f>AVERAGE(E89:J89)</f>
        <v>0.032870861307622304</v>
      </c>
      <c r="F90" s="39"/>
      <c r="G90" s="35"/>
      <c r="H90" s="35"/>
      <c r="I90" s="35"/>
      <c r="J90" s="35"/>
    </row>
    <row r="91" spans="2:10" ht="12.75">
      <c r="B91" s="40"/>
      <c r="C91" s="40"/>
      <c r="D91" s="35"/>
      <c r="E91" s="39"/>
      <c r="F91" s="39"/>
      <c r="G91" s="35"/>
      <c r="H91" s="35"/>
      <c r="I91" s="35"/>
      <c r="J91" s="35"/>
    </row>
    <row r="92" spans="2:10" ht="12.75">
      <c r="B92" s="29" t="s">
        <v>137</v>
      </c>
      <c r="C92" s="40"/>
      <c r="D92" s="35" t="s">
        <v>166</v>
      </c>
      <c r="E92" s="30">
        <v>36.57</v>
      </c>
      <c r="F92" s="30">
        <v>36.12</v>
      </c>
      <c r="G92" s="30">
        <v>35.02</v>
      </c>
      <c r="H92" s="30">
        <v>33.34</v>
      </c>
      <c r="I92" s="30">
        <v>34.07</v>
      </c>
      <c r="J92" s="30">
        <v>34.58</v>
      </c>
    </row>
    <row r="93" spans="2:10" ht="12.75">
      <c r="B93" s="40"/>
      <c r="C93" s="40"/>
      <c r="D93" s="35" t="s">
        <v>167</v>
      </c>
      <c r="E93" s="30">
        <v>33</v>
      </c>
      <c r="F93" s="30">
        <v>34.33</v>
      </c>
      <c r="G93" s="30">
        <v>32.88</v>
      </c>
      <c r="H93" s="30">
        <v>31</v>
      </c>
      <c r="I93" s="30">
        <v>31.63</v>
      </c>
      <c r="J93" s="30">
        <v>31.43</v>
      </c>
    </row>
    <row r="94" spans="2:10" ht="12.75">
      <c r="B94" s="40"/>
      <c r="C94" s="40"/>
      <c r="D94" s="35" t="s">
        <v>168</v>
      </c>
      <c r="E94" s="37">
        <f aca="true" t="shared" si="20" ref="E94:J94">AVERAGE(E92:E93)</f>
        <v>34.785</v>
      </c>
      <c r="F94" s="37">
        <f t="shared" si="20"/>
        <v>35.224999999999994</v>
      </c>
      <c r="G94" s="37">
        <f t="shared" si="20"/>
        <v>33.95</v>
      </c>
      <c r="H94" s="37">
        <f t="shared" si="20"/>
        <v>32.17</v>
      </c>
      <c r="I94" s="37">
        <f t="shared" si="20"/>
        <v>32.85</v>
      </c>
      <c r="J94" s="37">
        <f t="shared" si="20"/>
        <v>33.004999999999995</v>
      </c>
    </row>
    <row r="95" spans="2:10" ht="12.75">
      <c r="B95" s="40"/>
      <c r="C95" s="40"/>
      <c r="D95" s="35" t="s">
        <v>169</v>
      </c>
      <c r="E95" s="38">
        <v>0.378</v>
      </c>
      <c r="F95" s="38">
        <v>0.378</v>
      </c>
      <c r="G95" s="38">
        <v>0.368</v>
      </c>
      <c r="H95" s="38">
        <v>0.368</v>
      </c>
      <c r="I95" s="38">
        <v>0.368</v>
      </c>
      <c r="J95" s="38">
        <v>0.368</v>
      </c>
    </row>
    <row r="96" spans="2:10" ht="12.75">
      <c r="B96" s="40"/>
      <c r="C96" s="40"/>
      <c r="D96" s="35" t="s">
        <v>170</v>
      </c>
      <c r="E96" s="39">
        <f aca="true" t="shared" si="21" ref="E96:J96">(E95*4)/E94</f>
        <v>0.043467011642949555</v>
      </c>
      <c r="F96" s="39">
        <f t="shared" si="21"/>
        <v>0.04292405961674948</v>
      </c>
      <c r="G96" s="39">
        <f t="shared" si="21"/>
        <v>0.04335787923416789</v>
      </c>
      <c r="H96" s="39">
        <f t="shared" si="21"/>
        <v>0.0457569163817221</v>
      </c>
      <c r="I96" s="39">
        <f t="shared" si="21"/>
        <v>0.04480974124809741</v>
      </c>
      <c r="J96" s="39">
        <f t="shared" si="21"/>
        <v>0.04459930313588851</v>
      </c>
    </row>
    <row r="97" spans="2:10" ht="12.75">
      <c r="B97" s="40"/>
      <c r="C97" s="40"/>
      <c r="D97" s="35" t="s">
        <v>125</v>
      </c>
      <c r="E97" s="39">
        <f>AVERAGE(E96:J96)</f>
        <v>0.044152485209929156</v>
      </c>
      <c r="F97" s="35"/>
      <c r="G97" s="35"/>
      <c r="H97" s="35"/>
      <c r="I97" s="35"/>
      <c r="J97" s="35"/>
    </row>
    <row r="99" spans="2:10" ht="12.75">
      <c r="B99" s="29" t="s">
        <v>25</v>
      </c>
      <c r="C99" s="40"/>
      <c r="D99" s="45">
        <f>AVERAGE(E90,E76,E69,E50,E43,E22,E15,E97,E83,E36,E29)</f>
        <v>0.04288035989747647</v>
      </c>
      <c r="F99" s="38"/>
      <c r="G99" s="38"/>
      <c r="H99" s="38"/>
      <c r="I99" s="38"/>
      <c r="J99" s="38"/>
    </row>
    <row r="100" spans="2:10" ht="12.75">
      <c r="B100" s="110"/>
      <c r="C100" s="40"/>
      <c r="D100" s="35"/>
      <c r="E100" s="45"/>
      <c r="F100" s="45"/>
      <c r="G100" s="45"/>
      <c r="H100" s="45"/>
      <c r="I100" s="45"/>
      <c r="J100" s="45"/>
    </row>
    <row r="101" spans="2:10" ht="12.75">
      <c r="B101" s="29" t="s">
        <v>179</v>
      </c>
      <c r="C101" s="40"/>
      <c r="D101" s="35"/>
      <c r="E101" s="39"/>
      <c r="F101" s="39"/>
      <c r="G101" s="39"/>
      <c r="H101" s="39"/>
      <c r="I101" s="39"/>
      <c r="J101" s="39"/>
    </row>
    <row r="102" spans="3:10" ht="12.75">
      <c r="C102" s="40"/>
      <c r="D102" s="35"/>
      <c r="E102" s="39"/>
      <c r="F102" s="35"/>
      <c r="G102" s="35"/>
      <c r="H102" s="35"/>
      <c r="I102" s="35"/>
      <c r="J102" s="35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58" ht="12.75">
      <c r="J158" s="12"/>
    </row>
    <row r="159" ht="12.75">
      <c r="J159" s="12"/>
    </row>
  </sheetData>
  <printOptions horizontalCentered="1"/>
  <pageMargins left="0.75" right="0.75" top="0.75" bottom="0.75" header="0.5" footer="0.5"/>
  <pageSetup horizontalDpi="600" verticalDpi="600" orientation="portrait" scale="94"/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6"/>
  <sheetViews>
    <sheetView zoomScale="125" zoomScaleNormal="125" workbookViewId="0" topLeftCell="A27">
      <selection activeCell="I80" sqref="I80"/>
    </sheetView>
  </sheetViews>
  <sheetFormatPr defaultColWidth="8.8515625" defaultRowHeight="12.75"/>
  <cols>
    <col min="1" max="1" width="2.7109375" style="0" customWidth="1"/>
    <col min="3" max="3" width="10.00390625" style="0" customWidth="1"/>
    <col min="4" max="4" width="17.00390625" style="0" customWidth="1"/>
    <col min="5" max="5" width="10.421875" style="0" customWidth="1"/>
    <col min="6" max="6" width="11.28125" style="0" customWidth="1"/>
    <col min="7" max="7" width="10.28125" style="0" customWidth="1"/>
    <col min="8" max="8" width="10.8515625" style="0" customWidth="1"/>
    <col min="9" max="9" width="11.7109375" style="0" customWidth="1"/>
  </cols>
  <sheetData>
    <row r="1" spans="1:9" ht="12.75">
      <c r="A1" s="24"/>
      <c r="B1" s="24"/>
      <c r="C1" s="24"/>
      <c r="D1" s="24"/>
      <c r="E1" s="24"/>
      <c r="F1" s="24"/>
      <c r="G1" s="24"/>
      <c r="H1" s="24"/>
      <c r="I1" s="41" t="s">
        <v>54</v>
      </c>
    </row>
    <row r="2" spans="1:9" ht="12.75">
      <c r="A2" s="24"/>
      <c r="B2" s="24"/>
      <c r="C2" s="24"/>
      <c r="D2" s="24"/>
      <c r="E2" s="24"/>
      <c r="F2" s="24"/>
      <c r="G2" s="24"/>
      <c r="H2" s="24"/>
      <c r="I2" s="28" t="s">
        <v>119</v>
      </c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21" t="s">
        <v>147</v>
      </c>
      <c r="B5" s="42"/>
      <c r="C5" s="42"/>
      <c r="D5" s="42"/>
      <c r="E5" s="42"/>
      <c r="F5" s="42"/>
      <c r="G5" s="42"/>
      <c r="H5" s="42"/>
      <c r="I5" s="42"/>
    </row>
    <row r="6" spans="1:9" ht="12.75">
      <c r="A6" s="1" t="s">
        <v>1</v>
      </c>
      <c r="B6" s="42"/>
      <c r="C6" s="42"/>
      <c r="D6" s="42"/>
      <c r="E6" s="42"/>
      <c r="F6" s="42"/>
      <c r="G6" s="42"/>
      <c r="H6" s="42"/>
      <c r="I6" s="42"/>
    </row>
    <row r="7" spans="1:9" ht="12.75">
      <c r="A7" s="1" t="s">
        <v>154</v>
      </c>
      <c r="B7" s="42"/>
      <c r="C7" s="42"/>
      <c r="D7" s="42"/>
      <c r="E7" s="42"/>
      <c r="F7" s="42"/>
      <c r="G7" s="42"/>
      <c r="H7" s="42"/>
      <c r="I7" s="42"/>
    </row>
    <row r="8" spans="1:9" ht="12.75">
      <c r="A8" s="40"/>
      <c r="B8" s="40"/>
      <c r="C8" s="40"/>
      <c r="D8" s="40"/>
      <c r="E8" s="40"/>
      <c r="F8" s="40"/>
      <c r="G8" s="40"/>
      <c r="H8" s="40"/>
      <c r="I8" s="40"/>
    </row>
    <row r="9" spans="1:9" ht="7.5" customHeight="1">
      <c r="A9" s="35"/>
      <c r="B9" s="48"/>
      <c r="C9" s="49"/>
      <c r="D9" s="49"/>
      <c r="E9" s="49"/>
      <c r="F9" s="49"/>
      <c r="G9" s="49"/>
      <c r="H9" s="49"/>
      <c r="I9" s="50"/>
    </row>
    <row r="10" spans="1:9" ht="12.75">
      <c r="A10" s="35"/>
      <c r="B10" s="51"/>
      <c r="C10" s="35"/>
      <c r="D10" s="35"/>
      <c r="E10" s="52" t="s">
        <v>155</v>
      </c>
      <c r="F10" s="52" t="s">
        <v>114</v>
      </c>
      <c r="G10" s="53" t="s">
        <v>115</v>
      </c>
      <c r="H10" s="53" t="s">
        <v>116</v>
      </c>
      <c r="I10" s="54" t="s">
        <v>194</v>
      </c>
    </row>
    <row r="11" spans="1:9" ht="12.75">
      <c r="A11" s="35"/>
      <c r="B11" s="51"/>
      <c r="C11" s="35"/>
      <c r="D11" s="35"/>
      <c r="E11" s="52" t="s">
        <v>129</v>
      </c>
      <c r="F11" s="52" t="s">
        <v>129</v>
      </c>
      <c r="G11" s="52" t="s">
        <v>129</v>
      </c>
      <c r="H11" s="35"/>
      <c r="I11" s="55" t="s">
        <v>62</v>
      </c>
    </row>
    <row r="12" spans="1:9" ht="12.75">
      <c r="A12" s="35"/>
      <c r="B12" s="56" t="s">
        <v>117</v>
      </c>
      <c r="C12" s="35"/>
      <c r="D12" s="35"/>
      <c r="E12" s="26" t="s">
        <v>118</v>
      </c>
      <c r="F12" s="26" t="s">
        <v>156</v>
      </c>
      <c r="G12" s="26" t="s">
        <v>157</v>
      </c>
      <c r="H12" s="26" t="s">
        <v>175</v>
      </c>
      <c r="I12" s="57" t="s">
        <v>63</v>
      </c>
    </row>
    <row r="13" spans="1:9" ht="6.75" customHeight="1">
      <c r="A13" s="35"/>
      <c r="B13" s="51"/>
      <c r="C13" s="35"/>
      <c r="D13" s="35"/>
      <c r="E13" s="35"/>
      <c r="F13" s="35"/>
      <c r="G13" s="35"/>
      <c r="H13" s="35"/>
      <c r="I13" s="47"/>
    </row>
    <row r="14" spans="1:9" ht="12" customHeight="1">
      <c r="A14" s="35"/>
      <c r="B14" s="117" t="s">
        <v>68</v>
      </c>
      <c r="C14" s="35"/>
      <c r="D14" s="35"/>
      <c r="E14" s="133">
        <v>0.025</v>
      </c>
      <c r="F14" s="133">
        <v>0.035</v>
      </c>
      <c r="G14" s="133">
        <v>0.05</v>
      </c>
      <c r="H14" s="133">
        <v>0.04</v>
      </c>
      <c r="I14" s="134">
        <v>0.0507</v>
      </c>
    </row>
    <row r="15" spans="1:10" ht="12" customHeight="1">
      <c r="A15" s="35"/>
      <c r="B15" s="117" t="s">
        <v>69</v>
      </c>
      <c r="C15" s="35"/>
      <c r="D15" s="35"/>
      <c r="E15" s="133">
        <v>0.02</v>
      </c>
      <c r="F15" s="133">
        <v>0.055</v>
      </c>
      <c r="G15" s="133">
        <v>0.045</v>
      </c>
      <c r="H15" s="133">
        <v>0.0467</v>
      </c>
      <c r="I15" s="134">
        <v>0.042</v>
      </c>
      <c r="J15" s="167"/>
    </row>
    <row r="16" spans="1:9" ht="12" customHeight="1">
      <c r="A16" s="35"/>
      <c r="B16" s="117" t="s">
        <v>141</v>
      </c>
      <c r="C16" s="35"/>
      <c r="D16" s="35"/>
      <c r="E16" s="133">
        <v>0.025</v>
      </c>
      <c r="F16" s="133">
        <v>0.025</v>
      </c>
      <c r="G16" s="133">
        <v>0.05</v>
      </c>
      <c r="H16" s="133">
        <v>0.03</v>
      </c>
      <c r="I16" s="134">
        <v>0.035</v>
      </c>
    </row>
    <row r="17" spans="1:10" ht="12" customHeight="1">
      <c r="A17" s="35"/>
      <c r="B17" s="117" t="s">
        <v>140</v>
      </c>
      <c r="C17" s="35"/>
      <c r="D17" s="35"/>
      <c r="E17" s="133">
        <v>0.055</v>
      </c>
      <c r="F17" s="133">
        <v>0.065</v>
      </c>
      <c r="G17" s="133">
        <v>0.085</v>
      </c>
      <c r="H17" s="135" t="s">
        <v>142</v>
      </c>
      <c r="I17" s="134">
        <v>0.051</v>
      </c>
      <c r="J17" s="167"/>
    </row>
    <row r="18" spans="1:10" ht="12" customHeight="1">
      <c r="A18" s="35"/>
      <c r="B18" s="117" t="s">
        <v>70</v>
      </c>
      <c r="C18" s="35"/>
      <c r="D18" s="35"/>
      <c r="E18" s="133">
        <v>0</v>
      </c>
      <c r="F18" s="133">
        <v>0.025</v>
      </c>
      <c r="G18" s="133">
        <v>0.04</v>
      </c>
      <c r="H18" s="135">
        <v>0.0367</v>
      </c>
      <c r="I18" s="134">
        <v>0.027</v>
      </c>
      <c r="J18" s="167"/>
    </row>
    <row r="19" spans="1:10" ht="12" customHeight="1">
      <c r="A19" s="35"/>
      <c r="B19" s="117" t="s">
        <v>71</v>
      </c>
      <c r="C19" s="35"/>
      <c r="D19" s="35"/>
      <c r="E19" s="133">
        <v>0.005</v>
      </c>
      <c r="F19" s="133">
        <v>0.05</v>
      </c>
      <c r="G19" s="133">
        <v>0.025</v>
      </c>
      <c r="H19" s="133">
        <v>0.03</v>
      </c>
      <c r="I19" s="134">
        <v>0.0263</v>
      </c>
      <c r="J19" s="167"/>
    </row>
    <row r="20" spans="1:10" ht="12" customHeight="1">
      <c r="A20" s="35"/>
      <c r="B20" s="117" t="s">
        <v>85</v>
      </c>
      <c r="C20" s="35"/>
      <c r="D20" s="35"/>
      <c r="E20" s="136">
        <v>0.055</v>
      </c>
      <c r="F20" s="136">
        <v>0.045</v>
      </c>
      <c r="G20" s="136">
        <v>0.04</v>
      </c>
      <c r="H20" s="135">
        <v>0.0513</v>
      </c>
      <c r="I20" s="134">
        <v>0.0483</v>
      </c>
      <c r="J20" s="167"/>
    </row>
    <row r="21" spans="1:10" ht="12.75">
      <c r="A21" s="35"/>
      <c r="B21" s="117" t="s">
        <v>86</v>
      </c>
      <c r="C21" s="35"/>
      <c r="D21" s="35"/>
      <c r="E21" s="45">
        <v>0.035</v>
      </c>
      <c r="F21" s="45">
        <v>0.035</v>
      </c>
      <c r="G21" s="45">
        <v>0.04</v>
      </c>
      <c r="H21" s="59">
        <v>0.0633</v>
      </c>
      <c r="I21" s="127">
        <v>0.037</v>
      </c>
      <c r="J21" s="167"/>
    </row>
    <row r="22" spans="1:10" ht="12.75">
      <c r="A22" s="35"/>
      <c r="B22" s="117" t="s">
        <v>139</v>
      </c>
      <c r="C22" s="35"/>
      <c r="D22" s="35"/>
      <c r="E22" s="45">
        <v>0.06</v>
      </c>
      <c r="F22" s="45">
        <v>0.07</v>
      </c>
      <c r="G22" s="45">
        <v>0.075</v>
      </c>
      <c r="H22" s="59">
        <v>0.095</v>
      </c>
      <c r="I22" s="127">
        <v>0.075</v>
      </c>
      <c r="J22" s="168"/>
    </row>
    <row r="23" spans="1:10" ht="12.75">
      <c r="A23" s="35"/>
      <c r="B23" s="117" t="s">
        <v>4</v>
      </c>
      <c r="C23" s="35"/>
      <c r="D23" s="35"/>
      <c r="E23" s="136">
        <v>0.05</v>
      </c>
      <c r="F23" s="136">
        <v>0.08</v>
      </c>
      <c r="G23" s="136">
        <v>0.05</v>
      </c>
      <c r="H23" s="136">
        <v>0.06</v>
      </c>
      <c r="I23" s="134">
        <v>0.033</v>
      </c>
      <c r="J23" s="168"/>
    </row>
    <row r="24" spans="1:10" ht="12.75">
      <c r="A24" s="35"/>
      <c r="B24" s="117" t="s">
        <v>138</v>
      </c>
      <c r="C24" s="35"/>
      <c r="D24" s="35"/>
      <c r="E24" s="136">
        <v>0.03</v>
      </c>
      <c r="F24" s="136">
        <v>0.025</v>
      </c>
      <c r="G24" s="136">
        <v>0.04</v>
      </c>
      <c r="H24" s="136">
        <v>0.0305</v>
      </c>
      <c r="I24" s="134">
        <v>0.0305</v>
      </c>
      <c r="J24" s="167"/>
    </row>
    <row r="25" spans="1:9" ht="12.75">
      <c r="A25" s="35"/>
      <c r="B25" s="51"/>
      <c r="C25" s="35"/>
      <c r="D25" s="35"/>
      <c r="E25" s="45"/>
      <c r="F25" s="45"/>
      <c r="G25" s="45"/>
      <c r="H25" s="45"/>
      <c r="I25" s="127"/>
    </row>
    <row r="26" spans="1:9" ht="6" customHeight="1">
      <c r="A26" s="35"/>
      <c r="B26" s="51"/>
      <c r="C26" s="35"/>
      <c r="D26" s="35"/>
      <c r="E26" s="45"/>
      <c r="F26" s="58"/>
      <c r="G26" s="45"/>
      <c r="H26" s="58"/>
      <c r="I26" s="126"/>
    </row>
    <row r="27" spans="1:12" ht="12.75">
      <c r="A27" s="35"/>
      <c r="B27" s="51" t="s">
        <v>163</v>
      </c>
      <c r="C27" s="35"/>
      <c r="D27" s="35"/>
      <c r="E27" s="45">
        <f>AVERAGE(E14:E24)</f>
        <v>0.03272727272727272</v>
      </c>
      <c r="F27" s="45">
        <f>AVERAGE(F14:F24)</f>
        <v>0.046363636363636364</v>
      </c>
      <c r="G27" s="45">
        <f>AVERAGE(G14:G24)</f>
        <v>0.049090909090909095</v>
      </c>
      <c r="H27" s="45">
        <f>AVERAGE(H18:H24,H14:H16)</f>
        <v>0.048350000000000004</v>
      </c>
      <c r="I27" s="128">
        <f>AVERAGE(I14:I24)</f>
        <v>0.04143636363636363</v>
      </c>
      <c r="J27" s="4"/>
      <c r="K27" s="4"/>
      <c r="L27" s="4"/>
    </row>
    <row r="28" spans="1:12" ht="12.75">
      <c r="A28" s="35"/>
      <c r="B28" s="51" t="s">
        <v>7</v>
      </c>
      <c r="C28" s="35"/>
      <c r="D28" s="35"/>
      <c r="E28" s="45">
        <f>MEDIAN(E14:E24)</f>
        <v>0.03</v>
      </c>
      <c r="F28" s="45">
        <f>MEDIAN(F14:F24)</f>
        <v>0.045</v>
      </c>
      <c r="G28" s="45">
        <f>MEDIAN(G14:G24)</f>
        <v>0.045</v>
      </c>
      <c r="H28" s="45">
        <f>MEDIAN(H18:H24,H14:H16)</f>
        <v>0.04335</v>
      </c>
      <c r="I28" s="128">
        <f>MEDIAN(I14:I24)</f>
        <v>0.037</v>
      </c>
      <c r="J28" s="4"/>
      <c r="K28" s="4"/>
      <c r="L28" s="4"/>
    </row>
    <row r="29" spans="1:12" ht="12.75">
      <c r="A29" s="35"/>
      <c r="B29" s="51" t="s">
        <v>178</v>
      </c>
      <c r="C29" s="40"/>
      <c r="D29" s="40"/>
      <c r="E29" s="60">
        <f>AVERAGE(E20:E24,E14:E17)</f>
        <v>0.03944444444444445</v>
      </c>
      <c r="F29" s="60">
        <f>F27</f>
        <v>0.046363636363636364</v>
      </c>
      <c r="G29" s="45">
        <f>G27</f>
        <v>0.049090909090909095</v>
      </c>
      <c r="H29" s="60">
        <f>H27</f>
        <v>0.048350000000000004</v>
      </c>
      <c r="I29" s="126">
        <f>I27</f>
        <v>0.04143636363636363</v>
      </c>
      <c r="J29" s="4"/>
      <c r="K29" s="4"/>
      <c r="L29" s="4"/>
    </row>
    <row r="30" spans="1:11" ht="12.75">
      <c r="A30" s="35"/>
      <c r="B30" s="61"/>
      <c r="C30" s="35"/>
      <c r="D30" s="35"/>
      <c r="E30" s="40"/>
      <c r="F30" s="40"/>
      <c r="G30" s="40"/>
      <c r="H30" s="40"/>
      <c r="I30" s="47"/>
      <c r="J30" s="167"/>
      <c r="K30" s="4"/>
    </row>
    <row r="31" spans="1:9" ht="12.75">
      <c r="A31" s="35"/>
      <c r="B31" s="61"/>
      <c r="C31" s="35"/>
      <c r="D31" s="35"/>
      <c r="E31" s="35"/>
      <c r="F31" s="62"/>
      <c r="G31" s="62"/>
      <c r="H31" s="62"/>
      <c r="I31" s="47"/>
    </row>
    <row r="32" spans="1:9" ht="12.75">
      <c r="A32" s="35"/>
      <c r="B32" s="46" t="s">
        <v>158</v>
      </c>
      <c r="C32" s="34" t="s">
        <v>5</v>
      </c>
      <c r="D32" s="35"/>
      <c r="E32" s="35"/>
      <c r="F32" s="35"/>
      <c r="G32" s="35"/>
      <c r="H32" s="35"/>
      <c r="I32" s="47"/>
    </row>
    <row r="33" spans="1:11" ht="12.75">
      <c r="A33" s="35"/>
      <c r="B33" s="46"/>
      <c r="C33" s="34" t="s">
        <v>61</v>
      </c>
      <c r="D33" s="35"/>
      <c r="E33" s="35"/>
      <c r="F33" s="35"/>
      <c r="G33" s="35"/>
      <c r="H33" s="35"/>
      <c r="I33" s="47"/>
      <c r="K33" s="4"/>
    </row>
    <row r="34" spans="1:9" ht="12.75">
      <c r="A34" s="35"/>
      <c r="B34" s="63"/>
      <c r="C34" s="64"/>
      <c r="D34" s="64"/>
      <c r="E34" s="64"/>
      <c r="F34" s="64"/>
      <c r="G34" s="64"/>
      <c r="H34" s="64"/>
      <c r="I34" s="65"/>
    </row>
    <row r="35" spans="1:9" ht="12.75">
      <c r="A35" s="35"/>
      <c r="B35" s="35"/>
      <c r="C35" s="35"/>
      <c r="D35" s="35"/>
      <c r="E35" s="35"/>
      <c r="F35" s="35"/>
      <c r="G35" s="35"/>
      <c r="H35" s="35"/>
      <c r="I35" s="35"/>
    </row>
    <row r="36" spans="1:9" ht="12.75">
      <c r="A36" s="35"/>
      <c r="B36" s="35"/>
      <c r="C36" s="35"/>
      <c r="D36" s="35"/>
      <c r="E36" s="35"/>
      <c r="F36" s="35"/>
      <c r="G36" s="35"/>
      <c r="H36" s="35"/>
      <c r="I36" s="35"/>
    </row>
    <row r="37" spans="1:9" ht="12.75">
      <c r="A37" s="40"/>
      <c r="B37" s="40"/>
      <c r="C37" s="40"/>
      <c r="D37" s="40"/>
      <c r="E37" s="40"/>
      <c r="F37" s="40"/>
      <c r="G37" s="40"/>
      <c r="H37" s="40"/>
      <c r="I37" s="41" t="s">
        <v>151</v>
      </c>
    </row>
    <row r="38" spans="1:9" ht="12.75">
      <c r="A38" s="40"/>
      <c r="B38" s="40"/>
      <c r="C38" s="40"/>
      <c r="D38" s="40"/>
      <c r="E38" s="40"/>
      <c r="F38" s="40"/>
      <c r="G38" s="40"/>
      <c r="H38" s="40"/>
      <c r="I38" s="41" t="s">
        <v>120</v>
      </c>
    </row>
    <row r="39" spans="1:9" ht="12.75">
      <c r="A39" s="40"/>
      <c r="B39" s="40"/>
      <c r="C39" s="40"/>
      <c r="D39" s="40"/>
      <c r="E39" s="40"/>
      <c r="F39" s="40"/>
      <c r="G39" s="40"/>
      <c r="H39" s="40"/>
      <c r="I39" s="41"/>
    </row>
    <row r="40" spans="1:9" ht="12.75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12.75">
      <c r="A41" s="40"/>
      <c r="B41" s="66"/>
      <c r="C41" s="67"/>
      <c r="D41" s="67"/>
      <c r="E41" s="67"/>
      <c r="F41" s="68"/>
      <c r="G41" s="67"/>
      <c r="H41" s="49"/>
      <c r="I41" s="69"/>
    </row>
    <row r="42" spans="1:9" ht="12.75">
      <c r="A42" s="40"/>
      <c r="B42" s="16" t="s">
        <v>28</v>
      </c>
      <c r="C42" s="42"/>
      <c r="D42" s="42"/>
      <c r="E42" s="42"/>
      <c r="F42" s="70"/>
      <c r="G42" s="42"/>
      <c r="H42" s="71"/>
      <c r="I42" s="72"/>
    </row>
    <row r="43" spans="1:9" ht="12.75">
      <c r="A43" s="40"/>
      <c r="B43" s="16" t="s">
        <v>37</v>
      </c>
      <c r="C43" s="42"/>
      <c r="D43" s="1"/>
      <c r="E43" s="1"/>
      <c r="F43" s="1"/>
      <c r="G43" s="1"/>
      <c r="H43" s="42"/>
      <c r="I43" s="3"/>
    </row>
    <row r="44" spans="1:9" ht="12.75">
      <c r="A44" s="40"/>
      <c r="B44" s="73"/>
      <c r="C44" s="42"/>
      <c r="D44" s="42"/>
      <c r="E44" s="42"/>
      <c r="F44" s="42"/>
      <c r="G44" s="42"/>
      <c r="H44" s="40"/>
      <c r="I44" s="72"/>
    </row>
    <row r="45" spans="1:9" ht="12.75">
      <c r="A45" s="40"/>
      <c r="B45" s="74"/>
      <c r="C45" s="75"/>
      <c r="D45" s="40"/>
      <c r="E45" s="76" t="s">
        <v>155</v>
      </c>
      <c r="F45" s="76" t="s">
        <v>114</v>
      </c>
      <c r="G45" s="53" t="s">
        <v>115</v>
      </c>
      <c r="H45" s="53" t="s">
        <v>116</v>
      </c>
      <c r="I45" s="54" t="s">
        <v>194</v>
      </c>
    </row>
    <row r="46" spans="1:9" ht="12.75">
      <c r="A46" s="40"/>
      <c r="B46" s="74"/>
      <c r="C46" s="75"/>
      <c r="D46" s="40"/>
      <c r="E46" s="77" t="s">
        <v>129</v>
      </c>
      <c r="F46" s="77" t="s">
        <v>129</v>
      </c>
      <c r="G46" s="77" t="s">
        <v>195</v>
      </c>
      <c r="H46" s="77" t="s">
        <v>122</v>
      </c>
      <c r="I46" s="78" t="s">
        <v>188</v>
      </c>
    </row>
    <row r="47" spans="1:9" ht="12.75">
      <c r="A47" s="40"/>
      <c r="B47" s="74"/>
      <c r="C47" s="75"/>
      <c r="D47" s="40"/>
      <c r="E47" s="10" t="s">
        <v>196</v>
      </c>
      <c r="F47" s="10" t="s">
        <v>26</v>
      </c>
      <c r="G47" s="10" t="s">
        <v>27</v>
      </c>
      <c r="H47" s="10" t="s">
        <v>27</v>
      </c>
      <c r="I47" s="27" t="s">
        <v>189</v>
      </c>
    </row>
    <row r="48" spans="1:9" ht="12.75">
      <c r="A48" s="40"/>
      <c r="B48" s="74"/>
      <c r="C48" s="75"/>
      <c r="D48" s="40"/>
      <c r="E48" s="75"/>
      <c r="F48" s="75"/>
      <c r="G48" s="75"/>
      <c r="H48" s="40"/>
      <c r="I48" s="79"/>
    </row>
    <row r="49" spans="1:9" ht="12.75">
      <c r="A49" s="40"/>
      <c r="B49" s="80" t="s">
        <v>181</v>
      </c>
      <c r="C49" s="75"/>
      <c r="D49" s="40"/>
      <c r="E49" s="75"/>
      <c r="F49" s="75"/>
      <c r="G49" s="75"/>
      <c r="H49" s="40"/>
      <c r="I49" s="79"/>
    </row>
    <row r="50" spans="1:11" ht="12.75">
      <c r="A50" s="40"/>
      <c r="B50" s="51" t="s">
        <v>160</v>
      </c>
      <c r="C50" s="40"/>
      <c r="D50" s="40"/>
      <c r="E50" s="81">
        <f>RAB6!D99</f>
        <v>0.04288035989747647</v>
      </c>
      <c r="F50" s="81">
        <f>E50</f>
        <v>0.04288035989747647</v>
      </c>
      <c r="G50" s="82">
        <f>+F50</f>
        <v>0.04288035989747647</v>
      </c>
      <c r="H50" s="81">
        <f>G50</f>
        <v>0.04288035989747647</v>
      </c>
      <c r="I50" s="83">
        <f>AVERAGE(E50:H50)</f>
        <v>0.04288035989747647</v>
      </c>
      <c r="J50" s="4"/>
      <c r="K50" s="11"/>
    </row>
    <row r="51" spans="1:11" ht="12.75">
      <c r="A51" s="40"/>
      <c r="B51" s="51"/>
      <c r="C51" s="40"/>
      <c r="D51" s="40"/>
      <c r="E51" s="40"/>
      <c r="F51" s="40"/>
      <c r="G51" s="82"/>
      <c r="H51" s="40"/>
      <c r="I51" s="47"/>
      <c r="K51" s="5"/>
    </row>
    <row r="52" spans="1:11" ht="12.75">
      <c r="A52" s="40"/>
      <c r="B52" s="61" t="s">
        <v>64</v>
      </c>
      <c r="C52" s="40"/>
      <c r="D52" s="40"/>
      <c r="E52" s="81">
        <f>E27</f>
        <v>0.03272727272727272</v>
      </c>
      <c r="F52" s="81">
        <f>F27</f>
        <v>0.046363636363636364</v>
      </c>
      <c r="G52" s="81">
        <f>H27</f>
        <v>0.048350000000000004</v>
      </c>
      <c r="H52" s="81">
        <f>I27</f>
        <v>0.04143636363636363</v>
      </c>
      <c r="I52" s="83">
        <f>AVERAGE(E52:H52)</f>
        <v>0.042219318181818184</v>
      </c>
      <c r="J52" s="23"/>
      <c r="K52" s="22"/>
    </row>
    <row r="53" spans="1:11" ht="12.75">
      <c r="A53" s="40"/>
      <c r="B53" s="51"/>
      <c r="C53" s="40"/>
      <c r="D53" s="40"/>
      <c r="E53" s="40"/>
      <c r="F53" s="40"/>
      <c r="G53" s="82"/>
      <c r="H53" s="40"/>
      <c r="I53" s="47"/>
      <c r="K53" s="5"/>
    </row>
    <row r="54" spans="1:11" ht="12.75">
      <c r="A54" s="40"/>
      <c r="B54" s="51" t="s">
        <v>108</v>
      </c>
      <c r="C54" s="40"/>
      <c r="D54" s="40"/>
      <c r="E54" s="84">
        <f>ROUND(E50*(1+(0.5*E52)),4)</f>
        <v>0.0436</v>
      </c>
      <c r="F54" s="84">
        <f>ROUND(F50*(1+(0.5*F52)),4)</f>
        <v>0.0439</v>
      </c>
      <c r="G54" s="84">
        <f>ROUND(G50*(1+(0.5*G52)),4)</f>
        <v>0.0439</v>
      </c>
      <c r="H54" s="84">
        <f>ROUND(H50*(1+(0.5*H52)),4)</f>
        <v>0.0438</v>
      </c>
      <c r="I54" s="85">
        <f>ROUND(I50*(1+(0.5*I52)),4)</f>
        <v>0.0438</v>
      </c>
      <c r="J54" s="9"/>
      <c r="K54" s="13"/>
    </row>
    <row r="55" spans="1:11" ht="12.75">
      <c r="A55" s="40"/>
      <c r="B55" s="51"/>
      <c r="C55" s="40"/>
      <c r="D55" s="40"/>
      <c r="E55" s="40"/>
      <c r="F55" s="40"/>
      <c r="G55" s="82"/>
      <c r="H55" s="40"/>
      <c r="I55" s="47"/>
      <c r="J55" s="7"/>
      <c r="K55" s="5"/>
    </row>
    <row r="56" spans="1:11" ht="12.75">
      <c r="A56" s="40"/>
      <c r="B56" s="86" t="s">
        <v>162</v>
      </c>
      <c r="C56" s="87"/>
      <c r="D56" s="88"/>
      <c r="E56" s="89">
        <f>E54+E52</f>
        <v>0.07632727272727272</v>
      </c>
      <c r="F56" s="89">
        <f>F54+F52</f>
        <v>0.09026363636363637</v>
      </c>
      <c r="G56" s="89">
        <f>G54+G52</f>
        <v>0.09225</v>
      </c>
      <c r="H56" s="89">
        <f>H54+H52</f>
        <v>0.08523636363636364</v>
      </c>
      <c r="I56" s="90">
        <f>I54+I52</f>
        <v>0.08601931818181818</v>
      </c>
      <c r="J56" s="8"/>
      <c r="K56" s="15">
        <f>AVERAGE(E56:H56)</f>
        <v>0.08601931818181818</v>
      </c>
    </row>
    <row r="57" spans="1:11" ht="12.75">
      <c r="A57" s="88"/>
      <c r="B57" s="86"/>
      <c r="C57" s="87"/>
      <c r="D57" s="88"/>
      <c r="E57" s="89"/>
      <c r="F57" s="89"/>
      <c r="G57" s="89"/>
      <c r="H57" s="89"/>
      <c r="I57" s="90"/>
      <c r="J57" s="4"/>
      <c r="K57" s="15"/>
    </row>
    <row r="58" spans="1:11" ht="12.75">
      <c r="A58" s="88"/>
      <c r="B58" s="86" t="s">
        <v>180</v>
      </c>
      <c r="C58" s="87"/>
      <c r="D58" s="88"/>
      <c r="E58" s="89"/>
      <c r="F58" s="89"/>
      <c r="G58" s="89"/>
      <c r="H58" s="89"/>
      <c r="I58" s="90">
        <f>AVERAGE(G56,E56)</f>
        <v>0.08428863636363636</v>
      </c>
      <c r="J58" s="4"/>
      <c r="K58" s="15"/>
    </row>
    <row r="59" spans="1:11" ht="12.75">
      <c r="A59" s="88"/>
      <c r="B59" s="86"/>
      <c r="C59" s="87"/>
      <c r="D59" s="88"/>
      <c r="E59" s="89"/>
      <c r="F59" s="89"/>
      <c r="G59" s="89"/>
      <c r="H59" s="89"/>
      <c r="I59" s="90"/>
      <c r="J59" s="4"/>
      <c r="K59" s="15"/>
    </row>
    <row r="60" spans="1:11" ht="12.75">
      <c r="A60" s="88"/>
      <c r="B60" s="56" t="s">
        <v>182</v>
      </c>
      <c r="C60" s="40"/>
      <c r="D60" s="40"/>
      <c r="E60" s="81"/>
      <c r="F60" s="81"/>
      <c r="G60" s="81"/>
      <c r="H60" s="81"/>
      <c r="I60" s="83"/>
      <c r="J60" s="4"/>
      <c r="K60" s="15"/>
    </row>
    <row r="61" spans="1:11" ht="12.75">
      <c r="A61" s="40"/>
      <c r="B61" s="51" t="s">
        <v>160</v>
      </c>
      <c r="C61" s="40"/>
      <c r="D61" s="40"/>
      <c r="E61" s="81">
        <f>E50</f>
        <v>0.04288035989747647</v>
      </c>
      <c r="F61" s="81">
        <f>F50</f>
        <v>0.04288035989747647</v>
      </c>
      <c r="G61" s="81">
        <f>G50</f>
        <v>0.04288035989747647</v>
      </c>
      <c r="H61" s="81">
        <f>H50</f>
        <v>0.04288035989747647</v>
      </c>
      <c r="I61" s="83">
        <f>I50</f>
        <v>0.04288035989747647</v>
      </c>
      <c r="J61" s="4"/>
      <c r="K61" s="15"/>
    </row>
    <row r="62" spans="1:11" ht="12.75">
      <c r="A62" s="40"/>
      <c r="B62" s="51"/>
      <c r="C62" s="40"/>
      <c r="D62" s="40"/>
      <c r="E62" s="81"/>
      <c r="F62" s="81"/>
      <c r="G62" s="81"/>
      <c r="H62" s="81"/>
      <c r="I62" s="83"/>
      <c r="J62" s="4"/>
      <c r="K62" s="15"/>
    </row>
    <row r="63" spans="1:11" ht="12.75">
      <c r="A63" s="40"/>
      <c r="B63" s="61" t="s">
        <v>109</v>
      </c>
      <c r="C63" s="40"/>
      <c r="D63" s="40"/>
      <c r="E63" s="81">
        <f>E28</f>
        <v>0.03</v>
      </c>
      <c r="F63" s="81">
        <f>F28</f>
        <v>0.045</v>
      </c>
      <c r="G63" s="81">
        <f>H28</f>
        <v>0.04335</v>
      </c>
      <c r="H63" s="81">
        <f>I28</f>
        <v>0.037</v>
      </c>
      <c r="I63" s="83">
        <f>AVERAGE(E63:H63)</f>
        <v>0.0388375</v>
      </c>
      <c r="J63" s="4"/>
      <c r="K63" s="15"/>
    </row>
    <row r="64" spans="1:11" ht="12.75">
      <c r="A64" s="40"/>
      <c r="B64" s="51"/>
      <c r="C64" s="40"/>
      <c r="D64" s="40"/>
      <c r="E64" s="81"/>
      <c r="F64" s="81"/>
      <c r="G64" s="81"/>
      <c r="H64" s="81"/>
      <c r="I64" s="83"/>
      <c r="J64" s="4"/>
      <c r="K64" s="15"/>
    </row>
    <row r="65" spans="1:11" ht="12.75">
      <c r="A65" s="40"/>
      <c r="B65" s="51" t="s">
        <v>108</v>
      </c>
      <c r="C65" s="40"/>
      <c r="D65" s="40"/>
      <c r="E65" s="84">
        <f>ROUND(E61*(1+(0.5*E63)),4)</f>
        <v>0.0435</v>
      </c>
      <c r="F65" s="84">
        <f>ROUND(F61*(1+(0.5*F63)),4)</f>
        <v>0.0438</v>
      </c>
      <c r="G65" s="84">
        <f>ROUND(G61*(1+(0.5*G63)),4)</f>
        <v>0.0438</v>
      </c>
      <c r="H65" s="84">
        <f>ROUND(H61*(1+(0.5*H63)),4)</f>
        <v>0.0437</v>
      </c>
      <c r="I65" s="85">
        <f>ROUND(I61*(1+(0.5*I63)),4)</f>
        <v>0.0437</v>
      </c>
      <c r="J65" s="4"/>
      <c r="K65" s="15"/>
    </row>
    <row r="66" spans="1:11" ht="12.75">
      <c r="A66" s="40"/>
      <c r="B66" s="51"/>
      <c r="C66" s="40"/>
      <c r="D66" s="40"/>
      <c r="E66" s="40"/>
      <c r="F66" s="40"/>
      <c r="G66" s="82"/>
      <c r="H66" s="40"/>
      <c r="I66" s="47"/>
      <c r="J66" s="4"/>
      <c r="K66" s="15"/>
    </row>
    <row r="67" spans="1:11" ht="12.75">
      <c r="A67" s="40"/>
      <c r="B67" s="86" t="s">
        <v>162</v>
      </c>
      <c r="C67" s="88"/>
      <c r="D67" s="88"/>
      <c r="E67" s="89">
        <f>E65+E63</f>
        <v>0.0735</v>
      </c>
      <c r="F67" s="89">
        <f>F65+F63</f>
        <v>0.08879999999999999</v>
      </c>
      <c r="G67" s="89">
        <f>G65+G63</f>
        <v>0.08715</v>
      </c>
      <c r="H67" s="89">
        <f>H65+H63</f>
        <v>0.0807</v>
      </c>
      <c r="I67" s="90">
        <f>I65+I63</f>
        <v>0.0825375</v>
      </c>
      <c r="J67" s="4"/>
      <c r="K67" s="15">
        <f>AVERAGE(E67:H67)</f>
        <v>0.0825375</v>
      </c>
    </row>
    <row r="68" spans="1:11" ht="12.75">
      <c r="A68" s="88"/>
      <c r="B68" s="86"/>
      <c r="C68" s="88"/>
      <c r="D68" s="88"/>
      <c r="E68" s="91"/>
      <c r="F68" s="91"/>
      <c r="G68" s="91"/>
      <c r="H68" s="91"/>
      <c r="I68" s="92"/>
      <c r="J68" s="4"/>
      <c r="K68" s="15"/>
    </row>
    <row r="69" spans="1:11" ht="12.75">
      <c r="A69" s="88"/>
      <c r="B69" s="86" t="s">
        <v>180</v>
      </c>
      <c r="C69" s="88"/>
      <c r="D69" s="88"/>
      <c r="E69" s="91"/>
      <c r="F69" s="91"/>
      <c r="G69" s="91"/>
      <c r="H69" s="91"/>
      <c r="I69" s="90">
        <f>AVERAGE(E67,F67)</f>
        <v>0.08115</v>
      </c>
      <c r="J69" s="4"/>
      <c r="K69" s="15"/>
    </row>
    <row r="70" spans="1:11" ht="12.75">
      <c r="A70" s="88"/>
      <c r="B70" s="86"/>
      <c r="C70" s="88"/>
      <c r="D70" s="88"/>
      <c r="E70" s="91"/>
      <c r="F70" s="91"/>
      <c r="G70" s="91"/>
      <c r="H70" s="91"/>
      <c r="I70" s="92"/>
      <c r="J70" s="4"/>
      <c r="K70" s="15"/>
    </row>
    <row r="71" spans="1:11" ht="12.75">
      <c r="A71" s="88"/>
      <c r="B71" s="56" t="s">
        <v>110</v>
      </c>
      <c r="C71" s="40"/>
      <c r="D71" s="40"/>
      <c r="E71" s="81"/>
      <c r="F71" s="81"/>
      <c r="G71" s="81"/>
      <c r="H71" s="81"/>
      <c r="I71" s="83"/>
      <c r="J71" s="4"/>
      <c r="K71" s="15"/>
    </row>
    <row r="72" spans="1:11" ht="12.75">
      <c r="A72" s="40"/>
      <c r="B72" s="51" t="s">
        <v>160</v>
      </c>
      <c r="C72" s="40"/>
      <c r="D72" s="40"/>
      <c r="E72" s="81">
        <f>AVERAGE(RAB6!E15,RAB6!E22,RAB6!E76,RAB6!E90,RAB6!E29,RAB6!E36,RAB6!E83,RAB6!E97)</f>
        <v>0.0412633517479484</v>
      </c>
      <c r="F72" s="81">
        <f>F61</f>
        <v>0.04288035989747647</v>
      </c>
      <c r="G72" s="81">
        <f>G61</f>
        <v>0.04288035989747647</v>
      </c>
      <c r="H72" s="81">
        <f>H61</f>
        <v>0.04288035989747647</v>
      </c>
      <c r="I72" s="83">
        <f>AVERAGE(E72:H72)</f>
        <v>0.042476107860094446</v>
      </c>
      <c r="J72" s="4"/>
      <c r="K72" s="15"/>
    </row>
    <row r="73" spans="1:11" ht="12.75">
      <c r="A73" s="40"/>
      <c r="B73" s="51"/>
      <c r="C73" s="40"/>
      <c r="D73" s="40"/>
      <c r="E73" s="81"/>
      <c r="F73" s="81"/>
      <c r="G73" s="81"/>
      <c r="H73" s="81"/>
      <c r="I73" s="83"/>
      <c r="J73" s="4"/>
      <c r="K73" s="15"/>
    </row>
    <row r="74" spans="1:11" ht="12.75">
      <c r="A74" s="40"/>
      <c r="B74" s="61" t="s">
        <v>164</v>
      </c>
      <c r="C74" s="40"/>
      <c r="D74" s="40"/>
      <c r="E74" s="81">
        <f>E29</f>
        <v>0.03944444444444445</v>
      </c>
      <c r="F74" s="81">
        <f>F29</f>
        <v>0.046363636363636364</v>
      </c>
      <c r="G74" s="81">
        <f>H29</f>
        <v>0.048350000000000004</v>
      </c>
      <c r="H74" s="81">
        <f>I29</f>
        <v>0.04143636363636363</v>
      </c>
      <c r="I74" s="83">
        <f>AVERAGE(E74:H74)</f>
        <v>0.04389861111111111</v>
      </c>
      <c r="J74" s="4"/>
      <c r="K74" s="15"/>
    </row>
    <row r="75" spans="1:11" ht="12.75">
      <c r="A75" s="40"/>
      <c r="B75" s="51"/>
      <c r="C75" s="40"/>
      <c r="D75" s="40"/>
      <c r="E75" s="81"/>
      <c r="F75" s="81"/>
      <c r="G75" s="81"/>
      <c r="H75" s="81"/>
      <c r="I75" s="83"/>
      <c r="J75" s="4"/>
      <c r="K75" s="15"/>
    </row>
    <row r="76" spans="1:11" ht="12.75">
      <c r="A76" s="40"/>
      <c r="B76" s="51" t="s">
        <v>108</v>
      </c>
      <c r="C76" s="40"/>
      <c r="D76" s="40"/>
      <c r="E76" s="84">
        <f>ROUND(E72*(1+(0.5*E74)),4)</f>
        <v>0.0421</v>
      </c>
      <c r="F76" s="84">
        <f>ROUND(F72*(1+(0.5*F74)),4)</f>
        <v>0.0439</v>
      </c>
      <c r="G76" s="84">
        <f>ROUND(G72*(1+(0.5*G74)),4)</f>
        <v>0.0439</v>
      </c>
      <c r="H76" s="84">
        <f>ROUND(H72*(1+(0.5*H74)),4)</f>
        <v>0.0438</v>
      </c>
      <c r="I76" s="85">
        <f>ROUND(I72*(1+(0.5*I74)),4)</f>
        <v>0.0434</v>
      </c>
      <c r="J76" s="4"/>
      <c r="K76" s="15"/>
    </row>
    <row r="77" spans="1:11" ht="12.75">
      <c r="A77" s="40"/>
      <c r="B77" s="51"/>
      <c r="C77" s="40"/>
      <c r="D77" s="40"/>
      <c r="E77" s="40"/>
      <c r="F77" s="40"/>
      <c r="G77" s="82"/>
      <c r="H77" s="40"/>
      <c r="I77" s="47"/>
      <c r="J77" s="4"/>
      <c r="K77" s="15"/>
    </row>
    <row r="78" spans="1:11" ht="12.75">
      <c r="A78" s="40"/>
      <c r="B78" s="51" t="s">
        <v>162</v>
      </c>
      <c r="C78" s="40"/>
      <c r="D78" s="40"/>
      <c r="E78" s="89">
        <f>E76+E74</f>
        <v>0.08154444444444445</v>
      </c>
      <c r="F78" s="89">
        <f>F76+F74</f>
        <v>0.09026363636363637</v>
      </c>
      <c r="G78" s="89">
        <f>G76+G74</f>
        <v>0.09225</v>
      </c>
      <c r="H78" s="89">
        <f>H76+H74</f>
        <v>0.08523636363636364</v>
      </c>
      <c r="I78" s="90">
        <f>I76+I74</f>
        <v>0.08729861111111112</v>
      </c>
      <c r="J78" s="4"/>
      <c r="K78" s="15">
        <f>AVERAGE(E78:H78)</f>
        <v>0.08732361111111112</v>
      </c>
    </row>
    <row r="79" spans="1:11" ht="12.75">
      <c r="A79" s="88"/>
      <c r="B79" s="93"/>
      <c r="C79" s="88"/>
      <c r="D79" s="89"/>
      <c r="E79" s="89"/>
      <c r="F79" s="89"/>
      <c r="G79" s="89"/>
      <c r="H79" s="88"/>
      <c r="I79" s="90"/>
      <c r="J79" s="4"/>
      <c r="K79" s="15"/>
    </row>
    <row r="80" spans="1:12" ht="12.75">
      <c r="A80" s="88"/>
      <c r="B80" s="93" t="s">
        <v>180</v>
      </c>
      <c r="C80" s="88"/>
      <c r="D80" s="89"/>
      <c r="E80" s="89"/>
      <c r="F80" s="89"/>
      <c r="G80" s="89"/>
      <c r="H80" s="88"/>
      <c r="I80" s="90">
        <f>AVERAGE(G78,E78)</f>
        <v>0.08689722222222222</v>
      </c>
      <c r="K80" s="5"/>
      <c r="L80" s="4"/>
    </row>
    <row r="81" spans="1:11" ht="12.75">
      <c r="A81" s="88"/>
      <c r="B81" s="94"/>
      <c r="C81" s="95"/>
      <c r="D81" s="95"/>
      <c r="E81" s="95"/>
      <c r="F81" s="95"/>
      <c r="G81" s="95"/>
      <c r="H81" s="96"/>
      <c r="I81" s="97"/>
      <c r="K81" s="5"/>
    </row>
    <row r="82" ht="12.75">
      <c r="K82" s="5"/>
    </row>
    <row r="84" ht="12.75">
      <c r="E84" s="4"/>
    </row>
    <row r="86" ht="12.75">
      <c r="I86" s="12"/>
    </row>
    <row r="87" ht="12.75">
      <c r="I87" s="12"/>
    </row>
    <row r="88" spans="4:5" ht="12.75">
      <c r="D88" s="4"/>
      <c r="E88" s="4"/>
    </row>
    <row r="90" spans="4:5" ht="12.75">
      <c r="D90" s="23"/>
      <c r="E90" s="23"/>
    </row>
    <row r="92" spans="4:5" ht="12.75">
      <c r="D92" s="9"/>
      <c r="E92" s="9"/>
    </row>
    <row r="93" spans="4:5" ht="12.75">
      <c r="D93" s="6"/>
      <c r="E93" s="6"/>
    </row>
    <row r="94" spans="4:5" ht="12.75">
      <c r="D94" s="8"/>
      <c r="E94" s="8"/>
    </row>
    <row r="96" ht="12.75">
      <c r="E96" s="4"/>
    </row>
  </sheetData>
  <printOptions horizontalCentered="1"/>
  <pageMargins left="0.54" right="0.25" top="0.75" bottom="0.75" header="0.5" footer="0.5"/>
  <pageSetup horizontalDpi="600" verticalDpi="600" orientation="portrait"/>
  <rowBreaks count="1" manualBreakCount="1">
    <brk id="36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05"/>
  <sheetViews>
    <sheetView zoomScale="125" zoomScaleNormal="125" zoomScalePageLayoutView="0" workbookViewId="0" topLeftCell="A17">
      <selection activeCell="C89" sqref="C89"/>
    </sheetView>
  </sheetViews>
  <sheetFormatPr defaultColWidth="8.8515625" defaultRowHeight="12.75"/>
  <cols>
    <col min="1" max="1" width="4.421875" style="0" customWidth="1"/>
    <col min="2" max="2" width="3.7109375" style="0" customWidth="1"/>
    <col min="3" max="3" width="13.00390625" style="0" customWidth="1"/>
    <col min="4" max="4" width="11.421875" style="0" customWidth="1"/>
    <col min="6" max="6" width="3.8515625" style="0" customWidth="1"/>
    <col min="7" max="7" width="14.140625" style="0" customWidth="1"/>
    <col min="9" max="9" width="2.00390625" style="0" customWidth="1"/>
    <col min="10" max="10" width="12.00390625" style="0" customWidth="1"/>
  </cols>
  <sheetData>
    <row r="1" ht="12.75">
      <c r="K1" s="12" t="s">
        <v>2</v>
      </c>
    </row>
    <row r="2" ht="12.75">
      <c r="K2" s="12" t="s">
        <v>119</v>
      </c>
    </row>
    <row r="3" ht="12.75">
      <c r="K3" s="12"/>
    </row>
    <row r="4" ht="12.75">
      <c r="K4" s="12"/>
    </row>
    <row r="5" ht="12.75">
      <c r="K5" s="12"/>
    </row>
    <row r="6" spans="1:11" ht="12.75">
      <c r="A6" s="1" t="s">
        <v>147</v>
      </c>
      <c r="B6" s="31"/>
      <c r="C6" s="31"/>
      <c r="D6" s="31"/>
      <c r="E6" s="31"/>
      <c r="F6" s="31"/>
      <c r="G6" s="138"/>
      <c r="H6" s="138"/>
      <c r="I6" s="138"/>
      <c r="J6" s="138"/>
      <c r="K6" s="31"/>
    </row>
    <row r="7" spans="1:11" ht="12.75">
      <c r="A7" s="1" t="s">
        <v>185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2.75">
      <c r="A8" s="1" t="s">
        <v>48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2.75">
      <c r="A9" s="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2.75">
      <c r="A10" s="1" t="s">
        <v>153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2.75">
      <c r="A12" s="139" t="s">
        <v>130</v>
      </c>
      <c r="B12" s="24"/>
      <c r="C12" s="24"/>
      <c r="D12" s="24"/>
      <c r="E12" s="24"/>
      <c r="F12" s="24"/>
      <c r="G12" s="24"/>
      <c r="H12" s="139"/>
      <c r="I12" s="24"/>
      <c r="J12" s="139"/>
      <c r="K12" s="24"/>
    </row>
    <row r="13" spans="1:11" ht="12.75">
      <c r="A13" s="10" t="s">
        <v>131</v>
      </c>
      <c r="B13" s="24"/>
      <c r="C13" s="98"/>
      <c r="D13" s="98"/>
      <c r="E13" s="98"/>
      <c r="F13" s="98"/>
      <c r="G13" s="98"/>
      <c r="H13" s="10"/>
      <c r="I13" s="98"/>
      <c r="J13" s="24"/>
      <c r="K13" s="10" t="s">
        <v>129</v>
      </c>
    </row>
    <row r="14" spans="1:11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2.75">
      <c r="A15" s="24">
        <v>1</v>
      </c>
      <c r="B15" s="24"/>
      <c r="C15" s="24" t="s">
        <v>132</v>
      </c>
      <c r="D15" s="24"/>
      <c r="E15" s="24"/>
      <c r="F15" s="24"/>
      <c r="G15" s="24"/>
      <c r="H15" s="24"/>
      <c r="I15" s="24"/>
      <c r="J15" s="24"/>
      <c r="K15" s="140"/>
    </row>
    <row r="16" spans="1:11" ht="12.75">
      <c r="A16" s="24">
        <f>A15+1</f>
        <v>2</v>
      </c>
      <c r="B16" s="24"/>
      <c r="C16" s="24"/>
      <c r="D16" s="140" t="s">
        <v>161</v>
      </c>
      <c r="E16" s="24"/>
      <c r="F16" s="24"/>
      <c r="G16" s="24"/>
      <c r="H16" s="140"/>
      <c r="I16" s="24"/>
      <c r="J16" s="24"/>
      <c r="K16" s="140">
        <f>0.0062*(1+(0.5*K17))</f>
        <v>0.006532784999999999</v>
      </c>
    </row>
    <row r="17" spans="1:11" ht="12.75">
      <c r="A17" s="24">
        <f>A16+1</f>
        <v>3</v>
      </c>
      <c r="B17" s="24"/>
      <c r="C17" s="24"/>
      <c r="D17" s="24" t="s">
        <v>133</v>
      </c>
      <c r="E17" s="24"/>
      <c r="F17" s="24"/>
      <c r="G17" s="24"/>
      <c r="H17" s="99"/>
      <c r="I17" s="24"/>
      <c r="J17" s="24"/>
      <c r="K17" s="99">
        <f>E87</f>
        <v>0.10735</v>
      </c>
    </row>
    <row r="18" spans="1:11" ht="12.75">
      <c r="A18" s="24">
        <f>A17+1</f>
        <v>4</v>
      </c>
      <c r="B18" s="24"/>
      <c r="C18" s="24"/>
      <c r="D18" s="24" t="s">
        <v>111</v>
      </c>
      <c r="E18" s="24"/>
      <c r="F18" s="24"/>
      <c r="G18" s="24"/>
      <c r="H18" s="140"/>
      <c r="I18" s="140"/>
      <c r="J18" s="24"/>
      <c r="K18" s="140">
        <f>K17+K16</f>
        <v>0.113882785</v>
      </c>
    </row>
    <row r="19" spans="1:11" ht="12.75">
      <c r="A19" s="24"/>
      <c r="B19" s="24"/>
      <c r="C19" s="24"/>
      <c r="D19" s="24"/>
      <c r="E19" s="24"/>
      <c r="F19" s="24"/>
      <c r="G19" s="24"/>
      <c r="H19" s="140"/>
      <c r="I19" s="24"/>
      <c r="J19" s="24"/>
      <c r="K19" s="140"/>
    </row>
    <row r="20" spans="1:11" ht="12.75">
      <c r="A20" s="24">
        <v>5</v>
      </c>
      <c r="B20" s="24"/>
      <c r="C20" s="24" t="s">
        <v>78</v>
      </c>
      <c r="D20" s="24"/>
      <c r="E20" s="24"/>
      <c r="F20" s="24"/>
      <c r="G20" s="24"/>
      <c r="H20" s="140"/>
      <c r="I20" s="140"/>
      <c r="J20" s="24"/>
      <c r="K20" s="140"/>
    </row>
    <row r="21" spans="1:11" ht="12.75">
      <c r="A21" s="24">
        <f>A20+1</f>
        <v>6</v>
      </c>
      <c r="B21" s="24"/>
      <c r="C21" s="141"/>
      <c r="D21" s="24" t="s">
        <v>112</v>
      </c>
      <c r="E21" s="24"/>
      <c r="F21" s="24"/>
      <c r="G21" s="24"/>
      <c r="H21" s="140"/>
      <c r="I21" s="140"/>
      <c r="J21" s="24"/>
      <c r="K21" s="140">
        <f>E78</f>
        <v>0.0444</v>
      </c>
    </row>
    <row r="22" spans="1:11" ht="12.75">
      <c r="A22" s="24"/>
      <c r="B22" s="24"/>
      <c r="C22" s="24"/>
      <c r="D22" s="24"/>
      <c r="E22" s="24"/>
      <c r="F22" s="24"/>
      <c r="G22" s="24"/>
      <c r="H22" s="140"/>
      <c r="I22" s="140"/>
      <c r="J22" s="24"/>
      <c r="K22" s="140"/>
    </row>
    <row r="23" spans="1:11" ht="12.75">
      <c r="A23" s="24">
        <v>8</v>
      </c>
      <c r="B23" s="24"/>
      <c r="C23" s="142" t="s">
        <v>113</v>
      </c>
      <c r="D23" s="24"/>
      <c r="E23" s="24"/>
      <c r="F23" s="24"/>
      <c r="G23" s="24"/>
      <c r="H23" s="140"/>
      <c r="I23" s="140"/>
      <c r="J23" s="24"/>
      <c r="K23" s="140"/>
    </row>
    <row r="24" spans="1:11" ht="12.75">
      <c r="A24" s="24">
        <f>A23+1</f>
        <v>9</v>
      </c>
      <c r="B24" s="24"/>
      <c r="C24" s="24"/>
      <c r="D24" s="24" t="s">
        <v>173</v>
      </c>
      <c r="E24" s="24"/>
      <c r="F24" s="24"/>
      <c r="G24" s="24"/>
      <c r="H24" s="140"/>
      <c r="I24" s="140"/>
      <c r="J24" s="24"/>
      <c r="K24" s="140">
        <f>K18-K21</f>
        <v>0.06948278499999999</v>
      </c>
    </row>
    <row r="25" spans="1:11" ht="12.75">
      <c r="A25" s="24"/>
      <c r="B25" s="24"/>
      <c r="C25" s="142"/>
      <c r="D25" s="24"/>
      <c r="E25" s="24"/>
      <c r="F25" s="24"/>
      <c r="G25" s="24"/>
      <c r="H25" s="140"/>
      <c r="I25" s="140"/>
      <c r="J25" s="24"/>
      <c r="K25" s="140"/>
    </row>
    <row r="26" spans="1:11" ht="12.75">
      <c r="A26" s="24">
        <f>A24+1</f>
        <v>10</v>
      </c>
      <c r="B26" s="24"/>
      <c r="C26" s="24" t="s">
        <v>174</v>
      </c>
      <c r="D26" s="24"/>
      <c r="E26" s="24"/>
      <c r="F26" s="24"/>
      <c r="G26" s="24"/>
      <c r="H26" s="141"/>
      <c r="I26" s="141"/>
      <c r="J26" s="24"/>
      <c r="K26" s="141">
        <f>K94</f>
        <v>0.7222222222222223</v>
      </c>
    </row>
    <row r="27" spans="1:11" ht="12.75">
      <c r="A27" s="24"/>
      <c r="B27" s="24"/>
      <c r="C27" s="142"/>
      <c r="D27" s="24"/>
      <c r="E27" s="24"/>
      <c r="F27" s="24"/>
      <c r="G27" s="24"/>
      <c r="H27" s="140"/>
      <c r="I27" s="140"/>
      <c r="J27" s="24"/>
      <c r="K27" s="140"/>
    </row>
    <row r="28" spans="1:11" ht="12.75">
      <c r="A28" s="24">
        <f>A26+1</f>
        <v>11</v>
      </c>
      <c r="B28" s="24"/>
      <c r="C28" s="24" t="s">
        <v>81</v>
      </c>
      <c r="D28" s="24"/>
      <c r="E28" s="24"/>
      <c r="F28" s="24"/>
      <c r="G28" s="24"/>
      <c r="H28" s="140"/>
      <c r="I28" s="140"/>
      <c r="J28" s="24"/>
      <c r="K28" s="140"/>
    </row>
    <row r="29" spans="1:11" ht="12.75">
      <c r="A29" s="24">
        <f>A28+1</f>
        <v>12</v>
      </c>
      <c r="B29" s="24"/>
      <c r="C29" s="24"/>
      <c r="D29" s="24" t="s">
        <v>82</v>
      </c>
      <c r="E29" s="24"/>
      <c r="F29" s="24"/>
      <c r="G29" s="24"/>
      <c r="H29" s="140"/>
      <c r="I29" s="140"/>
      <c r="J29" s="24"/>
      <c r="K29" s="140">
        <f>K24*K26</f>
        <v>0.05018201138888889</v>
      </c>
    </row>
    <row r="30" spans="1:11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140"/>
    </row>
    <row r="31" spans="1:11" ht="12.75">
      <c r="A31" s="24">
        <f>A29+1</f>
        <v>13</v>
      </c>
      <c r="B31" s="24"/>
      <c r="C31" s="24" t="s">
        <v>83</v>
      </c>
      <c r="D31" s="24"/>
      <c r="E31" s="24"/>
      <c r="F31" s="24"/>
      <c r="G31" s="24"/>
      <c r="H31" s="24"/>
      <c r="I31" s="24"/>
      <c r="J31" s="24"/>
      <c r="K31" s="140"/>
    </row>
    <row r="32" spans="1:11" ht="12.75">
      <c r="A32" s="24">
        <f>A31+1</f>
        <v>14</v>
      </c>
      <c r="B32" s="24"/>
      <c r="C32" s="24"/>
      <c r="D32" s="24" t="s">
        <v>35</v>
      </c>
      <c r="E32" s="24"/>
      <c r="F32" s="24"/>
      <c r="G32" s="24"/>
      <c r="H32" s="140"/>
      <c r="I32" s="140"/>
      <c r="J32" s="24"/>
      <c r="K32" s="140">
        <f>K29+K21</f>
        <v>0.09458201138888889</v>
      </c>
    </row>
    <row r="33" spans="1:11" ht="12.75">
      <c r="A33" s="24"/>
      <c r="B33" s="24"/>
      <c r="C33" s="24"/>
      <c r="D33" s="24"/>
      <c r="E33" s="24"/>
      <c r="F33" s="24"/>
      <c r="G33" s="24"/>
      <c r="H33" s="140"/>
      <c r="I33" s="140"/>
      <c r="J33" s="24"/>
      <c r="K33" s="140"/>
    </row>
    <row r="34" spans="1:11" ht="12.75">
      <c r="A34" s="1" t="s">
        <v>184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2.75">
      <c r="A36" s="24">
        <v>1</v>
      </c>
      <c r="B36" s="24"/>
      <c r="C36" s="24" t="s">
        <v>132</v>
      </c>
      <c r="D36" s="24"/>
      <c r="E36" s="24"/>
      <c r="F36" s="24"/>
      <c r="G36" s="24"/>
      <c r="H36" s="24"/>
      <c r="I36" s="24"/>
      <c r="J36" s="24"/>
      <c r="K36" s="140"/>
    </row>
    <row r="37" spans="1:11" ht="12.75">
      <c r="A37" s="24">
        <f>A36+1</f>
        <v>2</v>
      </c>
      <c r="B37" s="24"/>
      <c r="C37" s="24"/>
      <c r="D37" s="140" t="s">
        <v>161</v>
      </c>
      <c r="E37" s="24"/>
      <c r="F37" s="24"/>
      <c r="G37" s="24"/>
      <c r="H37" s="140"/>
      <c r="I37" s="24"/>
      <c r="J37" s="24"/>
      <c r="K37" s="140">
        <f>K16</f>
        <v>0.006532784999999999</v>
      </c>
    </row>
    <row r="38" spans="1:11" ht="12.75">
      <c r="A38" s="24">
        <f>A37+1</f>
        <v>3</v>
      </c>
      <c r="B38" s="24"/>
      <c r="C38" s="24"/>
      <c r="D38" s="24" t="s">
        <v>133</v>
      </c>
      <c r="E38" s="24"/>
      <c r="F38" s="24"/>
      <c r="G38" s="24"/>
      <c r="H38" s="99"/>
      <c r="I38" s="100"/>
      <c r="J38" s="24"/>
      <c r="K38" s="99">
        <f>K17</f>
        <v>0.10735</v>
      </c>
    </row>
    <row r="39" spans="1:11" ht="12.75">
      <c r="A39" s="24">
        <f>A38+1</f>
        <v>4</v>
      </c>
      <c r="B39" s="24"/>
      <c r="C39" s="24"/>
      <c r="D39" s="24" t="s">
        <v>111</v>
      </c>
      <c r="E39" s="24"/>
      <c r="F39" s="24"/>
      <c r="G39" s="24"/>
      <c r="H39" s="140"/>
      <c r="I39" s="140"/>
      <c r="J39" s="24"/>
      <c r="K39" s="140">
        <f>K38+K37</f>
        <v>0.113882785</v>
      </c>
    </row>
    <row r="40" spans="1:11" ht="12.75">
      <c r="A40" s="24"/>
      <c r="B40" s="24"/>
      <c r="C40" s="24"/>
      <c r="D40" s="24"/>
      <c r="E40" s="24"/>
      <c r="F40" s="24"/>
      <c r="G40" s="24"/>
      <c r="H40" s="140"/>
      <c r="I40" s="24"/>
      <c r="J40" s="24"/>
      <c r="K40" s="140"/>
    </row>
    <row r="41" spans="1:11" ht="12.75">
      <c r="A41" s="24">
        <v>5</v>
      </c>
      <c r="B41" s="24"/>
      <c r="C41" s="24" t="s">
        <v>36</v>
      </c>
      <c r="D41" s="24"/>
      <c r="E41" s="24"/>
      <c r="F41" s="24"/>
      <c r="G41" s="24"/>
      <c r="H41" s="140"/>
      <c r="I41" s="140"/>
      <c r="J41" s="24"/>
      <c r="K41" s="140"/>
    </row>
    <row r="42" spans="1:11" ht="12.75">
      <c r="A42" s="24">
        <f>A41+1</f>
        <v>6</v>
      </c>
      <c r="B42" s="24"/>
      <c r="C42" s="141"/>
      <c r="D42" s="24" t="s">
        <v>112</v>
      </c>
      <c r="E42" s="24"/>
      <c r="F42" s="24"/>
      <c r="G42" s="24"/>
      <c r="H42" s="140"/>
      <c r="I42" s="140"/>
      <c r="J42" s="24"/>
      <c r="K42" s="140">
        <f>J78</f>
        <v>0.024033333333333334</v>
      </c>
    </row>
    <row r="43" spans="1:11" ht="12.75">
      <c r="A43" s="24"/>
      <c r="B43" s="24"/>
      <c r="C43" s="24"/>
      <c r="D43" s="24"/>
      <c r="E43" s="24"/>
      <c r="F43" s="24"/>
      <c r="G43" s="24"/>
      <c r="H43" s="140"/>
      <c r="I43" s="140"/>
      <c r="J43" s="24"/>
      <c r="K43" s="140"/>
    </row>
    <row r="44" spans="1:11" ht="12.75">
      <c r="A44" s="24">
        <v>8</v>
      </c>
      <c r="B44" s="24"/>
      <c r="C44" s="142" t="s">
        <v>113</v>
      </c>
      <c r="D44" s="24"/>
      <c r="E44" s="24"/>
      <c r="F44" s="24"/>
      <c r="G44" s="24"/>
      <c r="H44" s="140"/>
      <c r="I44" s="140"/>
      <c r="J44" s="24"/>
      <c r="K44" s="140"/>
    </row>
    <row r="45" spans="1:11" ht="12.75">
      <c r="A45" s="24">
        <f>A44+1</f>
        <v>9</v>
      </c>
      <c r="B45" s="24"/>
      <c r="C45" s="24"/>
      <c r="D45" s="24" t="s">
        <v>173</v>
      </c>
      <c r="E45" s="24"/>
      <c r="F45" s="24"/>
      <c r="G45" s="24"/>
      <c r="H45" s="140"/>
      <c r="I45" s="140"/>
      <c r="J45" s="24"/>
      <c r="K45" s="140">
        <f>K39-K42</f>
        <v>0.08984945166666666</v>
      </c>
    </row>
    <row r="46" spans="1:11" ht="12.75">
      <c r="A46" s="24"/>
      <c r="B46" s="24"/>
      <c r="C46" s="142"/>
      <c r="D46" s="24"/>
      <c r="E46" s="24"/>
      <c r="F46" s="24"/>
      <c r="G46" s="24"/>
      <c r="H46" s="140"/>
      <c r="I46" s="140"/>
      <c r="J46" s="24"/>
      <c r="K46" s="140"/>
    </row>
    <row r="47" spans="1:11" ht="12.75">
      <c r="A47" s="24">
        <f>A45+1</f>
        <v>10</v>
      </c>
      <c r="B47" s="24"/>
      <c r="C47" s="24" t="str">
        <f>C26</f>
        <v>Comparison Group Beta</v>
      </c>
      <c r="D47" s="24"/>
      <c r="E47" s="24"/>
      <c r="F47" s="24"/>
      <c r="G47" s="24"/>
      <c r="H47" s="141"/>
      <c r="I47" s="141"/>
      <c r="J47" s="24"/>
      <c r="K47" s="141">
        <f>K26</f>
        <v>0.7222222222222223</v>
      </c>
    </row>
    <row r="48" spans="1:11" ht="12.75">
      <c r="A48" s="24"/>
      <c r="B48" s="24"/>
      <c r="C48" s="142"/>
      <c r="D48" s="24"/>
      <c r="E48" s="24"/>
      <c r="F48" s="24"/>
      <c r="G48" s="24"/>
      <c r="H48" s="140"/>
      <c r="I48" s="140"/>
      <c r="J48" s="24"/>
      <c r="K48" s="140"/>
    </row>
    <row r="49" spans="1:11" ht="12.75">
      <c r="A49" s="24">
        <f>A47+1</f>
        <v>11</v>
      </c>
      <c r="B49" s="24"/>
      <c r="C49" s="24" t="str">
        <f>C28</f>
        <v>Comparison Group Beta * Risk Premium</v>
      </c>
      <c r="D49" s="24"/>
      <c r="E49" s="24"/>
      <c r="F49" s="24"/>
      <c r="G49" s="24"/>
      <c r="H49" s="140"/>
      <c r="I49" s="140"/>
      <c r="J49" s="24"/>
      <c r="K49" s="140"/>
    </row>
    <row r="50" spans="1:11" ht="12.75">
      <c r="A50" s="24">
        <f>A49+1</f>
        <v>12</v>
      </c>
      <c r="B50" s="24"/>
      <c r="C50" s="24"/>
      <c r="D50" s="24" t="s">
        <v>107</v>
      </c>
      <c r="E50" s="24"/>
      <c r="F50" s="24"/>
      <c r="G50" s="24"/>
      <c r="H50" s="140"/>
      <c r="I50" s="140"/>
      <c r="J50" s="24"/>
      <c r="K50" s="140">
        <f>K45*K47</f>
        <v>0.06489127064814816</v>
      </c>
    </row>
    <row r="51" spans="1:11" ht="12.75">
      <c r="A51" s="24"/>
      <c r="B51" s="24"/>
      <c r="C51" s="24"/>
      <c r="D51" s="24"/>
      <c r="E51" s="24"/>
      <c r="F51" s="24"/>
      <c r="G51" s="24"/>
      <c r="H51" s="140"/>
      <c r="I51" s="140"/>
      <c r="J51" s="24"/>
      <c r="K51" s="140"/>
    </row>
    <row r="52" spans="1:11" ht="12.75">
      <c r="A52" s="24">
        <f>A50+1</f>
        <v>13</v>
      </c>
      <c r="B52" s="24"/>
      <c r="C52" s="24" t="s">
        <v>83</v>
      </c>
      <c r="D52" s="24"/>
      <c r="E52" s="24"/>
      <c r="F52" s="24"/>
      <c r="G52" s="24"/>
      <c r="H52" s="24"/>
      <c r="I52" s="24"/>
      <c r="J52" s="24"/>
      <c r="K52" s="140"/>
    </row>
    <row r="53" spans="1:11" ht="12.75">
      <c r="A53" s="24">
        <f>A52+1</f>
        <v>14</v>
      </c>
      <c r="B53" s="24"/>
      <c r="C53" s="24"/>
      <c r="D53" s="24" t="s">
        <v>35</v>
      </c>
      <c r="E53" s="24"/>
      <c r="F53" s="24"/>
      <c r="G53" s="24"/>
      <c r="H53" s="140"/>
      <c r="I53" s="140"/>
      <c r="J53" s="24"/>
      <c r="K53" s="140">
        <f>K50+K42</f>
        <v>0.0889246039814815</v>
      </c>
    </row>
    <row r="54" spans="1:11" ht="12.75">
      <c r="A54" s="24"/>
      <c r="B54" s="24"/>
      <c r="C54" s="24"/>
      <c r="D54" s="24"/>
      <c r="E54" s="24"/>
      <c r="F54" s="24"/>
      <c r="G54" s="24"/>
      <c r="H54" s="141"/>
      <c r="I54" s="24"/>
      <c r="J54" s="28"/>
      <c r="K54" s="24"/>
    </row>
    <row r="55" spans="1:11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8" t="s">
        <v>150</v>
      </c>
    </row>
    <row r="57" spans="1:11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8" t="s">
        <v>120</v>
      </c>
    </row>
    <row r="58" spans="1:1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8"/>
    </row>
    <row r="60" spans="1:11" ht="12.75">
      <c r="A60" s="24"/>
      <c r="B60" s="24"/>
      <c r="C60" s="24"/>
      <c r="D60" s="24"/>
      <c r="E60" s="24"/>
      <c r="F60" s="24"/>
      <c r="G60" s="24"/>
      <c r="H60" s="24"/>
      <c r="I60" s="24"/>
      <c r="J60" s="28"/>
      <c r="K60" s="24"/>
    </row>
    <row r="61" spans="1:11" ht="12.75">
      <c r="A61" s="1" t="s">
        <v>147</v>
      </c>
      <c r="B61" s="31"/>
      <c r="C61" s="31"/>
      <c r="D61" s="31"/>
      <c r="E61" s="31"/>
      <c r="F61" s="31"/>
      <c r="G61" s="138"/>
      <c r="H61" s="138"/>
      <c r="I61" s="138"/>
      <c r="J61" s="138"/>
      <c r="K61" s="31"/>
    </row>
    <row r="62" spans="1:11" ht="12.75">
      <c r="A62" s="1" t="s">
        <v>185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12.75">
      <c r="A63" s="1" t="s">
        <v>48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12.75">
      <c r="A64" s="31"/>
      <c r="B64" s="31"/>
      <c r="C64" s="31"/>
      <c r="D64" s="31"/>
      <c r="E64" s="31"/>
      <c r="F64" s="31"/>
      <c r="G64" s="31"/>
      <c r="H64" s="138"/>
      <c r="I64" s="31"/>
      <c r="J64" s="31"/>
      <c r="K64" s="31"/>
    </row>
    <row r="65" spans="1:11" ht="12.75">
      <c r="A65" s="1" t="s">
        <v>8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2.75">
      <c r="A68" s="24"/>
      <c r="B68" s="24"/>
      <c r="C68" s="98" t="s">
        <v>177</v>
      </c>
      <c r="D68" s="98"/>
      <c r="E68" s="98"/>
      <c r="F68" s="98"/>
      <c r="G68" s="98" t="s">
        <v>197</v>
      </c>
      <c r="H68" s="24"/>
      <c r="I68" s="24"/>
      <c r="J68" s="24"/>
      <c r="K68" s="24"/>
    </row>
    <row r="69" spans="1:11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2.75">
      <c r="A70" s="24"/>
      <c r="B70" s="24"/>
      <c r="C70" s="24"/>
      <c r="D70" s="24"/>
      <c r="E70" s="10" t="s">
        <v>9</v>
      </c>
      <c r="F70" s="101"/>
      <c r="G70" s="24"/>
      <c r="H70" s="24"/>
      <c r="I70" s="24"/>
      <c r="J70" s="10" t="s">
        <v>9</v>
      </c>
      <c r="K70" s="24"/>
    </row>
    <row r="71" spans="1:11" ht="12.75">
      <c r="A71" s="24"/>
      <c r="B71" s="24"/>
      <c r="C71" s="143">
        <v>40118</v>
      </c>
      <c r="D71" s="24"/>
      <c r="E71" s="140">
        <v>0.0424</v>
      </c>
      <c r="F71" s="99"/>
      <c r="G71" s="143">
        <v>40118</v>
      </c>
      <c r="H71" s="24"/>
      <c r="I71" s="24"/>
      <c r="J71" s="140">
        <v>0.0223</v>
      </c>
      <c r="K71" s="24"/>
    </row>
    <row r="72" spans="1:11" ht="12.75">
      <c r="A72" s="24"/>
      <c r="B72" s="24"/>
      <c r="C72" s="143">
        <v>40148</v>
      </c>
      <c r="D72" s="24"/>
      <c r="E72" s="140">
        <v>0.044</v>
      </c>
      <c r="F72" s="140"/>
      <c r="G72" s="143">
        <v>40148</v>
      </c>
      <c r="H72" s="24"/>
      <c r="I72" s="24"/>
      <c r="J72" s="140">
        <v>0.0234</v>
      </c>
      <c r="K72" s="24"/>
    </row>
    <row r="73" spans="1:11" ht="12.75">
      <c r="A73" s="24"/>
      <c r="B73" s="24"/>
      <c r="C73" s="143">
        <v>40179</v>
      </c>
      <c r="D73" s="24"/>
      <c r="E73" s="140">
        <v>0.045</v>
      </c>
      <c r="F73" s="140"/>
      <c r="G73" s="143">
        <v>40179</v>
      </c>
      <c r="H73" s="24"/>
      <c r="I73" s="24"/>
      <c r="J73" s="140">
        <v>0.0248</v>
      </c>
      <c r="K73" s="24"/>
    </row>
    <row r="74" spans="1:11" ht="12.75">
      <c r="A74" s="24"/>
      <c r="B74" s="24"/>
      <c r="C74" s="143">
        <v>40210</v>
      </c>
      <c r="D74" s="24"/>
      <c r="E74" s="140">
        <v>0.0448</v>
      </c>
      <c r="F74" s="140"/>
      <c r="G74" s="143">
        <v>40210</v>
      </c>
      <c r="H74" s="24"/>
      <c r="I74" s="24"/>
      <c r="J74" s="140">
        <v>0.0236</v>
      </c>
      <c r="K74" s="24"/>
    </row>
    <row r="75" spans="1:11" ht="12.75">
      <c r="A75" s="24"/>
      <c r="B75" s="24"/>
      <c r="C75" s="143">
        <v>40238</v>
      </c>
      <c r="D75" s="24"/>
      <c r="E75" s="140">
        <v>0.0449</v>
      </c>
      <c r="F75" s="140"/>
      <c r="G75" s="143">
        <v>40238</v>
      </c>
      <c r="H75" s="24"/>
      <c r="I75" s="24"/>
      <c r="J75" s="140">
        <v>0.0243</v>
      </c>
      <c r="K75" s="24"/>
    </row>
    <row r="76" spans="1:11" ht="12.75">
      <c r="A76" s="24"/>
      <c r="B76" s="24"/>
      <c r="C76" s="143">
        <v>40269</v>
      </c>
      <c r="D76" s="24"/>
      <c r="E76" s="99">
        <v>0.0453</v>
      </c>
      <c r="F76" s="99"/>
      <c r="G76" s="143">
        <v>40269</v>
      </c>
      <c r="H76" s="24"/>
      <c r="I76" s="24"/>
      <c r="J76" s="99">
        <v>0.0258</v>
      </c>
      <c r="K76" s="24"/>
    </row>
    <row r="77" spans="1:11" ht="7.5" customHeight="1">
      <c r="A77" s="24"/>
      <c r="B77" s="24"/>
      <c r="C77" s="144"/>
      <c r="D77" s="24"/>
      <c r="E77" s="140"/>
      <c r="F77" s="140"/>
      <c r="G77" s="24"/>
      <c r="H77" s="24"/>
      <c r="I77" s="24"/>
      <c r="J77" s="140"/>
      <c r="K77" s="24"/>
    </row>
    <row r="78" spans="1:11" ht="12.75">
      <c r="A78" s="24"/>
      <c r="B78" s="24"/>
      <c r="C78" s="24" t="s">
        <v>165</v>
      </c>
      <c r="D78" s="24"/>
      <c r="E78" s="140">
        <f>AVERAGE(E71:E76)</f>
        <v>0.0444</v>
      </c>
      <c r="F78" s="140"/>
      <c r="G78" s="24" t="s">
        <v>165</v>
      </c>
      <c r="H78" s="24"/>
      <c r="I78" s="24"/>
      <c r="J78" s="140">
        <f>AVERAGE(J71:J76)</f>
        <v>0.024033333333333334</v>
      </c>
      <c r="K78" s="24"/>
    </row>
    <row r="79" spans="1:1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2.75">
      <c r="A81" s="24"/>
      <c r="B81" s="24"/>
      <c r="C81" s="98" t="s">
        <v>29</v>
      </c>
      <c r="D81" s="24"/>
      <c r="E81" s="24"/>
      <c r="F81" s="24"/>
      <c r="G81" s="145"/>
      <c r="H81" s="31"/>
      <c r="I81" s="31"/>
      <c r="J81" s="24"/>
      <c r="K81" s="139" t="s">
        <v>49</v>
      </c>
    </row>
    <row r="82" spans="1:11" ht="12.75">
      <c r="A82" s="24"/>
      <c r="B82" s="24"/>
      <c r="C82" s="24"/>
      <c r="D82" s="24"/>
      <c r="E82" s="24"/>
      <c r="F82" s="24"/>
      <c r="G82" s="98" t="s">
        <v>6</v>
      </c>
      <c r="H82" s="24"/>
      <c r="I82" s="24"/>
      <c r="J82" s="24"/>
      <c r="K82" s="10" t="s">
        <v>50</v>
      </c>
    </row>
    <row r="83" spans="1:11" ht="12.75">
      <c r="A83" s="24"/>
      <c r="B83" s="24"/>
      <c r="C83" s="24" t="s">
        <v>10</v>
      </c>
      <c r="D83" s="24"/>
      <c r="E83" s="24"/>
      <c r="F83" s="24"/>
      <c r="G83" s="24"/>
      <c r="H83" s="24"/>
      <c r="I83" s="24"/>
      <c r="J83" s="24"/>
      <c r="K83" s="141"/>
    </row>
    <row r="84" spans="1:11" ht="12.75">
      <c r="A84" s="24"/>
      <c r="B84" s="24"/>
      <c r="C84" s="24" t="s">
        <v>102</v>
      </c>
      <c r="D84" s="24"/>
      <c r="E84" s="140">
        <v>0.1296</v>
      </c>
      <c r="F84" s="140"/>
      <c r="G84" s="5" t="s">
        <v>148</v>
      </c>
      <c r="H84" s="24"/>
      <c r="I84" s="24"/>
      <c r="J84" s="24"/>
      <c r="K84" s="146">
        <v>0.8</v>
      </c>
    </row>
    <row r="85" spans="1:11" ht="12.75">
      <c r="A85" s="24"/>
      <c r="B85" s="24"/>
      <c r="C85" s="24" t="s">
        <v>103</v>
      </c>
      <c r="D85" s="24"/>
      <c r="E85" s="99">
        <v>0.0851</v>
      </c>
      <c r="F85" s="140"/>
      <c r="G85" s="5" t="s">
        <v>45</v>
      </c>
      <c r="H85" s="24"/>
      <c r="I85" s="24"/>
      <c r="J85" s="24"/>
      <c r="K85" s="147">
        <v>0.65</v>
      </c>
    </row>
    <row r="86" spans="1:11" ht="12.75">
      <c r="A86" s="24"/>
      <c r="B86" s="24"/>
      <c r="C86" s="24"/>
      <c r="D86" s="24"/>
      <c r="E86" s="99"/>
      <c r="F86" s="99"/>
      <c r="G86" s="5" t="s">
        <v>46</v>
      </c>
      <c r="H86" s="24"/>
      <c r="I86" s="24"/>
      <c r="J86" s="24"/>
      <c r="K86" s="146">
        <v>0.65</v>
      </c>
    </row>
    <row r="87" spans="1:11" ht="12.75">
      <c r="A87" s="24"/>
      <c r="B87" s="24"/>
      <c r="C87" s="24" t="s">
        <v>159</v>
      </c>
      <c r="D87" s="24"/>
      <c r="E87" s="140">
        <f>AVERAGE(E84:E85)</f>
        <v>0.10735</v>
      </c>
      <c r="F87" s="99"/>
      <c r="G87" s="5" t="s">
        <v>76</v>
      </c>
      <c r="H87" s="24"/>
      <c r="I87" s="24"/>
      <c r="J87" s="24"/>
      <c r="K87" s="146">
        <v>0.75</v>
      </c>
    </row>
    <row r="88" spans="1:11" ht="12.75">
      <c r="A88" s="24"/>
      <c r="B88" s="24"/>
      <c r="C88" s="24" t="s">
        <v>183</v>
      </c>
      <c r="D88" s="24"/>
      <c r="E88" s="140"/>
      <c r="F88" s="140"/>
      <c r="G88" s="5" t="s">
        <v>171</v>
      </c>
      <c r="H88" s="24"/>
      <c r="I88" s="24"/>
      <c r="J88" s="24"/>
      <c r="K88" s="146">
        <v>0.8</v>
      </c>
    </row>
    <row r="89" spans="1:11" ht="12.75">
      <c r="A89" s="24"/>
      <c r="B89" s="24"/>
      <c r="C89" s="154" t="s">
        <v>3</v>
      </c>
      <c r="D89" s="24"/>
      <c r="E89" s="141"/>
      <c r="F89" s="140"/>
      <c r="G89" s="5" t="s">
        <v>75</v>
      </c>
      <c r="K89" s="146">
        <v>0.75</v>
      </c>
    </row>
    <row r="90" spans="1:11" ht="12.75">
      <c r="A90" s="24"/>
      <c r="B90" s="24"/>
      <c r="F90" s="141"/>
      <c r="G90" s="5" t="s">
        <v>74</v>
      </c>
      <c r="K90" s="146">
        <v>0.5</v>
      </c>
    </row>
    <row r="91" spans="1:11" ht="12.75">
      <c r="A91" s="24"/>
      <c r="B91" s="24"/>
      <c r="C91" s="24"/>
      <c r="D91" s="24"/>
      <c r="E91" s="141"/>
      <c r="F91" s="141"/>
      <c r="G91" s="5" t="s">
        <v>73</v>
      </c>
      <c r="H91" s="24"/>
      <c r="I91" s="24"/>
      <c r="J91" s="24"/>
      <c r="K91" s="146">
        <v>0.95</v>
      </c>
    </row>
    <row r="92" spans="1:11" ht="15">
      <c r="A92" s="24"/>
      <c r="B92" s="24"/>
      <c r="C92" s="24"/>
      <c r="D92" s="24"/>
      <c r="E92" s="141"/>
      <c r="F92" s="141"/>
      <c r="G92" s="5" t="s">
        <v>72</v>
      </c>
      <c r="H92" s="24"/>
      <c r="I92" s="24"/>
      <c r="J92" s="24"/>
      <c r="K92" s="165">
        <v>0.65</v>
      </c>
    </row>
    <row r="93" spans="1:11" ht="12.75">
      <c r="A93" s="24"/>
      <c r="B93" s="24"/>
      <c r="C93" s="24"/>
      <c r="D93" s="24"/>
      <c r="E93" s="141"/>
      <c r="F93" s="141"/>
      <c r="G93" s="5"/>
      <c r="H93" s="24"/>
      <c r="I93" s="24"/>
      <c r="J93" s="24"/>
      <c r="K93" s="146"/>
    </row>
    <row r="94" spans="1:11" ht="12.75">
      <c r="A94" s="24"/>
      <c r="B94" s="24"/>
      <c r="C94" s="24"/>
      <c r="D94" s="24"/>
      <c r="E94" s="141"/>
      <c r="F94" s="141"/>
      <c r="G94" s="153" t="s">
        <v>51</v>
      </c>
      <c r="H94" s="24"/>
      <c r="I94" s="24"/>
      <c r="J94" s="24"/>
      <c r="K94" s="146">
        <f>AVERAGE(K84:K92)</f>
        <v>0.7222222222222223</v>
      </c>
    </row>
    <row r="95" spans="1:11" ht="12.75">
      <c r="A95" s="24"/>
      <c r="B95" s="24"/>
      <c r="C95" s="24"/>
      <c r="D95" s="24"/>
      <c r="E95" s="141"/>
      <c r="F95" s="141"/>
      <c r="G95" s="5"/>
      <c r="H95" s="24"/>
      <c r="I95" s="24"/>
      <c r="J95" s="24"/>
      <c r="K95" s="147"/>
    </row>
    <row r="96" spans="1:11" ht="13.5" customHeight="1">
      <c r="A96" s="24"/>
      <c r="B96" s="24"/>
      <c r="C96" s="24"/>
      <c r="D96" s="24"/>
      <c r="E96" s="24"/>
      <c r="F96" s="24"/>
      <c r="G96" s="24" t="s">
        <v>172</v>
      </c>
      <c r="H96" s="24"/>
      <c r="I96" s="24"/>
      <c r="J96" s="24"/>
      <c r="K96" s="147"/>
    </row>
    <row r="97" spans="1:11" ht="12.75">
      <c r="A97" s="24"/>
      <c r="B97" s="24"/>
      <c r="C97" s="24"/>
      <c r="D97" s="24"/>
      <c r="E97" s="24"/>
      <c r="F97" s="24"/>
      <c r="G97" s="5"/>
      <c r="H97" s="24"/>
      <c r="I97" s="24"/>
      <c r="J97" s="24"/>
      <c r="K97" s="147"/>
    </row>
    <row r="98" spans="1:11" ht="12.75">
      <c r="A98" s="24"/>
      <c r="B98" s="24"/>
      <c r="C98" s="149"/>
      <c r="D98" s="24"/>
      <c r="E98" s="24"/>
      <c r="F98" s="24"/>
      <c r="G98" s="24"/>
      <c r="H98" s="24"/>
      <c r="I98" s="24"/>
      <c r="J98" s="24"/>
      <c r="K98" s="141"/>
    </row>
    <row r="99" spans="1:11" ht="12.75">
      <c r="A99" s="24"/>
      <c r="B99" s="24"/>
      <c r="C99" s="149"/>
      <c r="D99" s="24"/>
      <c r="E99" s="24"/>
      <c r="F99" s="24"/>
      <c r="G99" s="24"/>
      <c r="H99" s="24"/>
      <c r="I99" s="24"/>
      <c r="J99" s="24"/>
      <c r="K99" s="148"/>
    </row>
    <row r="100" spans="1:13" ht="12.75">
      <c r="A100" s="24"/>
      <c r="B100" s="24"/>
      <c r="C100" s="24"/>
      <c r="D100" s="24"/>
      <c r="E100" s="24"/>
      <c r="F100" s="24"/>
      <c r="H100" s="24"/>
      <c r="I100" s="24"/>
      <c r="J100" s="24"/>
      <c r="K100" s="147"/>
      <c r="M100" s="20"/>
    </row>
    <row r="101" spans="1:11" ht="12.75">
      <c r="A101" s="40"/>
      <c r="B101" s="40"/>
      <c r="C101" s="103"/>
      <c r="D101" s="40"/>
      <c r="E101" s="40"/>
      <c r="F101" s="40"/>
      <c r="G101" s="40"/>
      <c r="H101" s="40"/>
      <c r="I101" s="40"/>
      <c r="J101" s="40"/>
      <c r="K101" s="40"/>
    </row>
    <row r="102" spans="1:13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102"/>
      <c r="M102" s="19"/>
    </row>
    <row r="103" spans="8:11" ht="12.75">
      <c r="H103" s="17"/>
      <c r="I103" s="17"/>
      <c r="J103" s="17"/>
      <c r="K103" s="17"/>
    </row>
    <row r="104" ht="12.75">
      <c r="K104" s="12"/>
    </row>
    <row r="105" ht="12.75">
      <c r="K105" s="12"/>
    </row>
  </sheetData>
  <sheetProtection/>
  <printOptions horizontalCentered="1"/>
  <pageMargins left="0.47" right="0.36" top="0.75" bottom="0.75" header="0.5" footer="0.5"/>
  <pageSetup horizontalDpi="600" verticalDpi="600" orientation="portrait"/>
  <rowBreaks count="1" manualBreakCount="1">
    <brk id="5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7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6" max="6" width="10.00390625" style="0" customWidth="1"/>
    <col min="8" max="8" width="1.8515625" style="0" customWidth="1"/>
  </cols>
  <sheetData>
    <row r="1" spans="1:9" ht="12.75">
      <c r="A1" s="24"/>
      <c r="B1" s="24"/>
      <c r="C1" s="24"/>
      <c r="D1" s="24"/>
      <c r="E1" s="24"/>
      <c r="F1" s="24"/>
      <c r="G1" s="24"/>
      <c r="H1" s="24"/>
      <c r="I1" s="28" t="s">
        <v>149</v>
      </c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1" t="s">
        <v>147</v>
      </c>
      <c r="B4" s="31"/>
      <c r="C4" s="31"/>
      <c r="D4" s="31"/>
      <c r="E4" s="31"/>
      <c r="F4" s="31"/>
      <c r="G4" s="31"/>
      <c r="H4" s="31"/>
      <c r="I4" s="31"/>
    </row>
    <row r="5" spans="1:9" ht="12.75">
      <c r="A5" s="1" t="s">
        <v>185</v>
      </c>
      <c r="B5" s="31"/>
      <c r="C5" s="31"/>
      <c r="D5" s="31"/>
      <c r="E5" s="31"/>
      <c r="F5" s="31"/>
      <c r="G5" s="31"/>
      <c r="H5" s="31"/>
      <c r="I5" s="31"/>
    </row>
    <row r="6" spans="1:9" ht="12.75">
      <c r="A6" s="1" t="s">
        <v>190</v>
      </c>
      <c r="B6" s="31"/>
      <c r="C6" s="31"/>
      <c r="D6" s="31"/>
      <c r="E6" s="31"/>
      <c r="F6" s="31"/>
      <c r="G6" s="31"/>
      <c r="H6" s="31"/>
      <c r="I6" s="31"/>
    </row>
    <row r="7" spans="1:9" ht="12.75">
      <c r="A7" s="24"/>
      <c r="B7" s="24"/>
      <c r="C7" s="24"/>
      <c r="D7" s="24"/>
      <c r="E7" s="24"/>
      <c r="F7" s="24"/>
      <c r="G7" s="24"/>
      <c r="H7" s="24"/>
      <c r="I7" s="24"/>
    </row>
    <row r="8" spans="1:9" ht="12.75">
      <c r="A8" s="24"/>
      <c r="B8" s="24"/>
      <c r="C8" s="24"/>
      <c r="D8" s="24"/>
      <c r="E8" s="24"/>
      <c r="F8" s="24"/>
      <c r="G8" s="24"/>
      <c r="H8" s="24"/>
      <c r="I8" s="24"/>
    </row>
    <row r="9" spans="1:9" ht="12.75">
      <c r="A9" s="24"/>
      <c r="B9" s="24"/>
      <c r="C9" s="24"/>
      <c r="D9" s="24"/>
      <c r="E9" s="24"/>
      <c r="F9" s="24"/>
      <c r="G9" s="139" t="s">
        <v>65</v>
      </c>
      <c r="H9" s="139"/>
      <c r="I9" s="139" t="s">
        <v>67</v>
      </c>
    </row>
    <row r="10" spans="1:9" ht="12.75">
      <c r="A10" s="24"/>
      <c r="B10" s="24"/>
      <c r="C10" s="24"/>
      <c r="D10" s="24"/>
      <c r="E10" s="24"/>
      <c r="F10" s="24"/>
      <c r="G10" s="150" t="s">
        <v>66</v>
      </c>
      <c r="H10" s="139"/>
      <c r="I10" s="150" t="s">
        <v>66</v>
      </c>
    </row>
    <row r="11" spans="1:9" ht="12.7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2.75">
      <c r="A12" s="24" t="s">
        <v>191</v>
      </c>
      <c r="B12" s="24"/>
      <c r="C12" s="24"/>
      <c r="D12" s="24"/>
      <c r="E12" s="24"/>
      <c r="F12" s="24"/>
      <c r="G12" s="151">
        <v>0.098</v>
      </c>
      <c r="H12" s="151"/>
      <c r="I12" s="151">
        <v>0.118</v>
      </c>
    </row>
    <row r="13" spans="1:9" ht="12.75">
      <c r="A13" s="24"/>
      <c r="B13" s="24"/>
      <c r="C13" s="24"/>
      <c r="D13" s="24"/>
      <c r="E13" s="24"/>
      <c r="F13" s="24"/>
      <c r="G13" s="151"/>
      <c r="H13" s="151"/>
      <c r="I13" s="151"/>
    </row>
    <row r="14" spans="1:9" ht="12.75">
      <c r="A14" s="24" t="s">
        <v>176</v>
      </c>
      <c r="B14" s="24"/>
      <c r="C14" s="24"/>
      <c r="D14" s="24"/>
      <c r="E14" s="24"/>
      <c r="F14" s="24"/>
      <c r="G14" s="84">
        <v>0.051</v>
      </c>
      <c r="H14" s="151"/>
      <c r="I14" s="84">
        <v>0.052</v>
      </c>
    </row>
    <row r="15" spans="1:9" ht="12.75">
      <c r="A15" s="24"/>
      <c r="B15" s="24"/>
      <c r="C15" s="24"/>
      <c r="D15" s="24"/>
      <c r="E15" s="24"/>
      <c r="F15" s="24"/>
      <c r="G15" s="151"/>
      <c r="H15" s="151"/>
      <c r="I15" s="151"/>
    </row>
    <row r="16" spans="1:9" ht="12.75">
      <c r="A16" s="24" t="s">
        <v>192</v>
      </c>
      <c r="B16" s="24"/>
      <c r="C16" s="24"/>
      <c r="D16" s="24"/>
      <c r="E16" s="24"/>
      <c r="F16" s="24"/>
      <c r="G16" s="151">
        <f>G12-G14</f>
        <v>0.04700000000000001</v>
      </c>
      <c r="H16" s="151"/>
      <c r="I16" s="151">
        <f>I12-I14</f>
        <v>0.066</v>
      </c>
    </row>
    <row r="17" spans="1:9" ht="12.7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2.75">
      <c r="A18" s="24" t="s">
        <v>186</v>
      </c>
      <c r="B18" s="24"/>
      <c r="C18" s="24"/>
      <c r="D18" s="24"/>
      <c r="E18" s="24"/>
      <c r="F18" s="24"/>
      <c r="G18" s="104">
        <f>RAB8!K94</f>
        <v>0.7222222222222223</v>
      </c>
      <c r="H18" s="152"/>
      <c r="I18" s="104">
        <f>G18</f>
        <v>0.7222222222222223</v>
      </c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 t="s">
        <v>193</v>
      </c>
      <c r="B20" s="24"/>
      <c r="C20" s="24"/>
      <c r="D20" s="24"/>
      <c r="E20" s="24"/>
      <c r="F20" s="24"/>
      <c r="G20" s="151">
        <f>G18*G16</f>
        <v>0.03394444444444446</v>
      </c>
      <c r="H20" s="151"/>
      <c r="I20" s="151">
        <f>I18*I16</f>
        <v>0.04766666666666668</v>
      </c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 t="s">
        <v>187</v>
      </c>
      <c r="B22" s="24"/>
      <c r="C22" s="24"/>
      <c r="D22" s="24"/>
      <c r="E22" s="24"/>
      <c r="F22" s="24"/>
      <c r="G22" s="105">
        <f>RAB8!E78</f>
        <v>0.0444</v>
      </c>
      <c r="H22" s="98"/>
      <c r="I22" s="105">
        <f>G22</f>
        <v>0.0444</v>
      </c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5">
      <c r="A24" s="29" t="s">
        <v>16</v>
      </c>
      <c r="B24" s="29"/>
      <c r="C24" s="29"/>
      <c r="D24" s="29"/>
      <c r="E24" s="29"/>
      <c r="F24" s="29"/>
      <c r="G24" s="106">
        <f>G22+G20</f>
        <v>0.07834444444444447</v>
      </c>
      <c r="H24" s="107"/>
      <c r="I24" s="108">
        <f>I22+I20</f>
        <v>0.09206666666666669</v>
      </c>
    </row>
    <row r="25" spans="1:9" ht="12.75">
      <c r="A25" s="24"/>
      <c r="B25" s="24"/>
      <c r="C25" s="24"/>
      <c r="D25" s="24"/>
      <c r="E25" s="24"/>
      <c r="F25" s="24"/>
      <c r="G25" s="151"/>
      <c r="H25" s="151"/>
      <c r="I25" s="151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24" t="s">
        <v>79</v>
      </c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</sheetData>
  <sheetProtection/>
  <printOptions horizontalCentered="1"/>
  <pageMargins left="0.75" right="0.75" top="0.75" bottom="0.75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C3:I20"/>
  <sheetViews>
    <sheetView showGridLines="0" zoomScale="125" zoomScaleNormal="125" zoomScalePageLayoutView="0" workbookViewId="0" topLeftCell="A1">
      <selection activeCell="C7" sqref="C7"/>
    </sheetView>
  </sheetViews>
  <sheetFormatPr defaultColWidth="8.8515625" defaultRowHeight="12.75"/>
  <cols>
    <col min="5" max="5" width="13.421875" style="0" customWidth="1"/>
    <col min="6" max="6" width="11.140625" style="0" customWidth="1"/>
    <col min="7" max="7" width="11.421875" style="0" customWidth="1"/>
    <col min="9" max="9" width="12.28125" style="0" customWidth="1"/>
    <col min="14" max="14" width="13.28125" style="0" customWidth="1"/>
  </cols>
  <sheetData>
    <row r="3" spans="5:7" ht="12.75">
      <c r="E3" s="123"/>
      <c r="F3" s="123"/>
      <c r="G3" s="124"/>
    </row>
    <row r="6" spans="3:7" ht="12.75">
      <c r="C6" s="111"/>
      <c r="D6" s="112"/>
      <c r="E6" s="112"/>
      <c r="F6" s="112"/>
      <c r="G6" s="113"/>
    </row>
    <row r="7" spans="3:7" ht="12.75">
      <c r="C7" s="16" t="s">
        <v>30</v>
      </c>
      <c r="D7" s="115"/>
      <c r="E7" s="115"/>
      <c r="F7" s="115"/>
      <c r="G7" s="116"/>
    </row>
    <row r="8" spans="3:7" ht="12.75">
      <c r="C8" s="117"/>
      <c r="D8" s="5"/>
      <c r="E8" s="5"/>
      <c r="F8" s="5"/>
      <c r="G8" s="118"/>
    </row>
    <row r="9" spans="3:7" ht="12.75">
      <c r="C9" s="114" t="s">
        <v>12</v>
      </c>
      <c r="D9" s="115"/>
      <c r="E9" s="115"/>
      <c r="F9" s="115"/>
      <c r="G9" s="116"/>
    </row>
    <row r="10" spans="3:7" ht="12.75">
      <c r="C10" s="114" t="s">
        <v>13</v>
      </c>
      <c r="D10" s="115"/>
      <c r="E10" s="115"/>
      <c r="F10" s="115"/>
      <c r="G10" s="116"/>
    </row>
    <row r="11" spans="3:7" ht="12.75">
      <c r="C11" s="117"/>
      <c r="D11" s="5"/>
      <c r="E11" s="5"/>
      <c r="F11" s="5"/>
      <c r="G11" s="118"/>
    </row>
    <row r="12" spans="3:7" ht="12.75">
      <c r="C12" s="117"/>
      <c r="D12" s="5"/>
      <c r="E12" s="26" t="s">
        <v>126</v>
      </c>
      <c r="F12" s="26" t="s">
        <v>127</v>
      </c>
      <c r="G12" s="27" t="s">
        <v>128</v>
      </c>
    </row>
    <row r="13" spans="3:7" ht="12.75">
      <c r="C13" s="117"/>
      <c r="D13" s="5"/>
      <c r="E13" s="5"/>
      <c r="F13" s="5"/>
      <c r="G13" s="118"/>
    </row>
    <row r="14" spans="3:7" ht="12.75">
      <c r="C14" s="119" t="s">
        <v>104</v>
      </c>
      <c r="D14" s="5"/>
      <c r="E14" s="137">
        <v>0.5206</v>
      </c>
      <c r="F14" s="137">
        <v>0.0641</v>
      </c>
      <c r="G14" s="155">
        <f>F14*E14</f>
        <v>0.03337046</v>
      </c>
    </row>
    <row r="15" spans="3:7" ht="12.75">
      <c r="C15" s="117" t="s">
        <v>14</v>
      </c>
      <c r="D15" s="5"/>
      <c r="E15" s="137">
        <v>0.02315</v>
      </c>
      <c r="F15" s="137">
        <v>0.02085</v>
      </c>
      <c r="G15" s="155">
        <f>F15*E15</f>
        <v>0.0004826775</v>
      </c>
    </row>
    <row r="16" spans="3:7" ht="12.75">
      <c r="C16" s="117" t="s">
        <v>15</v>
      </c>
      <c r="E16" s="156">
        <v>0.01652</v>
      </c>
      <c r="F16" s="156">
        <v>0.0775</v>
      </c>
      <c r="G16" s="155">
        <f>F16*E16</f>
        <v>0.0012803</v>
      </c>
    </row>
    <row r="17" spans="3:9" ht="12.75">
      <c r="C17" s="119" t="s">
        <v>105</v>
      </c>
      <c r="D17" s="5"/>
      <c r="E17" s="137">
        <v>0.43973</v>
      </c>
      <c r="F17" s="137">
        <v>0.095</v>
      </c>
      <c r="G17" s="155">
        <f>F17*E17</f>
        <v>0.04177435</v>
      </c>
      <c r="H17" s="109"/>
      <c r="I17" s="125"/>
    </row>
    <row r="18" spans="3:7" ht="12.75">
      <c r="C18" s="117"/>
      <c r="D18" s="5"/>
      <c r="E18" s="137"/>
      <c r="F18" s="137"/>
      <c r="G18" s="118"/>
    </row>
    <row r="19" spans="3:7" ht="12.75">
      <c r="C19" s="119" t="s">
        <v>106</v>
      </c>
      <c r="D19" s="5"/>
      <c r="E19" s="137">
        <f>ROUND(SUM(E14:E17),1)</f>
        <v>1</v>
      </c>
      <c r="F19" s="137"/>
      <c r="G19" s="157">
        <f>SUM(G14:G17)</f>
        <v>0.07690778749999999</v>
      </c>
    </row>
    <row r="20" spans="3:7" ht="12.75">
      <c r="C20" s="120"/>
      <c r="D20" s="121"/>
      <c r="E20" s="121"/>
      <c r="F20" s="121"/>
      <c r="G20" s="122"/>
    </row>
  </sheetData>
  <sheetProtection/>
  <printOptions/>
  <pageMargins left="0.7" right="0.7" top="0.75" bottom="0.75" header="0.3" footer="0.3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6:F30"/>
  <sheetViews>
    <sheetView showGridLines="0" zoomScale="125" zoomScaleNormal="125" workbookViewId="0" topLeftCell="A1">
      <selection activeCell="B36" sqref="B36"/>
    </sheetView>
  </sheetViews>
  <sheetFormatPr defaultColWidth="9.140625" defaultRowHeight="12.75"/>
  <cols>
    <col min="1" max="16384" width="11.421875" style="0" customWidth="1"/>
  </cols>
  <sheetData>
    <row r="6" spans="2:6" ht="12.75">
      <c r="B6" s="111"/>
      <c r="C6" s="112"/>
      <c r="D6" s="112"/>
      <c r="E6" s="112"/>
      <c r="F6" s="113"/>
    </row>
    <row r="7" spans="2:6" ht="12.75">
      <c r="B7" s="16" t="s">
        <v>31</v>
      </c>
      <c r="C7" s="115"/>
      <c r="D7" s="115"/>
      <c r="E7" s="115"/>
      <c r="F7" s="116"/>
    </row>
    <row r="8" spans="2:6" ht="12.75">
      <c r="B8" s="16"/>
      <c r="C8" s="115"/>
      <c r="D8" s="115"/>
      <c r="E8" s="115"/>
      <c r="F8" s="116"/>
    </row>
    <row r="9" spans="2:6" ht="12.75">
      <c r="B9" s="16" t="s">
        <v>32</v>
      </c>
      <c r="C9" s="115"/>
      <c r="D9" s="115"/>
      <c r="E9" s="115"/>
      <c r="F9" s="116"/>
    </row>
    <row r="10" spans="2:6" ht="12.75">
      <c r="B10" s="117"/>
      <c r="C10" s="5"/>
      <c r="D10" s="5"/>
      <c r="E10" s="5"/>
      <c r="F10" s="118"/>
    </row>
    <row r="11" spans="2:6" ht="12.75">
      <c r="B11" s="117"/>
      <c r="C11" s="5"/>
      <c r="D11" s="5"/>
      <c r="E11" s="5"/>
      <c r="F11" s="118"/>
    </row>
    <row r="12" spans="2:6" ht="12.75">
      <c r="B12" s="117" t="s">
        <v>33</v>
      </c>
      <c r="C12" s="5"/>
      <c r="D12" s="5"/>
      <c r="E12" s="5"/>
      <c r="F12" s="155">
        <v>0.099</v>
      </c>
    </row>
    <row r="13" spans="2:6" ht="12.75">
      <c r="B13" s="117" t="s">
        <v>34</v>
      </c>
      <c r="C13" s="5"/>
      <c r="D13" s="5"/>
      <c r="E13" s="5"/>
      <c r="F13" s="155">
        <v>0.102</v>
      </c>
    </row>
    <row r="14" spans="2:6" ht="12.75">
      <c r="B14" s="117" t="s">
        <v>87</v>
      </c>
      <c r="C14" s="5"/>
      <c r="D14" s="5"/>
      <c r="E14" s="5"/>
      <c r="F14" s="155">
        <v>0.106</v>
      </c>
    </row>
    <row r="15" spans="2:6" ht="12.75">
      <c r="B15" s="117" t="s">
        <v>88</v>
      </c>
      <c r="C15" s="5"/>
      <c r="D15" s="5"/>
      <c r="E15" s="5"/>
      <c r="F15" s="155">
        <v>0.1038</v>
      </c>
    </row>
    <row r="16" spans="2:6" ht="12.75">
      <c r="B16" s="117" t="s">
        <v>89</v>
      </c>
      <c r="C16" s="5"/>
      <c r="D16" s="5"/>
      <c r="E16" s="5"/>
      <c r="F16" s="155">
        <v>0.1</v>
      </c>
    </row>
    <row r="17" spans="2:6" ht="12.75">
      <c r="B17" s="117" t="s">
        <v>90</v>
      </c>
      <c r="C17" s="5"/>
      <c r="D17" s="5"/>
      <c r="E17" s="5"/>
      <c r="F17" s="155">
        <v>0.104</v>
      </c>
    </row>
    <row r="18" spans="2:6" ht="12.75">
      <c r="B18" s="117" t="s">
        <v>91</v>
      </c>
      <c r="C18" s="5"/>
      <c r="D18" s="5"/>
      <c r="E18" s="5"/>
      <c r="F18" s="155">
        <v>0.095</v>
      </c>
    </row>
    <row r="19" spans="2:6" ht="12.75">
      <c r="B19" s="117" t="s">
        <v>92</v>
      </c>
      <c r="C19" s="5"/>
      <c r="D19" s="5"/>
      <c r="E19" s="5"/>
      <c r="F19" s="155">
        <v>0.1075</v>
      </c>
    </row>
    <row r="20" spans="2:6" ht="12.75">
      <c r="B20" s="117" t="s">
        <v>93</v>
      </c>
      <c r="C20" s="5"/>
      <c r="D20" s="5"/>
      <c r="E20" s="5"/>
      <c r="F20" s="155">
        <v>0.1</v>
      </c>
    </row>
    <row r="21" spans="2:6" ht="12.75">
      <c r="B21" s="117" t="s">
        <v>94</v>
      </c>
      <c r="C21" s="5"/>
      <c r="D21" s="5"/>
      <c r="E21" s="5"/>
      <c r="F21" s="155">
        <v>0.103</v>
      </c>
    </row>
    <row r="22" spans="2:6" ht="12.75">
      <c r="B22" s="117" t="s">
        <v>95</v>
      </c>
      <c r="C22" s="5"/>
      <c r="D22" s="5"/>
      <c r="E22" s="5"/>
      <c r="F22" s="155">
        <v>0.1025</v>
      </c>
    </row>
    <row r="23" spans="2:6" ht="12.75">
      <c r="B23" s="117" t="s">
        <v>96</v>
      </c>
      <c r="C23" s="5"/>
      <c r="D23" s="5"/>
      <c r="E23" s="5"/>
      <c r="F23" s="155">
        <v>0.1088</v>
      </c>
    </row>
    <row r="24" spans="2:6" ht="12.75">
      <c r="B24" s="117" t="s">
        <v>97</v>
      </c>
      <c r="C24" s="5"/>
      <c r="D24" s="5"/>
      <c r="E24" s="5"/>
      <c r="F24" s="155">
        <v>0.108</v>
      </c>
    </row>
    <row r="25" spans="2:6" ht="12.75">
      <c r="B25" s="117" t="s">
        <v>98</v>
      </c>
      <c r="C25" s="5"/>
      <c r="D25" s="5"/>
      <c r="E25" s="5"/>
      <c r="F25" s="155">
        <v>0.102</v>
      </c>
    </row>
    <row r="26" spans="2:6" ht="12.75">
      <c r="B26" s="117" t="s">
        <v>99</v>
      </c>
      <c r="C26" s="5"/>
      <c r="D26" s="5"/>
      <c r="E26" s="5"/>
      <c r="F26" s="155">
        <v>0.105</v>
      </c>
    </row>
    <row r="27" spans="2:6" ht="12.75">
      <c r="B27" s="117" t="s">
        <v>100</v>
      </c>
      <c r="C27" s="5"/>
      <c r="D27" s="5"/>
      <c r="E27" s="5"/>
      <c r="F27" s="155">
        <v>0.1</v>
      </c>
    </row>
    <row r="28" spans="2:6" ht="12.75">
      <c r="B28" s="117"/>
      <c r="C28" s="5"/>
      <c r="D28" s="5"/>
      <c r="E28" s="5"/>
      <c r="F28" s="155"/>
    </row>
    <row r="29" spans="2:6" ht="12.75">
      <c r="B29" s="117" t="s">
        <v>101</v>
      </c>
      <c r="C29" s="5"/>
      <c r="D29" s="5"/>
      <c r="E29" s="5"/>
      <c r="F29" s="155">
        <f>AVERAGE(F12:F27)</f>
        <v>0.10291250000000002</v>
      </c>
    </row>
    <row r="30" spans="2:6" ht="12.75">
      <c r="B30" s="120"/>
      <c r="C30" s="121"/>
      <c r="D30" s="121"/>
      <c r="E30" s="121"/>
      <c r="F30" s="166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J. Kennedy and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Baudino</dc:creator>
  <cp:keywords/>
  <dc:description/>
  <cp:lastModifiedBy>dbarberi</cp:lastModifiedBy>
  <cp:lastPrinted>2010-06-05T19:56:22Z</cp:lastPrinted>
  <dcterms:created xsi:type="dcterms:W3CDTF">1998-08-17T14:33:22Z</dcterms:created>
  <dcterms:modified xsi:type="dcterms:W3CDTF">2010-07-08T13:59:31Z</dcterms:modified>
  <cp:category/>
  <cp:version/>
  <cp:contentType/>
  <cp:contentStatus/>
</cp:coreProperties>
</file>