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70" windowWidth="15480" windowHeight="10935" activeTab="0"/>
  </bookViews>
  <sheets>
    <sheet name="Staff 2nd No. 55 g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255</definedName>
    <definedName name="_Order2" hidden="1">255</definedName>
    <definedName name="_Regression_X" hidden="1">#REF!</definedName>
    <definedName name="_Sort" hidden="1">#REF!</definedName>
    <definedName name="ls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_xlnm.Print_Area" localSheetId="0">'Staff 2nd No. 55 g'!$A$1:$W$25</definedName>
    <definedName name="rk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<sst xmlns="http://schemas.openxmlformats.org/spreadsheetml/2006/main" count="58" uniqueCount="55">
  <si>
    <t>KENTUCKY AMERICAN WATER COMPANY</t>
  </si>
  <si>
    <t>EXHIBIT__(JVW-1)</t>
  </si>
  <si>
    <t>SCHEDULE 2</t>
  </si>
  <si>
    <t>SUMMARY OF DISCOUNTED CASH FLOW ANALYSIS</t>
  </si>
  <si>
    <t>FOR NATURAL GAS DISTRIBUTION COMPANIES</t>
  </si>
  <si>
    <t>Line No.</t>
  </si>
  <si>
    <t>Company</t>
  </si>
  <si>
    <t>Ticker</t>
  </si>
  <si>
    <t>DIV1</t>
  </si>
  <si>
    <t>DIV2</t>
  </si>
  <si>
    <t>DIV3</t>
  </si>
  <si>
    <t>DIV4</t>
  </si>
  <si>
    <r>
      <t>d</t>
    </r>
    <r>
      <rPr>
        <vertAlign val="subscript"/>
        <sz val="11"/>
        <rFont val="Calibri"/>
        <family val="2"/>
      </rPr>
      <t>1</t>
    </r>
  </si>
  <si>
    <r>
      <t>d</t>
    </r>
    <r>
      <rPr>
        <vertAlign val="subscript"/>
        <sz val="11"/>
        <rFont val="Calibri"/>
        <family val="2"/>
      </rPr>
      <t>2</t>
    </r>
  </si>
  <si>
    <r>
      <t>d</t>
    </r>
    <r>
      <rPr>
        <vertAlign val="subscript"/>
        <sz val="11"/>
        <rFont val="Calibri"/>
        <family val="2"/>
      </rPr>
      <t>3</t>
    </r>
  </si>
  <si>
    <r>
      <t>d</t>
    </r>
    <r>
      <rPr>
        <vertAlign val="subscript"/>
        <sz val="11"/>
        <rFont val="Calibri"/>
        <family val="2"/>
      </rPr>
      <t>0</t>
    </r>
  </si>
  <si>
    <r>
      <t>D</t>
    </r>
    <r>
      <rPr>
        <vertAlign val="subscript"/>
        <sz val="11"/>
        <rFont val="Calibri"/>
        <family val="2"/>
      </rPr>
      <t>0</t>
    </r>
  </si>
  <si>
    <r>
      <t>P</t>
    </r>
    <r>
      <rPr>
        <vertAlign val="subscript"/>
        <sz val="11"/>
        <rFont val="Calibri"/>
        <family val="2"/>
      </rPr>
      <t>0</t>
    </r>
  </si>
  <si>
    <t>Dividend</t>
  </si>
  <si>
    <t>Growth</t>
  </si>
  <si>
    <t>Market Cap $ (Mil)</t>
  </si>
  <si>
    <t>Cost of Equity</t>
  </si>
  <si>
    <t>Cost of Equity w/o Highest, Lowest</t>
  </si>
  <si>
    <t>1+g</t>
  </si>
  <si>
    <t>1+k</t>
  </si>
  <si>
    <t>No. of I/B/E/S Estimates</t>
  </si>
  <si>
    <t>AGL Resources</t>
  </si>
  <si>
    <t>AGL</t>
  </si>
  <si>
    <t>Atmos Energy</t>
  </si>
  <si>
    <t>ATO</t>
  </si>
  <si>
    <t>Energen Corp.</t>
  </si>
  <si>
    <t>EGN</t>
  </si>
  <si>
    <t>EQT Corp.</t>
  </si>
  <si>
    <t>EQT</t>
  </si>
  <si>
    <t>MDU Resources</t>
  </si>
  <si>
    <t>MDU</t>
  </si>
  <si>
    <t>Nicor Inc.</t>
  </si>
  <si>
    <t>GAS</t>
  </si>
  <si>
    <t>NiSource Inc.</t>
  </si>
  <si>
    <t>NI</t>
  </si>
  <si>
    <t>Northwest Nat. Gas</t>
  </si>
  <si>
    <t>NWN</t>
  </si>
  <si>
    <t>ONEOK Inc.</t>
  </si>
  <si>
    <t>OKE</t>
  </si>
  <si>
    <t>Piedmont Natural Gas</t>
  </si>
  <si>
    <t>PNY</t>
  </si>
  <si>
    <t>Questar Corp.</t>
  </si>
  <si>
    <t>STR</t>
  </si>
  <si>
    <t>Southwest Gas</t>
  </si>
  <si>
    <t>SWX</t>
  </si>
  <si>
    <t>Market-weighted Average</t>
  </si>
  <si>
    <t>Eliminate highest &amp; lowest</t>
  </si>
  <si>
    <t>Staff 2nd Set No. 55 g</t>
  </si>
  <si>
    <t>Schedule 2 without flotation cost allowance</t>
  </si>
  <si>
    <t>WITHOUT A FLOTATION COST ALLOWANCE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</si>
</sst>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"/>
    <numFmt numFmtId="166" formatCode="0.0%"/>
    <numFmt numFmtId="167" formatCode="_(* #,##0_);_(* \(#,##0\);_(* &quot;-&quot;??_);_(@_)"/>
    <numFmt numFmtId="168" formatCode="_(* #,##0.0000_);_(* \(#,##0.0000\);_(* &quot;-&quot;??_);_(@_)"/>
    <numFmt numFmtId="169" formatCode="#,##0.0"/>
    <numFmt numFmtId="170" formatCode="0.000%"/>
    <numFmt numFmtId="171" formatCode="General;;"/>
  </numFmts>
  <fonts count="50">
    <font>
      <sz val="11"/>
      <color indexed="8"/>
      <name val="Calibri"/>
      <family val="2"/>
    </font>
    <font>
      <sz val="10"/>
      <name val="Arial"/>
      <family val="2"/>
    </font>
    <font>
      <vertAlign val="subscript"/>
      <sz val="11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2"/>
      <name val="Tms Rmn"/>
      <family val="0"/>
    </font>
    <font>
      <sz val="8"/>
      <name val="Helv"/>
      <family val="0"/>
    </font>
    <font>
      <b/>
      <sz val="11"/>
      <color indexed="12"/>
      <name val="Arial"/>
      <family val="2"/>
    </font>
    <font>
      <sz val="11"/>
      <color indexed="12"/>
      <name val="Book Antiqua"/>
      <family val="1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8"/>
      <name val="Palatino"/>
      <family val="0"/>
    </font>
    <font>
      <sz val="10"/>
      <color indexed="12"/>
      <name val="Arial"/>
      <family val="2"/>
    </font>
    <font>
      <b/>
      <sz val="12"/>
      <name val="Tms Rmn"/>
      <family val="0"/>
    </font>
    <font>
      <b/>
      <sz val="22"/>
      <color indexed="16"/>
      <name val="Arial"/>
      <family val="2"/>
    </font>
    <font>
      <sz val="7"/>
      <name val="Small Fonts"/>
      <family val="2"/>
    </font>
    <font>
      <sz val="10"/>
      <name val="Courier"/>
      <family val="3"/>
    </font>
    <font>
      <i/>
      <sz val="10"/>
      <name val="Helv"/>
      <family val="0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0"/>
      <name val="MS Sans Serif"/>
      <family val="2"/>
    </font>
    <font>
      <b/>
      <sz val="16"/>
      <color indexed="16"/>
      <name val="Arial"/>
      <family val="2"/>
    </font>
    <font>
      <sz val="12"/>
      <color indexed="13"/>
      <name val="Tms Rmn"/>
      <family val="0"/>
    </font>
    <font>
      <b/>
      <sz val="18"/>
      <name val="Palatino"/>
      <family val="0"/>
    </font>
    <font>
      <sz val="8"/>
      <color indexed="12"/>
      <name val="Arial"/>
      <family val="2"/>
    </font>
    <font>
      <sz val="12"/>
      <name val="新細明體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" fillId="8" borderId="1">
      <alignment horizontal="center" vertical="center"/>
      <protection/>
    </xf>
    <xf numFmtId="3" fontId="4" fillId="20" borderId="0" applyBorder="0">
      <alignment horizontal="right"/>
      <protection locked="0"/>
    </xf>
    <xf numFmtId="0" fontId="3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1" borderId="2" applyNumberFormat="0" applyAlignment="0" applyProtection="0"/>
    <xf numFmtId="0" fontId="42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8" fillId="0" borderId="4">
      <alignment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5">
      <alignment/>
      <protection/>
    </xf>
    <xf numFmtId="0" fontId="1" fillId="0" borderId="0" applyFont="0" applyFill="0" applyBorder="0" applyAlignment="0" applyProtection="0"/>
    <xf numFmtId="0" fontId="6" fillId="0" borderId="0">
      <alignment/>
      <protection/>
    </xf>
    <xf numFmtId="0" fontId="9" fillId="0" borderId="0" applyNumberFormat="0">
      <alignment/>
      <protection locked="0"/>
    </xf>
    <xf numFmtId="169" fontId="3" fillId="23" borderId="0" applyFill="0" applyBorder="0" applyProtection="0">
      <alignment/>
    </xf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4" borderId="0" applyNumberFormat="0" applyBorder="0" applyAlignment="0" applyProtection="0"/>
    <xf numFmtId="38" fontId="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Alignment="0" applyProtection="0"/>
    <xf numFmtId="0" fontId="11" fillId="0" borderId="7">
      <alignment horizontal="left" vertical="center"/>
      <protection/>
    </xf>
    <xf numFmtId="0" fontId="12" fillId="0" borderId="0">
      <alignment horizontal="center"/>
      <protection/>
    </xf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3" fillId="0" borderId="11" applyNumberFormat="0" applyFill="0" applyAlignment="0" applyProtection="0"/>
    <xf numFmtId="0" fontId="38" fillId="7" borderId="2" applyNumberFormat="0" applyAlignment="0" applyProtection="0"/>
    <xf numFmtId="10" fontId="9" fillId="24" borderId="12" applyNumberFormat="0" applyBorder="0" applyAlignment="0" applyProtection="0"/>
    <xf numFmtId="0" fontId="14" fillId="25" borderId="5">
      <alignment/>
      <protection/>
    </xf>
    <xf numFmtId="0" fontId="15" fillId="0" borderId="0" applyNumberFormat="0">
      <alignment horizontal="left"/>
      <protection/>
    </xf>
    <xf numFmtId="0" fontId="41" fillId="0" borderId="13" applyNumberFormat="0" applyFill="0" applyAlignment="0" applyProtection="0"/>
    <xf numFmtId="0" fontId="37" fillId="26" borderId="0" applyNumberFormat="0" applyBorder="0" applyAlignment="0" applyProtection="0"/>
    <xf numFmtId="37" fontId="16" fillId="0" borderId="0">
      <alignment/>
      <protection/>
    </xf>
    <xf numFmtId="3" fontId="9" fillId="21" borderId="0" applyNumberFormat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24" borderId="14" applyNumberFormat="0" applyFont="0" applyAlignment="0" applyProtection="0"/>
    <xf numFmtId="0" fontId="18" fillId="0" borderId="15">
      <alignment/>
      <protection/>
    </xf>
    <xf numFmtId="43" fontId="19" fillId="0" borderId="0">
      <alignment/>
      <protection/>
    </xf>
    <xf numFmtId="0" fontId="39" fillId="21" borderId="16" applyNumberFormat="0" applyAlignment="0" applyProtection="0"/>
    <xf numFmtId="40" fontId="20" fillId="20" borderId="0">
      <alignment horizontal="right"/>
      <protection/>
    </xf>
    <xf numFmtId="0" fontId="21" fillId="24" borderId="0">
      <alignment horizontal="center"/>
      <protection/>
    </xf>
    <xf numFmtId="0" fontId="22" fillId="27" borderId="17">
      <alignment/>
      <protection/>
    </xf>
    <xf numFmtId="0" fontId="23" fillId="0" borderId="0" applyBorder="0">
      <alignment horizontal="centerContinuous"/>
      <protection/>
    </xf>
    <xf numFmtId="0" fontId="2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6" fillId="0" borderId="0" applyNumberFormat="0">
      <alignment horizontal="left"/>
      <protection/>
    </xf>
    <xf numFmtId="0" fontId="5" fillId="0" borderId="5">
      <alignment/>
      <protection/>
    </xf>
    <xf numFmtId="0" fontId="5" fillId="0" borderId="5">
      <alignment/>
      <protection/>
    </xf>
    <xf numFmtId="0" fontId="31" fillId="0" borderId="0" applyNumberFormat="0" applyFill="0" applyBorder="0" applyAlignment="0" applyProtection="0"/>
    <xf numFmtId="0" fontId="27" fillId="28" borderId="0">
      <alignment/>
      <protection/>
    </xf>
    <xf numFmtId="0" fontId="27" fillId="28" borderId="0">
      <alignment/>
      <protection/>
    </xf>
    <xf numFmtId="171" fontId="28" fillId="0" borderId="0">
      <alignment horizontal="center"/>
      <protection/>
    </xf>
    <xf numFmtId="0" fontId="45" fillId="0" borderId="18" applyNumberFormat="0" applyFill="0" applyAlignment="0" applyProtection="0"/>
    <xf numFmtId="0" fontId="14" fillId="0" borderId="19">
      <alignment/>
      <protection/>
    </xf>
    <xf numFmtId="0" fontId="14" fillId="0" borderId="19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37" fontId="9" fillId="26" borderId="0" applyNumberFormat="0" applyBorder="0" applyAlignment="0" applyProtection="0"/>
    <xf numFmtId="37" fontId="9" fillId="0" borderId="0">
      <alignment/>
      <protection/>
    </xf>
    <xf numFmtId="3" fontId="29" fillId="0" borderId="11" applyProtection="0">
      <alignment/>
    </xf>
    <xf numFmtId="0" fontId="43" fillId="0" borderId="0" applyNumberFormat="0" applyFill="0" applyBorder="0" applyAlignment="0" applyProtection="0"/>
    <xf numFmtId="0" fontId="30" fillId="0" borderId="0">
      <alignment/>
      <protection/>
    </xf>
  </cellStyleXfs>
  <cellXfs count="32">
    <xf numFmtId="0" fontId="0" fillId="0" borderId="0" xfId="0" applyAlignment="1">
      <alignment/>
    </xf>
    <xf numFmtId="0" fontId="47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48" fillId="0" borderId="0" xfId="98" applyFont="1" applyFill="1" applyAlignment="1">
      <alignment horizontal="center" wrapText="1"/>
      <protection/>
    </xf>
    <xf numFmtId="0" fontId="48" fillId="0" borderId="0" xfId="98" applyFont="1" applyFill="1" applyAlignment="1">
      <alignment wrapText="1"/>
      <protection/>
    </xf>
    <xf numFmtId="164" fontId="48" fillId="0" borderId="0" xfId="99" applyNumberFormat="1" applyFont="1" applyFill="1">
      <alignment/>
      <protection/>
    </xf>
    <xf numFmtId="165" fontId="48" fillId="0" borderId="0" xfId="99" applyNumberFormat="1" applyFont="1" applyFill="1" applyAlignment="1">
      <alignment wrapText="1"/>
      <protection/>
    </xf>
    <xf numFmtId="164" fontId="48" fillId="0" borderId="0" xfId="99" applyNumberFormat="1" applyFont="1" applyAlignment="1">
      <alignment wrapText="1"/>
      <protection/>
    </xf>
    <xf numFmtId="2" fontId="48" fillId="0" borderId="0" xfId="99" applyNumberFormat="1" applyFont="1" applyFill="1" applyAlignment="1">
      <alignment horizontal="center" wrapText="1"/>
      <protection/>
    </xf>
    <xf numFmtId="164" fontId="48" fillId="0" borderId="0" xfId="99" applyNumberFormat="1" applyFont="1" applyFill="1" applyAlignment="1">
      <alignment horizontal="center" wrapText="1"/>
      <protection/>
    </xf>
    <xf numFmtId="165" fontId="48" fillId="0" borderId="0" xfId="99" applyNumberFormat="1" applyFont="1" applyFill="1" applyAlignment="1">
      <alignment horizontal="center" wrapText="1"/>
      <protection/>
    </xf>
    <xf numFmtId="166" fontId="48" fillId="0" borderId="0" xfId="114" applyNumberFormat="1" applyFont="1" applyFill="1" applyAlignment="1">
      <alignment horizontal="center" wrapText="1"/>
    </xf>
    <xf numFmtId="167" fontId="48" fillId="0" borderId="0" xfId="49" applyNumberFormat="1" applyFont="1" applyFill="1" applyAlignment="1">
      <alignment horizontal="center" wrapText="1"/>
    </xf>
    <xf numFmtId="43" fontId="48" fillId="0" borderId="0" xfId="49" applyFont="1" applyFill="1" applyAlignment="1">
      <alignment/>
    </xf>
    <xf numFmtId="0" fontId="48" fillId="0" borderId="0" xfId="99" applyFont="1" applyFill="1" applyAlignment="1">
      <alignment horizontal="center" wrapText="1"/>
      <protection/>
    </xf>
    <xf numFmtId="0" fontId="48" fillId="0" borderId="0" xfId="98" applyFont="1" applyFill="1" applyAlignment="1">
      <alignment horizontal="center"/>
      <protection/>
    </xf>
    <xf numFmtId="0" fontId="48" fillId="0" borderId="0" xfId="99" applyFont="1">
      <alignment/>
      <protection/>
    </xf>
    <xf numFmtId="4" fontId="48" fillId="0" borderId="0" xfId="99" applyNumberFormat="1" applyFont="1" applyFill="1">
      <alignment/>
      <protection/>
    </xf>
    <xf numFmtId="165" fontId="48" fillId="0" borderId="0" xfId="99" applyNumberFormat="1" applyFont="1" applyFill="1" applyAlignment="1">
      <alignment/>
      <protection/>
    </xf>
    <xf numFmtId="10" fontId="48" fillId="0" borderId="0" xfId="114" applyNumberFormat="1" applyFont="1" applyFill="1" applyAlignment="1">
      <alignment/>
    </xf>
    <xf numFmtId="3" fontId="48" fillId="0" borderId="0" xfId="99" applyNumberFormat="1" applyFont="1" applyFill="1">
      <alignment/>
      <protection/>
    </xf>
    <xf numFmtId="166" fontId="48" fillId="0" borderId="0" xfId="114" applyNumberFormat="1" applyFont="1" applyFill="1" applyAlignment="1">
      <alignment/>
    </xf>
    <xf numFmtId="168" fontId="48" fillId="0" borderId="0" xfId="45" applyNumberFormat="1" applyFont="1" applyFill="1" applyAlignment="1">
      <alignment/>
    </xf>
    <xf numFmtId="43" fontId="48" fillId="0" borderId="0" xfId="49" applyFont="1" applyFill="1" applyAlignment="1">
      <alignment/>
    </xf>
    <xf numFmtId="3" fontId="48" fillId="0" borderId="0" xfId="99" applyNumberFormat="1" applyFont="1" applyFill="1" applyAlignment="1">
      <alignment horizontal="center"/>
      <protection/>
    </xf>
    <xf numFmtId="0" fontId="48" fillId="0" borderId="0" xfId="98" applyFont="1" applyFill="1" applyAlignment="1">
      <alignment/>
      <protection/>
    </xf>
    <xf numFmtId="0" fontId="48" fillId="0" borderId="0" xfId="98" applyFont="1">
      <alignment/>
      <protection/>
    </xf>
    <xf numFmtId="2" fontId="48" fillId="0" borderId="0" xfId="98" applyNumberFormat="1" applyFont="1">
      <alignment/>
      <protection/>
    </xf>
    <xf numFmtId="2" fontId="49" fillId="0" borderId="0" xfId="98" applyNumberFormat="1" applyFont="1">
      <alignment/>
      <protection/>
    </xf>
    <xf numFmtId="10" fontId="48" fillId="0" borderId="0" xfId="114" applyNumberFormat="1" applyFont="1" applyAlignment="1">
      <alignment/>
    </xf>
    <xf numFmtId="167" fontId="48" fillId="0" borderId="0" xfId="47" applyNumberFormat="1" applyFont="1" applyAlignment="1">
      <alignment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Affinity Input" xfId="40"/>
    <cellStyle name="Bad" xfId="41"/>
    <cellStyle name="Body" xfId="42"/>
    <cellStyle name="Calculation" xfId="43"/>
    <cellStyle name="Check Cell" xfId="44"/>
    <cellStyle name="Comma" xfId="45"/>
    <cellStyle name="Comma [0]" xfId="46"/>
    <cellStyle name="Comma 2" xfId="47"/>
    <cellStyle name="Comma 2 2" xfId="48"/>
    <cellStyle name="Comma_IBES Studies Aug 2009 rev 9_24_09" xfId="49"/>
    <cellStyle name="Comma0" xfId="50"/>
    <cellStyle name="Comma0 - Style2" xfId="51"/>
    <cellStyle name="ContentsHyperlink" xfId="52"/>
    <cellStyle name="Currency" xfId="53"/>
    <cellStyle name="Currency [0]" xfId="54"/>
    <cellStyle name="Currency [2]" xfId="55"/>
    <cellStyle name="Currency 2" xfId="56"/>
    <cellStyle name="Currency 2 2" xfId="57"/>
    <cellStyle name="Currency 3" xfId="58"/>
    <cellStyle name="Currency0" xfId="59"/>
    <cellStyle name="Custom - Style1" xfId="60"/>
    <cellStyle name="Custom - Style8" xfId="61"/>
    <cellStyle name="Data   - Style2" xfId="62"/>
    <cellStyle name="Date" xfId="63"/>
    <cellStyle name="Date - Style1" xfId="64"/>
    <cellStyle name="Edit" xfId="65"/>
    <cellStyle name="Engine" xfId="66"/>
    <cellStyle name="Explanatory Text" xfId="67"/>
    <cellStyle name="Fixed" xfId="68"/>
    <cellStyle name="Good" xfId="69"/>
    <cellStyle name="Grey" xfId="70"/>
    <cellStyle name="HEADER" xfId="71"/>
    <cellStyle name="Header1" xfId="72"/>
    <cellStyle name="Header2" xfId="73"/>
    <cellStyle name="heading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GHLIGHT" xfId="81"/>
    <cellStyle name="Input" xfId="82"/>
    <cellStyle name="Input [yellow]" xfId="83"/>
    <cellStyle name="Labels - Style3" xfId="84"/>
    <cellStyle name="Large Page Heading" xfId="85"/>
    <cellStyle name="Linked Cell" xfId="86"/>
    <cellStyle name="Neutral" xfId="87"/>
    <cellStyle name="no dec" xfId="88"/>
    <cellStyle name="No Edit" xfId="89"/>
    <cellStyle name="Normal - Style1" xfId="90"/>
    <cellStyle name="Normal - Style2" xfId="91"/>
    <cellStyle name="Normal - Style3" xfId="92"/>
    <cellStyle name="Normal - Style4" xfId="93"/>
    <cellStyle name="Normal - Style5" xfId="94"/>
    <cellStyle name="Normal - Style6" xfId="95"/>
    <cellStyle name="Normal - Style7" xfId="96"/>
    <cellStyle name="Normal - Style8" xfId="97"/>
    <cellStyle name="Normal 2" xfId="98"/>
    <cellStyle name="Normal 2 2" xfId="99"/>
    <cellStyle name="Normal 2_2009_Q2_Credit_Ratings_Charts_Final_97-03" xfId="100"/>
    <cellStyle name="Normal 3" xfId="101"/>
    <cellStyle name="Normal 4" xfId="102"/>
    <cellStyle name="Note" xfId="103"/>
    <cellStyle name="Notes" xfId="104"/>
    <cellStyle name="nPlosion" xfId="105"/>
    <cellStyle name="Output" xfId="106"/>
    <cellStyle name="Output Amounts" xfId="107"/>
    <cellStyle name="Output Column Headings" xfId="108"/>
    <cellStyle name="Output Line Items" xfId="109"/>
    <cellStyle name="Output Report Heading" xfId="110"/>
    <cellStyle name="Output Report Title" xfId="111"/>
    <cellStyle name="Percent" xfId="112"/>
    <cellStyle name="Percent [2]" xfId="113"/>
    <cellStyle name="Percent 2" xfId="114"/>
    <cellStyle name="Percent 2 2" xfId="115"/>
    <cellStyle name="Percent 3" xfId="116"/>
    <cellStyle name="PSChar" xfId="117"/>
    <cellStyle name="Reset  - Style4" xfId="118"/>
    <cellStyle name="Reset  - Style7" xfId="119"/>
    <cellStyle name="Small Page Heading" xfId="120"/>
    <cellStyle name="Table  - Style5" xfId="121"/>
    <cellStyle name="Table  - Style6" xfId="122"/>
    <cellStyle name="Title" xfId="123"/>
    <cellStyle name="Title  - Style1" xfId="124"/>
    <cellStyle name="Title  - Style6" xfId="125"/>
    <cellStyle name="title1" xfId="126"/>
    <cellStyle name="Total" xfId="127"/>
    <cellStyle name="TotCol - Style5" xfId="128"/>
    <cellStyle name="TotCol - Style7" xfId="129"/>
    <cellStyle name="TotRow - Style4" xfId="130"/>
    <cellStyle name="TotRow - Style8" xfId="131"/>
    <cellStyle name="Unprot" xfId="132"/>
    <cellStyle name="Unprot$" xfId="133"/>
    <cellStyle name="Unprotect" xfId="134"/>
    <cellStyle name="Warning Text" xfId="135"/>
    <cellStyle name="一般_dept code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\Duke%20NC%20Rebuttal%202009\Parcell,%20Johnson%20DCF%20Rebut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notes5\data\Strategy%20Model%20-%20Canad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w1wn18\shsr_workgroups\MdSt-GA%20Rate%20Case\GA%20rate%20case%202008\O&amp;M\O&amp;M%20div%2091,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7 WP Parcell"/>
      <sheetName val="Sch 8, p 4 Parcell"/>
      <sheetName val="Parcell New Group Annual DCF"/>
      <sheetName val="Elec DCF Sept2009 Parcell"/>
      <sheetName val="Elec DCF Sept2009 Johnson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Financial Summary"/>
      <sheetName val="UtiliCo"/>
      <sheetName val="Illinois Power"/>
      <sheetName val="UtiliCo Stock"/>
      <sheetName val=" IP Stock"/>
      <sheetName val="IP Dividend"/>
      <sheetName val="Modul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Factors"/>
      <sheetName val="Adjustments Made"/>
      <sheetName val="010 SSU"/>
      <sheetName val="planit Shared Service "/>
      <sheetName val="010 training "/>
      <sheetName val="010 SSU outside services"/>
      <sheetName val="012"/>
      <sheetName val="012 training "/>
      <sheetName val="002"/>
      <sheetName val="002 training "/>
      <sheetName val="095"/>
      <sheetName val="095 telecom"/>
      <sheetName val="095 training"/>
      <sheetName val="095 rent"/>
      <sheetName val="Div 95 outside services"/>
      <sheetName val="Div 95 insurance"/>
      <sheetName val="091 gross"/>
      <sheetName val="091 telecom "/>
      <sheetName val="091 training"/>
      <sheetName val="091  rent"/>
      <sheetName val="091 bill print"/>
      <sheetName val="GA Expense Billings"/>
      <sheetName val="Brentwood Expense Billings "/>
      <sheetName val="SSU Cost Centers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view="pageBreakPreview" zoomScale="60" workbookViewId="0" topLeftCell="A1">
      <selection activeCell="A1" sqref="A1"/>
    </sheetView>
  </sheetViews>
  <sheetFormatPr defaultColWidth="9.140625" defaultRowHeight="15" outlineLevelCol="1"/>
  <cols>
    <col min="1" max="1" width="6.7109375" style="2" customWidth="1"/>
    <col min="2" max="2" width="25.140625" style="2" bestFit="1" customWidth="1"/>
    <col min="3" max="3" width="6.28125" style="2" hidden="1" customWidth="1" outlineLevel="1"/>
    <col min="4" max="5" width="7.00390625" style="2" hidden="1" customWidth="1" outlineLevel="1"/>
    <col min="6" max="7" width="7.28125" style="2" hidden="1" customWidth="1" outlineLevel="1"/>
    <col min="8" max="9" width="6.7109375" style="2" hidden="1" customWidth="1" outlineLevel="1"/>
    <col min="10" max="16" width="5.57421875" style="2" hidden="1" customWidth="1" outlineLevel="1"/>
    <col min="17" max="17" width="6.8515625" style="2" bestFit="1" customWidth="1" collapsed="1"/>
    <col min="18" max="18" width="5.57421875" style="2" bestFit="1" customWidth="1"/>
    <col min="19" max="19" width="8.00390625" style="2" bestFit="1" customWidth="1"/>
    <col min="20" max="20" width="9.140625" style="2" hidden="1" customWidth="1"/>
    <col min="21" max="23" width="9.28125" style="2" bestFit="1" customWidth="1"/>
    <col min="24" max="29" width="9.140625" style="2" hidden="1" customWidth="1" outlineLevel="1"/>
    <col min="30" max="30" width="10.7109375" style="2" hidden="1" customWidth="1" outlineLevel="1"/>
    <col min="31" max="31" width="9.140625" style="2" customWidth="1" collapsed="1"/>
    <col min="32" max="16384" width="9.140625" style="2" customWidth="1"/>
  </cols>
  <sheetData>
    <row r="1" ht="15">
      <c r="A1" t="s">
        <v>52</v>
      </c>
    </row>
    <row r="2" ht="15">
      <c r="A2" t="s">
        <v>53</v>
      </c>
    </row>
    <row r="3" ht="15">
      <c r="A3" s="1" t="s">
        <v>0</v>
      </c>
    </row>
    <row r="4" ht="15">
      <c r="A4" s="1" t="s">
        <v>1</v>
      </c>
    </row>
    <row r="5" ht="15">
      <c r="A5" s="1" t="s">
        <v>2</v>
      </c>
    </row>
    <row r="6" ht="15">
      <c r="A6" s="1" t="s">
        <v>3</v>
      </c>
    </row>
    <row r="7" ht="15">
      <c r="A7" s="1" t="s">
        <v>4</v>
      </c>
    </row>
    <row r="8" ht="15">
      <c r="A8" s="1" t="s">
        <v>54</v>
      </c>
    </row>
    <row r="9" ht="15">
      <c r="Z9" s="3">
        <f>SUM(V12:V13,V15,V17:V23)</f>
        <v>27968.149999999998</v>
      </c>
    </row>
    <row r="11" spans="1:31" s="5" customFormat="1" ht="76.5">
      <c r="A11" s="4" t="s">
        <v>5</v>
      </c>
      <c r="B11" s="5" t="s">
        <v>6</v>
      </c>
      <c r="C11" s="5" t="s">
        <v>7</v>
      </c>
      <c r="D11" s="6">
        <v>40148</v>
      </c>
      <c r="E11" s="6">
        <f>D11</f>
        <v>40148</v>
      </c>
      <c r="F11" s="6">
        <v>40118</v>
      </c>
      <c r="G11" s="6">
        <f>F11</f>
        <v>40118</v>
      </c>
      <c r="H11" s="6">
        <v>40087</v>
      </c>
      <c r="I11" s="6">
        <f>H11</f>
        <v>40087</v>
      </c>
      <c r="J11" s="7" t="s">
        <v>8</v>
      </c>
      <c r="K11" s="7" t="s">
        <v>9</v>
      </c>
      <c r="L11" s="7" t="s">
        <v>10</v>
      </c>
      <c r="M11" s="7" t="s">
        <v>11</v>
      </c>
      <c r="N11" s="8" t="s">
        <v>12</v>
      </c>
      <c r="O11" s="8" t="s">
        <v>13</v>
      </c>
      <c r="P11" s="8" t="s">
        <v>14</v>
      </c>
      <c r="Q11" s="9" t="s">
        <v>15</v>
      </c>
      <c r="R11" s="10" t="s">
        <v>16</v>
      </c>
      <c r="S11" s="9" t="s">
        <v>17</v>
      </c>
      <c r="T11" s="11" t="s">
        <v>18</v>
      </c>
      <c r="U11" s="12" t="s">
        <v>19</v>
      </c>
      <c r="V11" s="13" t="s">
        <v>20</v>
      </c>
      <c r="W11" s="12" t="s">
        <v>21</v>
      </c>
      <c r="X11" s="12" t="s">
        <v>21</v>
      </c>
      <c r="Y11" s="12" t="s">
        <v>21</v>
      </c>
      <c r="Z11" s="12" t="s">
        <v>22</v>
      </c>
      <c r="AA11" s="12" t="s">
        <v>22</v>
      </c>
      <c r="AB11" s="14" t="s">
        <v>23</v>
      </c>
      <c r="AC11" s="14" t="s">
        <v>24</v>
      </c>
      <c r="AD11" s="15" t="s">
        <v>25</v>
      </c>
      <c r="AE11" s="15"/>
    </row>
    <row r="12" spans="1:31" s="26" customFormat="1" ht="15">
      <c r="A12" s="16">
        <v>1</v>
      </c>
      <c r="B12" s="17" t="s">
        <v>26</v>
      </c>
      <c r="C12" s="17" t="s">
        <v>27</v>
      </c>
      <c r="D12" s="18">
        <v>37.52</v>
      </c>
      <c r="E12" s="18">
        <v>34.51</v>
      </c>
      <c r="F12" s="18">
        <v>35.83</v>
      </c>
      <c r="G12" s="18">
        <v>33.5</v>
      </c>
      <c r="H12" s="18">
        <v>37.4685</v>
      </c>
      <c r="I12" s="18">
        <v>34.11</v>
      </c>
      <c r="J12" s="19">
        <f aca="true" t="shared" si="0" ref="J12:J23">(N12)*($AB12)</f>
        <v>0.448275</v>
      </c>
      <c r="K12" s="19">
        <f aca="true" t="shared" si="1" ref="K12:K23">(O12)*($AB12)</f>
        <v>0.448275</v>
      </c>
      <c r="L12" s="19">
        <f aca="true" t="shared" si="2" ref="L12:L23">(P12)*($AB12)</f>
        <v>0.448275</v>
      </c>
      <c r="M12" s="19">
        <f aca="true" t="shared" si="3" ref="M12:M23">(Q12)*($AB12)</f>
        <v>0.448275</v>
      </c>
      <c r="N12" s="19">
        <v>0.43</v>
      </c>
      <c r="O12" s="19">
        <v>0.43</v>
      </c>
      <c r="P12" s="19">
        <v>0.43</v>
      </c>
      <c r="Q12" s="19">
        <v>0.43</v>
      </c>
      <c r="R12" s="18">
        <v>1.72</v>
      </c>
      <c r="S12" s="19">
        <f aca="true" t="shared" si="4" ref="S12:S23">AVERAGE(D12:I12)</f>
        <v>35.48975000000001</v>
      </c>
      <c r="T12" s="19">
        <f aca="true" t="shared" si="5" ref="T12:T23">(J12*(AC12)^0.75)+(K12*(AC12)^0.5)+(L12*(AC12)^0.25)+M12</f>
        <v>1.8556333040518334</v>
      </c>
      <c r="U12" s="20">
        <v>0.0425</v>
      </c>
      <c r="V12" s="21">
        <v>2413.96</v>
      </c>
      <c r="W12" s="22">
        <f aca="true" t="shared" si="6" ref="W12:W23">T12/(S12*1)+U12</f>
        <v>0.09478645747157512</v>
      </c>
      <c r="X12" s="23">
        <f aca="true" t="shared" si="7" ref="X12:X23">V12/SUM(V$12:V$23)</f>
        <v>0.0701178138216294</v>
      </c>
      <c r="Y12" s="23">
        <f aca="true" t="shared" si="8" ref="Y12:Y23">W12*X12</f>
        <v>0.006646219177803697</v>
      </c>
      <c r="Z12" s="23">
        <f>V12/$Z$9</f>
        <v>0.086311035946246</v>
      </c>
      <c r="AA12" s="23">
        <f aca="true" t="shared" si="9" ref="AA12:AA23">W12*Z12</f>
        <v>0.008181117338046438</v>
      </c>
      <c r="AB12" s="24">
        <f aca="true" t="shared" si="10" ref="AB12:AB23">U12+1</f>
        <v>1.0425</v>
      </c>
      <c r="AC12" s="24">
        <f aca="true" t="shared" si="11" ref="AC12:AC24">W12+1</f>
        <v>1.094786457471575</v>
      </c>
      <c r="AD12" s="25">
        <v>2</v>
      </c>
      <c r="AE12" s="25"/>
    </row>
    <row r="13" spans="1:31" s="26" customFormat="1" ht="15">
      <c r="A13" s="16">
        <f aca="true" t="shared" si="12" ref="A13:A25">A12+1</f>
        <v>2</v>
      </c>
      <c r="B13" s="17" t="s">
        <v>28</v>
      </c>
      <c r="C13" s="17" t="s">
        <v>29</v>
      </c>
      <c r="D13" s="18">
        <v>30.315</v>
      </c>
      <c r="E13" s="18">
        <v>27.35</v>
      </c>
      <c r="F13" s="18">
        <v>29.31</v>
      </c>
      <c r="G13" s="18">
        <v>27.22</v>
      </c>
      <c r="H13" s="18">
        <v>29.53</v>
      </c>
      <c r="I13" s="18">
        <v>27.45</v>
      </c>
      <c r="J13" s="19">
        <f t="shared" si="0"/>
        <v>0.34650000000000003</v>
      </c>
      <c r="K13" s="19">
        <f t="shared" si="1"/>
        <v>0.34650000000000003</v>
      </c>
      <c r="L13" s="19">
        <f t="shared" si="2"/>
        <v>0.34650000000000003</v>
      </c>
      <c r="M13" s="19">
        <f t="shared" si="3"/>
        <v>0.35175000000000006</v>
      </c>
      <c r="N13" s="19">
        <v>0.33</v>
      </c>
      <c r="O13" s="19">
        <v>0.33</v>
      </c>
      <c r="P13" s="19">
        <v>0.33</v>
      </c>
      <c r="Q13" s="19">
        <v>0.335</v>
      </c>
      <c r="R13" s="18">
        <v>1.34</v>
      </c>
      <c r="S13" s="19">
        <f t="shared" si="4"/>
        <v>28.52916666666667</v>
      </c>
      <c r="T13" s="19">
        <f t="shared" si="5"/>
        <v>1.4424735586443516</v>
      </c>
      <c r="U13" s="20">
        <v>0.05</v>
      </c>
      <c r="V13" s="21">
        <v>2182.65</v>
      </c>
      <c r="W13" s="22">
        <f t="shared" si="6"/>
        <v>0.10056136323567173</v>
      </c>
      <c r="X13" s="23">
        <f t="shared" si="7"/>
        <v>0.06339899846632895</v>
      </c>
      <c r="Y13" s="23">
        <f t="shared" si="8"/>
        <v>0.0063754897135503</v>
      </c>
      <c r="Z13" s="23">
        <f>V13/$Z$9</f>
        <v>0.07804055684769998</v>
      </c>
      <c r="AA13" s="23">
        <f t="shared" si="9"/>
        <v>0.007847864784275646</v>
      </c>
      <c r="AB13" s="24">
        <f t="shared" si="10"/>
        <v>1.05</v>
      </c>
      <c r="AC13" s="24">
        <f t="shared" si="11"/>
        <v>1.1005613632356717</v>
      </c>
      <c r="AD13" s="25">
        <v>2</v>
      </c>
      <c r="AE13" s="25"/>
    </row>
    <row r="14" spans="1:31" s="26" customFormat="1" ht="15">
      <c r="A14" s="16">
        <f t="shared" si="12"/>
        <v>3</v>
      </c>
      <c r="B14" s="17" t="s">
        <v>30</v>
      </c>
      <c r="C14" s="17" t="s">
        <v>31</v>
      </c>
      <c r="D14" s="18">
        <v>48.72</v>
      </c>
      <c r="E14" s="18">
        <v>43.11</v>
      </c>
      <c r="F14" s="18">
        <v>45.61</v>
      </c>
      <c r="G14" s="18">
        <v>42.54</v>
      </c>
      <c r="H14" s="18">
        <v>48.885</v>
      </c>
      <c r="I14" s="18">
        <v>41.2</v>
      </c>
      <c r="J14" s="19">
        <f t="shared" si="0"/>
        <v>0.1296875</v>
      </c>
      <c r="K14" s="19">
        <f t="shared" si="1"/>
        <v>0.1296875</v>
      </c>
      <c r="L14" s="19">
        <f t="shared" si="2"/>
        <v>0.1296875</v>
      </c>
      <c r="M14" s="19">
        <f t="shared" si="3"/>
        <v>0.1296875</v>
      </c>
      <c r="N14" s="19">
        <v>0.125</v>
      </c>
      <c r="O14" s="19">
        <v>0.125</v>
      </c>
      <c r="P14" s="19">
        <v>0.125</v>
      </c>
      <c r="Q14" s="19">
        <v>0.125</v>
      </c>
      <c r="R14" s="18">
        <v>0.5</v>
      </c>
      <c r="S14" s="19">
        <f t="shared" si="4"/>
        <v>45.01083333333333</v>
      </c>
      <c r="T14" s="19">
        <f t="shared" si="5"/>
        <v>0.5282319766297752</v>
      </c>
      <c r="U14" s="20">
        <v>0.0375</v>
      </c>
      <c r="V14" s="21">
        <v>2323.01</v>
      </c>
      <c r="W14" s="22">
        <f t="shared" si="6"/>
        <v>0.04923566311731861</v>
      </c>
      <c r="X14" s="23">
        <f t="shared" si="7"/>
        <v>0.0674760073430311</v>
      </c>
      <c r="Y14" s="23">
        <f t="shared" si="8"/>
        <v>0.003322225966043196</v>
      </c>
      <c r="Z14" s="23"/>
      <c r="AA14" s="23">
        <f t="shared" si="9"/>
        <v>0</v>
      </c>
      <c r="AB14" s="24">
        <f t="shared" si="10"/>
        <v>1.0375</v>
      </c>
      <c r="AC14" s="24">
        <f t="shared" si="11"/>
        <v>1.0492356631173185</v>
      </c>
      <c r="AD14" s="25">
        <v>2</v>
      </c>
      <c r="AE14" s="25"/>
    </row>
    <row r="15" spans="1:31" s="26" customFormat="1" ht="15">
      <c r="A15" s="16">
        <f t="shared" si="12"/>
        <v>4</v>
      </c>
      <c r="B15" s="17" t="s">
        <v>32</v>
      </c>
      <c r="C15" s="17" t="s">
        <v>33</v>
      </c>
      <c r="D15" s="18">
        <v>45.58</v>
      </c>
      <c r="E15" s="18">
        <v>40.21</v>
      </c>
      <c r="F15" s="18">
        <v>43.99</v>
      </c>
      <c r="G15" s="18">
        <v>40.02</v>
      </c>
      <c r="H15" s="18">
        <v>46.8</v>
      </c>
      <c r="I15" s="18">
        <v>40.28</v>
      </c>
      <c r="J15" s="19">
        <f t="shared" si="0"/>
        <v>0.245674</v>
      </c>
      <c r="K15" s="19">
        <f t="shared" si="1"/>
        <v>0.245674</v>
      </c>
      <c r="L15" s="19">
        <f t="shared" si="2"/>
        <v>0.245674</v>
      </c>
      <c r="M15" s="19">
        <f t="shared" si="3"/>
        <v>0.245674</v>
      </c>
      <c r="N15" s="19">
        <v>0.22</v>
      </c>
      <c r="O15" s="19">
        <v>0.22</v>
      </c>
      <c r="P15" s="19">
        <v>0.22</v>
      </c>
      <c r="Q15" s="19">
        <v>0.22</v>
      </c>
      <c r="R15" s="18">
        <v>0.88</v>
      </c>
      <c r="S15" s="19">
        <f t="shared" si="4"/>
        <v>42.81333333333333</v>
      </c>
      <c r="T15" s="19">
        <f t="shared" si="5"/>
        <v>1.0331699873132292</v>
      </c>
      <c r="U15" s="20">
        <v>0.1167</v>
      </c>
      <c r="V15" s="21">
        <v>4702.59</v>
      </c>
      <c r="W15" s="22">
        <f t="shared" si="6"/>
        <v>0.1408319679378674</v>
      </c>
      <c r="X15" s="23">
        <f t="shared" si="7"/>
        <v>0.13659519217363014</v>
      </c>
      <c r="Y15" s="23">
        <f t="shared" si="8"/>
        <v>0.019236969724663516</v>
      </c>
      <c r="Z15" s="23">
        <f>V15/$Z$9</f>
        <v>0.1681409031344583</v>
      </c>
      <c r="AA15" s="23">
        <f t="shared" si="9"/>
        <v>0.0236796142792761</v>
      </c>
      <c r="AB15" s="24">
        <f t="shared" si="10"/>
        <v>1.1167</v>
      </c>
      <c r="AC15" s="24">
        <f t="shared" si="11"/>
        <v>1.1408319679378673</v>
      </c>
      <c r="AD15" s="25">
        <v>3</v>
      </c>
      <c r="AE15" s="25"/>
    </row>
    <row r="16" spans="1:31" s="26" customFormat="1" ht="15">
      <c r="A16" s="16">
        <f t="shared" si="12"/>
        <v>5</v>
      </c>
      <c r="B16" s="17" t="s">
        <v>34</v>
      </c>
      <c r="C16" s="17" t="s">
        <v>35</v>
      </c>
      <c r="D16" s="18">
        <v>24.22</v>
      </c>
      <c r="E16" s="18">
        <v>22.22</v>
      </c>
      <c r="F16" s="18">
        <v>22.73</v>
      </c>
      <c r="G16" s="18">
        <v>20.11</v>
      </c>
      <c r="H16" s="18">
        <v>21.77</v>
      </c>
      <c r="I16" s="18">
        <v>19.96</v>
      </c>
      <c r="J16" s="19">
        <f t="shared" si="0"/>
        <v>0.17670000000000002</v>
      </c>
      <c r="K16" s="19">
        <f t="shared" si="1"/>
        <v>0.17670000000000002</v>
      </c>
      <c r="L16" s="19">
        <f t="shared" si="2"/>
        <v>0.17670000000000002</v>
      </c>
      <c r="M16" s="19">
        <f t="shared" si="3"/>
        <v>0.17955000000000002</v>
      </c>
      <c r="N16" s="19">
        <v>0.155</v>
      </c>
      <c r="O16" s="19">
        <v>0.155</v>
      </c>
      <c r="P16" s="19">
        <v>0.155</v>
      </c>
      <c r="Q16" s="19">
        <v>0.1575</v>
      </c>
      <c r="R16" s="18">
        <v>0.63</v>
      </c>
      <c r="S16" s="19">
        <f t="shared" si="4"/>
        <v>21.834999999999997</v>
      </c>
      <c r="T16" s="19">
        <f t="shared" si="5"/>
        <v>0.7543641085570537</v>
      </c>
      <c r="U16" s="20">
        <v>0.14</v>
      </c>
      <c r="V16" s="21">
        <v>4136.04</v>
      </c>
      <c r="W16" s="22">
        <f t="shared" si="6"/>
        <v>0.17454839059111765</v>
      </c>
      <c r="X16" s="23">
        <f t="shared" si="7"/>
        <v>0.12013872751777663</v>
      </c>
      <c r="Y16" s="23">
        <f t="shared" si="8"/>
        <v>0.020970021535892728</v>
      </c>
      <c r="Z16" s="23"/>
      <c r="AA16" s="23">
        <f t="shared" si="9"/>
        <v>0</v>
      </c>
      <c r="AB16" s="24">
        <f t="shared" si="10"/>
        <v>1.1400000000000001</v>
      </c>
      <c r="AC16" s="24">
        <f t="shared" si="11"/>
        <v>1.1745483905911176</v>
      </c>
      <c r="AD16" s="25">
        <v>2</v>
      </c>
      <c r="AE16" s="25"/>
    </row>
    <row r="17" spans="1:31" s="26" customFormat="1" ht="15">
      <c r="A17" s="16">
        <f t="shared" si="12"/>
        <v>6</v>
      </c>
      <c r="B17" s="17" t="s">
        <v>36</v>
      </c>
      <c r="C17" s="17" t="s">
        <v>37</v>
      </c>
      <c r="D17" s="18">
        <v>43.39</v>
      </c>
      <c r="E17" s="18">
        <v>39.28</v>
      </c>
      <c r="F17" s="18">
        <v>40.21</v>
      </c>
      <c r="G17" s="18">
        <v>36.81</v>
      </c>
      <c r="H17" s="18">
        <v>39.07</v>
      </c>
      <c r="I17" s="18">
        <v>34.96</v>
      </c>
      <c r="J17" s="19">
        <f t="shared" si="0"/>
        <v>0.4782525</v>
      </c>
      <c r="K17" s="19">
        <f t="shared" si="1"/>
        <v>0.4782525</v>
      </c>
      <c r="L17" s="19">
        <f t="shared" si="2"/>
        <v>0.4782525</v>
      </c>
      <c r="M17" s="19">
        <f t="shared" si="3"/>
        <v>0.4782525</v>
      </c>
      <c r="N17" s="19">
        <v>0.465</v>
      </c>
      <c r="O17" s="19">
        <v>0.465</v>
      </c>
      <c r="P17" s="19">
        <v>0.465</v>
      </c>
      <c r="Q17" s="19">
        <v>0.465</v>
      </c>
      <c r="R17" s="18">
        <v>1.86</v>
      </c>
      <c r="S17" s="19">
        <f t="shared" si="4"/>
        <v>38.95333333333333</v>
      </c>
      <c r="T17" s="19">
        <f t="shared" si="5"/>
        <v>1.9688151130855986</v>
      </c>
      <c r="U17" s="20">
        <v>0.0285</v>
      </c>
      <c r="V17" s="21">
        <v>1557.28</v>
      </c>
      <c r="W17" s="22">
        <f t="shared" si="6"/>
        <v>0.0790429175017696</v>
      </c>
      <c r="X17" s="23">
        <f t="shared" si="7"/>
        <v>0.04523400102244736</v>
      </c>
      <c r="Y17" s="23">
        <f t="shared" si="8"/>
        <v>0.0035754274110922687</v>
      </c>
      <c r="Z17" s="23">
        <f aca="true" t="shared" si="13" ref="Z17:Z23">V17/$Z$9</f>
        <v>0.055680479402463165</v>
      </c>
      <c r="AA17" s="23">
        <f t="shared" si="9"/>
        <v>0.004401147539867877</v>
      </c>
      <c r="AB17" s="24">
        <f t="shared" si="10"/>
        <v>1.0285</v>
      </c>
      <c r="AC17" s="24">
        <f t="shared" si="11"/>
        <v>1.0790429175017695</v>
      </c>
      <c r="AD17" s="25">
        <v>2</v>
      </c>
      <c r="AE17" s="25"/>
    </row>
    <row r="18" spans="1:31" s="26" customFormat="1" ht="15">
      <c r="A18" s="16">
        <f t="shared" si="12"/>
        <v>7</v>
      </c>
      <c r="B18" s="17" t="s">
        <v>38</v>
      </c>
      <c r="C18" s="17" t="s">
        <v>39</v>
      </c>
      <c r="D18" s="18">
        <v>15.82</v>
      </c>
      <c r="E18" s="18">
        <v>14.33</v>
      </c>
      <c r="F18" s="18">
        <v>14.58</v>
      </c>
      <c r="G18" s="18">
        <v>12.83</v>
      </c>
      <c r="H18" s="18">
        <v>14.17</v>
      </c>
      <c r="I18" s="18">
        <v>12.84</v>
      </c>
      <c r="J18" s="19">
        <f t="shared" si="0"/>
        <v>0.23690000000000003</v>
      </c>
      <c r="K18" s="19">
        <f t="shared" si="1"/>
        <v>0.23690000000000003</v>
      </c>
      <c r="L18" s="19">
        <f t="shared" si="2"/>
        <v>0.23690000000000003</v>
      </c>
      <c r="M18" s="19">
        <f t="shared" si="3"/>
        <v>0.23690000000000003</v>
      </c>
      <c r="N18" s="19">
        <v>0.23</v>
      </c>
      <c r="O18" s="19">
        <v>0.23</v>
      </c>
      <c r="P18" s="19">
        <v>0.23</v>
      </c>
      <c r="Q18" s="19">
        <v>0.23</v>
      </c>
      <c r="R18" s="18">
        <v>0.92</v>
      </c>
      <c r="S18" s="19">
        <f t="shared" si="4"/>
        <v>14.094999999999999</v>
      </c>
      <c r="T18" s="19">
        <f t="shared" si="5"/>
        <v>0.9823246979254664</v>
      </c>
      <c r="U18" s="20">
        <v>0.03</v>
      </c>
      <c r="V18" s="21">
        <v>3063.29</v>
      </c>
      <c r="W18" s="22">
        <f t="shared" si="6"/>
        <v>0.09969313216924203</v>
      </c>
      <c r="X18" s="23">
        <f t="shared" si="7"/>
        <v>0.08897877259841054</v>
      </c>
      <c r="Y18" s="23">
        <f t="shared" si="8"/>
        <v>0.008870572536910273</v>
      </c>
      <c r="Z18" s="23">
        <f t="shared" si="13"/>
        <v>0.10952780216067205</v>
      </c>
      <c r="AA18" s="23">
        <f t="shared" si="9"/>
        <v>0.010919169657010471</v>
      </c>
      <c r="AB18" s="24">
        <f t="shared" si="10"/>
        <v>1.03</v>
      </c>
      <c r="AC18" s="24">
        <f t="shared" si="11"/>
        <v>1.099693132169242</v>
      </c>
      <c r="AD18" s="25">
        <v>4</v>
      </c>
      <c r="AE18" s="25"/>
    </row>
    <row r="19" spans="1:31" s="26" customFormat="1" ht="15">
      <c r="A19" s="16">
        <f t="shared" si="12"/>
        <v>8</v>
      </c>
      <c r="B19" s="17" t="s">
        <v>40</v>
      </c>
      <c r="C19" s="17" t="s">
        <v>41</v>
      </c>
      <c r="D19" s="18">
        <v>46.47</v>
      </c>
      <c r="E19" s="18">
        <v>42.82</v>
      </c>
      <c r="F19" s="18">
        <v>44.55</v>
      </c>
      <c r="G19" s="18">
        <v>41.28</v>
      </c>
      <c r="H19" s="18">
        <v>44.74</v>
      </c>
      <c r="I19" s="18">
        <v>40.83</v>
      </c>
      <c r="J19" s="19">
        <f t="shared" si="0"/>
        <v>0.41376250000000003</v>
      </c>
      <c r="K19" s="19">
        <f t="shared" si="1"/>
        <v>0.41376250000000003</v>
      </c>
      <c r="L19" s="19">
        <f t="shared" si="2"/>
        <v>0.41376250000000003</v>
      </c>
      <c r="M19" s="19">
        <f t="shared" si="3"/>
        <v>0.4347125</v>
      </c>
      <c r="N19" s="19">
        <v>0.395</v>
      </c>
      <c r="O19" s="19">
        <v>0.395</v>
      </c>
      <c r="P19" s="19">
        <v>0.395</v>
      </c>
      <c r="Q19" s="19">
        <v>0.415</v>
      </c>
      <c r="R19" s="18">
        <v>1.66</v>
      </c>
      <c r="S19" s="19">
        <f t="shared" si="4"/>
        <v>43.44833333333333</v>
      </c>
      <c r="T19" s="19">
        <f t="shared" si="5"/>
        <v>1.7292374563260544</v>
      </c>
      <c r="U19" s="20">
        <v>0.0475</v>
      </c>
      <c r="V19" s="21">
        <v>1152.81</v>
      </c>
      <c r="W19" s="22">
        <f t="shared" si="6"/>
        <v>0.08729985706377816</v>
      </c>
      <c r="X19" s="23">
        <f t="shared" si="7"/>
        <v>0.03348544174373751</v>
      </c>
      <c r="Y19" s="23">
        <f t="shared" si="8"/>
        <v>0.002923274277945755</v>
      </c>
      <c r="Z19" s="23">
        <f t="shared" si="13"/>
        <v>0.04121867195363297</v>
      </c>
      <c r="AA19" s="23">
        <f t="shared" si="9"/>
        <v>0.00359838416991092</v>
      </c>
      <c r="AB19" s="24">
        <f t="shared" si="10"/>
        <v>1.0475</v>
      </c>
      <c r="AC19" s="24">
        <f t="shared" si="11"/>
        <v>1.0872998570637782</v>
      </c>
      <c r="AD19" s="25">
        <v>2</v>
      </c>
      <c r="AE19" s="25"/>
    </row>
    <row r="20" spans="1:31" s="26" customFormat="1" ht="15">
      <c r="A20" s="16">
        <f t="shared" si="12"/>
        <v>9</v>
      </c>
      <c r="B20" s="17" t="s">
        <v>42</v>
      </c>
      <c r="C20" s="17" t="s">
        <v>43</v>
      </c>
      <c r="D20" s="18">
        <v>44.97</v>
      </c>
      <c r="E20" s="18">
        <v>39.7</v>
      </c>
      <c r="F20" s="18">
        <v>40.38</v>
      </c>
      <c r="G20" s="18">
        <v>35.531</v>
      </c>
      <c r="H20" s="18">
        <v>39.53</v>
      </c>
      <c r="I20" s="18">
        <v>34.63</v>
      </c>
      <c r="J20" s="19">
        <f t="shared" si="0"/>
        <v>0.43628</v>
      </c>
      <c r="K20" s="19">
        <f t="shared" si="1"/>
        <v>0.43628</v>
      </c>
      <c r="L20" s="19">
        <f t="shared" si="2"/>
        <v>0.458094</v>
      </c>
      <c r="M20" s="19">
        <f t="shared" si="3"/>
        <v>0.458094</v>
      </c>
      <c r="N20" s="19">
        <v>0.4</v>
      </c>
      <c r="O20" s="19">
        <v>0.4</v>
      </c>
      <c r="P20" s="19">
        <v>0.42</v>
      </c>
      <c r="Q20" s="19">
        <v>0.42</v>
      </c>
      <c r="R20" s="18">
        <v>1.68</v>
      </c>
      <c r="S20" s="19">
        <f t="shared" si="4"/>
        <v>39.1235</v>
      </c>
      <c r="T20" s="19">
        <f t="shared" si="5"/>
        <v>1.8777781906564346</v>
      </c>
      <c r="U20" s="20">
        <v>0.0907</v>
      </c>
      <c r="V20" s="21">
        <v>3217.52</v>
      </c>
      <c r="W20" s="22">
        <f t="shared" si="6"/>
        <v>0.13869617086038916</v>
      </c>
      <c r="X20" s="23">
        <f t="shared" si="7"/>
        <v>0.09345866059394896</v>
      </c>
      <c r="Y20" s="23">
        <f t="shared" si="8"/>
        <v>0.012962358358121463</v>
      </c>
      <c r="Z20" s="23">
        <f t="shared" si="13"/>
        <v>0.11504228917536556</v>
      </c>
      <c r="AA20" s="23">
        <f t="shared" si="9"/>
        <v>0.0159559249956368</v>
      </c>
      <c r="AB20" s="24">
        <f t="shared" si="10"/>
        <v>1.0907</v>
      </c>
      <c r="AC20" s="24">
        <f t="shared" si="11"/>
        <v>1.138696170860389</v>
      </c>
      <c r="AD20" s="25">
        <v>3</v>
      </c>
      <c r="AE20" s="25"/>
    </row>
    <row r="21" spans="1:31" s="26" customFormat="1" ht="15">
      <c r="A21" s="16">
        <f t="shared" si="12"/>
        <v>10</v>
      </c>
      <c r="B21" s="17" t="s">
        <v>44</v>
      </c>
      <c r="C21" s="17" t="s">
        <v>45</v>
      </c>
      <c r="D21" s="18">
        <v>27.84</v>
      </c>
      <c r="E21" s="18">
        <v>23.66</v>
      </c>
      <c r="F21" s="18">
        <v>24.05</v>
      </c>
      <c r="G21" s="18">
        <v>22.51</v>
      </c>
      <c r="H21" s="18">
        <v>24.69</v>
      </c>
      <c r="I21" s="18">
        <v>23.13</v>
      </c>
      <c r="J21" s="19">
        <f t="shared" si="0"/>
        <v>0.29124900000000004</v>
      </c>
      <c r="K21" s="19">
        <f t="shared" si="1"/>
        <v>0.29124900000000004</v>
      </c>
      <c r="L21" s="19">
        <f t="shared" si="2"/>
        <v>0.29124900000000004</v>
      </c>
      <c r="M21" s="19">
        <f t="shared" si="3"/>
        <v>0.29124900000000004</v>
      </c>
      <c r="N21" s="19">
        <v>0.27</v>
      </c>
      <c r="O21" s="19">
        <v>0.27</v>
      </c>
      <c r="P21" s="19">
        <v>0.27</v>
      </c>
      <c r="Q21" s="19">
        <v>0.27</v>
      </c>
      <c r="R21" s="18">
        <v>1.08</v>
      </c>
      <c r="S21" s="19">
        <f t="shared" si="4"/>
        <v>24.313333333333333</v>
      </c>
      <c r="T21" s="19">
        <f t="shared" si="5"/>
        <v>1.2198757807052618</v>
      </c>
      <c r="U21" s="20">
        <v>0.0787</v>
      </c>
      <c r="V21" s="21">
        <v>2234.46</v>
      </c>
      <c r="W21" s="22">
        <f t="shared" si="6"/>
        <v>0.12887311957932254</v>
      </c>
      <c r="X21" s="23">
        <f t="shared" si="7"/>
        <v>0.06490391318492354</v>
      </c>
      <c r="Y21" s="23">
        <f t="shared" si="8"/>
        <v>0.008364369765046622</v>
      </c>
      <c r="Z21" s="23">
        <f t="shared" si="13"/>
        <v>0.07989302116872228</v>
      </c>
      <c r="AA21" s="23">
        <f t="shared" si="9"/>
        <v>0.010296062870630094</v>
      </c>
      <c r="AB21" s="24">
        <f t="shared" si="10"/>
        <v>1.0787</v>
      </c>
      <c r="AC21" s="24">
        <f t="shared" si="11"/>
        <v>1.1288731195793225</v>
      </c>
      <c r="AD21" s="25">
        <v>3</v>
      </c>
      <c r="AE21" s="25"/>
    </row>
    <row r="22" spans="1:31" s="26" customFormat="1" ht="15">
      <c r="A22" s="16">
        <f t="shared" si="12"/>
        <v>11</v>
      </c>
      <c r="B22" s="17" t="s">
        <v>46</v>
      </c>
      <c r="C22" s="17" t="s">
        <v>47</v>
      </c>
      <c r="D22" s="18">
        <v>43.26</v>
      </c>
      <c r="E22" s="18">
        <v>37.5119</v>
      </c>
      <c r="F22" s="18">
        <v>43.2</v>
      </c>
      <c r="G22" s="18">
        <v>38.88</v>
      </c>
      <c r="H22" s="18">
        <v>43.46</v>
      </c>
      <c r="I22" s="18">
        <v>34.98</v>
      </c>
      <c r="J22" s="19">
        <f t="shared" si="0"/>
        <v>0.13625</v>
      </c>
      <c r="K22" s="19">
        <f t="shared" si="1"/>
        <v>0.13625</v>
      </c>
      <c r="L22" s="19">
        <f t="shared" si="2"/>
        <v>0.13625</v>
      </c>
      <c r="M22" s="19">
        <f t="shared" si="3"/>
        <v>0.14170000000000002</v>
      </c>
      <c r="N22" s="19">
        <v>0.125</v>
      </c>
      <c r="O22" s="19">
        <v>0.125</v>
      </c>
      <c r="P22" s="19">
        <v>0.125</v>
      </c>
      <c r="Q22" s="19">
        <v>0.13</v>
      </c>
      <c r="R22" s="18">
        <v>0.52</v>
      </c>
      <c r="S22" s="19">
        <f t="shared" si="4"/>
        <v>40.215316666666666</v>
      </c>
      <c r="T22" s="19">
        <f t="shared" si="5"/>
        <v>0.5713074056987845</v>
      </c>
      <c r="U22" s="20">
        <v>0.09</v>
      </c>
      <c r="V22" s="21">
        <v>6330.37</v>
      </c>
      <c r="W22" s="22">
        <f t="shared" si="6"/>
        <v>0.10420621427487912</v>
      </c>
      <c r="X22" s="23">
        <f t="shared" si="7"/>
        <v>0.183876992610494</v>
      </c>
      <c r="Y22" s="23">
        <f t="shared" si="8"/>
        <v>0.019161125292189503</v>
      </c>
      <c r="Z22" s="23">
        <f t="shared" si="13"/>
        <v>0.22634210700385976</v>
      </c>
      <c r="AA22" s="23">
        <f t="shared" si="9"/>
        <v>0.023586254101871828</v>
      </c>
      <c r="AB22" s="24">
        <f t="shared" si="10"/>
        <v>1.09</v>
      </c>
      <c r="AC22" s="24">
        <f t="shared" si="11"/>
        <v>1.1042062142748792</v>
      </c>
      <c r="AD22" s="25">
        <v>3</v>
      </c>
      <c r="AE22" s="25"/>
    </row>
    <row r="23" spans="1:31" s="26" customFormat="1" ht="15">
      <c r="A23" s="16">
        <f t="shared" si="12"/>
        <v>12</v>
      </c>
      <c r="B23" s="17" t="s">
        <v>48</v>
      </c>
      <c r="C23" s="17" t="s">
        <v>49</v>
      </c>
      <c r="D23" s="18">
        <v>29.48</v>
      </c>
      <c r="E23" s="18">
        <v>26.33</v>
      </c>
      <c r="F23" s="18">
        <v>27.42</v>
      </c>
      <c r="G23" s="18">
        <v>24.91</v>
      </c>
      <c r="H23" s="18">
        <v>26.23</v>
      </c>
      <c r="I23" s="18">
        <v>24.81</v>
      </c>
      <c r="J23" s="19">
        <f t="shared" si="0"/>
        <v>0.23850000000000002</v>
      </c>
      <c r="K23" s="19">
        <f t="shared" si="1"/>
        <v>0.25228</v>
      </c>
      <c r="L23" s="19">
        <f t="shared" si="2"/>
        <v>0.25228</v>
      </c>
      <c r="M23" s="19">
        <f t="shared" si="3"/>
        <v>0.25228</v>
      </c>
      <c r="N23" s="19">
        <v>0.225</v>
      </c>
      <c r="O23" s="19">
        <v>0.238</v>
      </c>
      <c r="P23" s="19">
        <v>0.238</v>
      </c>
      <c r="Q23" s="19">
        <v>0.238</v>
      </c>
      <c r="R23" s="18">
        <v>0.95</v>
      </c>
      <c r="S23" s="19">
        <f t="shared" si="4"/>
        <v>26.53</v>
      </c>
      <c r="T23" s="19">
        <f t="shared" si="5"/>
        <v>1.0310070611431397</v>
      </c>
      <c r="U23" s="20">
        <v>0.06</v>
      </c>
      <c r="V23" s="21">
        <v>1113.22</v>
      </c>
      <c r="W23" s="22">
        <f t="shared" si="6"/>
        <v>0.098861932195369</v>
      </c>
      <c r="X23" s="23">
        <f t="shared" si="7"/>
        <v>0.03233547892364177</v>
      </c>
      <c r="Y23" s="23">
        <f t="shared" si="8"/>
        <v>0.0031967479248538556</v>
      </c>
      <c r="Z23" s="23">
        <f t="shared" si="13"/>
        <v>0.039803133206879976</v>
      </c>
      <c r="AA23" s="23">
        <f t="shared" si="9"/>
        <v>0.0039350146562618085</v>
      </c>
      <c r="AB23" s="24">
        <f t="shared" si="10"/>
        <v>1.06</v>
      </c>
      <c r="AC23" s="24">
        <f t="shared" si="11"/>
        <v>1.098861932195369</v>
      </c>
      <c r="AD23" s="25">
        <v>2</v>
      </c>
      <c r="AE23" s="25"/>
    </row>
    <row r="24" spans="1:31" s="26" customFormat="1" ht="15">
      <c r="A24" s="16">
        <f t="shared" si="12"/>
        <v>13</v>
      </c>
      <c r="B24" s="17" t="s">
        <v>50</v>
      </c>
      <c r="C24" s="17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8"/>
      <c r="S24" s="22"/>
      <c r="T24" s="19"/>
      <c r="U24" s="20"/>
      <c r="V24" s="21"/>
      <c r="W24" s="22">
        <f>SUMPRODUCT($V12:$V23,W12:W23)/SUM($V12:$V23)</f>
        <v>0.11560480168411318</v>
      </c>
      <c r="X24" s="22">
        <f>SUM(X12:X23)</f>
        <v>0.9999999999999999</v>
      </c>
      <c r="Y24" s="22">
        <f>SUM(Y12:Y23)</f>
        <v>0.11560480168411316</v>
      </c>
      <c r="Z24" s="22">
        <f>SUM(Z12:Z23)</f>
        <v>1</v>
      </c>
      <c r="AA24" s="22">
        <f>SUM(AA12:AA23)</f>
        <v>0.112400554392788</v>
      </c>
      <c r="AB24" s="24"/>
      <c r="AC24" s="24">
        <f t="shared" si="11"/>
        <v>1.1156048016841131</v>
      </c>
      <c r="AD24" s="25"/>
      <c r="AE24" s="25"/>
    </row>
    <row r="25" spans="1:27" s="27" customFormat="1" ht="15">
      <c r="A25" s="16">
        <f t="shared" si="12"/>
        <v>14</v>
      </c>
      <c r="B25" s="27" t="s">
        <v>51</v>
      </c>
      <c r="C25" s="28"/>
      <c r="D25" s="28"/>
      <c r="E25" s="28"/>
      <c r="F25" s="28"/>
      <c r="G25" s="29"/>
      <c r="H25" s="29"/>
      <c r="Q25" s="28"/>
      <c r="S25" s="22"/>
      <c r="T25" s="30"/>
      <c r="V25" s="31"/>
      <c r="W25" s="22">
        <f>AA24</f>
        <v>0.112400554392788</v>
      </c>
      <c r="X25" s="22"/>
      <c r="Y25" s="22"/>
      <c r="Z25" s="22"/>
      <c r="AA25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Vander Weide</dc:creator>
  <cp:keywords/>
  <dc:description/>
  <cp:lastModifiedBy>brookslr</cp:lastModifiedBy>
  <dcterms:created xsi:type="dcterms:W3CDTF">2010-04-13T22:35:52Z</dcterms:created>
  <dcterms:modified xsi:type="dcterms:W3CDTF">2010-04-24T17:58:30Z</dcterms:modified>
  <cp:category/>
  <cp:version/>
  <cp:contentType/>
  <cp:contentStatus/>
</cp:coreProperties>
</file>