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tabRatio="950" firstSheet="9" activeTab="26"/>
  </bookViews>
  <sheets>
    <sheet name="RR" sheetId="1" r:id="rId1"/>
    <sheet name="ROR" sheetId="2" r:id="rId2"/>
    <sheet name="RB" sheetId="3" r:id="rId3"/>
    <sheet name="CWC1" sheetId="4" r:id="rId4"/>
    <sheet name="CWC2" sheetId="5" r:id="rId5"/>
    <sheet name="ADIT" sheetId="6" r:id="rId6"/>
    <sheet name="DefMaint" sheetId="7" r:id="rId7"/>
    <sheet name="Debits" sheetId="8" r:id="rId8"/>
    <sheet name="OI" sheetId="9" r:id="rId9"/>
    <sheet name="IntSyn" sheetId="10" r:id="rId10"/>
    <sheet name="CIT" sheetId="11" r:id="rId11"/>
    <sheet name="Industr." sheetId="12" r:id="rId12"/>
    <sheet name="OPA" sheetId="13" r:id="rId13"/>
    <sheet name="OWU" sheetId="14" r:id="rId14"/>
    <sheet name="Fire" sheetId="15" r:id="rId15"/>
    <sheet name="OtherRev" sheetId="16" r:id="rId16"/>
    <sheet name="MiscSales" sheetId="17" r:id="rId17"/>
    <sheet name="Transfers" sheetId="18" r:id="rId18"/>
    <sheet name="Labor" sheetId="19" r:id="rId19"/>
    <sheet name="MgmtFee" sheetId="20" r:id="rId20"/>
    <sheet name="Regul" sheetId="21" r:id="rId21"/>
    <sheet name="Insur" sheetId="22" r:id="rId22"/>
    <sheet name="Maint" sheetId="23" r:id="rId23"/>
    <sheet name="Gasoline" sheetId="24" r:id="rId24"/>
    <sheet name="MiscExp" sheetId="25" r:id="rId25"/>
    <sheet name="AFUDC" sheetId="26" r:id="rId26"/>
    <sheet name="RRSummary" sheetId="27" r:id="rId2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<sst xmlns="http://schemas.openxmlformats.org/spreadsheetml/2006/main" count="712" uniqueCount="483">
  <si>
    <t>Adjustments</t>
  </si>
  <si>
    <t>(1)</t>
  </si>
  <si>
    <t>Sch. RJH-2</t>
  </si>
  <si>
    <t>(2)</t>
  </si>
  <si>
    <t xml:space="preserve"> </t>
  </si>
  <si>
    <t>Ratios</t>
  </si>
  <si>
    <t>Weighted</t>
  </si>
  <si>
    <t>(3)</t>
  </si>
  <si>
    <t>AG</t>
  </si>
  <si>
    <t>2.   Rate of Return</t>
  </si>
  <si>
    <t>3.   Income Requirement</t>
  </si>
  <si>
    <t>4.   Pro Forma Income</t>
  </si>
  <si>
    <t>5.   Income Deficiency</t>
  </si>
  <si>
    <t>6.   Revenue Conversion Factor</t>
  </si>
  <si>
    <t>7.   Overall Revenue Deficiency</t>
  </si>
  <si>
    <t>Capitalization</t>
  </si>
  <si>
    <t>Cost</t>
  </si>
  <si>
    <t>Rates</t>
  </si>
  <si>
    <t>AG RECOMMENDED:</t>
  </si>
  <si>
    <t>2.  Weighted Cost of Debt</t>
  </si>
  <si>
    <t>3.  Pro Forma Interest Expense</t>
  </si>
  <si>
    <t>Sch. RJH-4</t>
  </si>
  <si>
    <t>Sch. RJH-5</t>
  </si>
  <si>
    <t>(1)  Response to AG-1-74</t>
  </si>
  <si>
    <t>KAWC</t>
  </si>
  <si>
    <t>1.   Rate Base</t>
  </si>
  <si>
    <t>Sch. RJH-3</t>
  </si>
  <si>
    <t>KAWC PROPOSED:</t>
  </si>
  <si>
    <t>Impact on</t>
  </si>
  <si>
    <t>Net Income</t>
  </si>
  <si>
    <t>1.  Rate Base</t>
  </si>
  <si>
    <t>(1)  Exh. 37 - Schedule A</t>
  </si>
  <si>
    <t>(2)  Testimony of Mr. Hill, Exhibit SGH-1, Schedule 11</t>
  </si>
  <si>
    <t>(1)  Exh. 37 - Schedule J-1.1/J-1.2</t>
  </si>
  <si>
    <t>(1)  Exhibit 37 - Schedule B.1, page 2</t>
  </si>
  <si>
    <t>Exh. 37 - Sch. C-1</t>
  </si>
  <si>
    <t xml:space="preserve">(1)  </t>
  </si>
  <si>
    <t>1.   Utility Plant in Service</t>
  </si>
  <si>
    <t>2.   Utility Plant Acquisition Adj</t>
  </si>
  <si>
    <t>3.   Accumulated Depreciation</t>
  </si>
  <si>
    <t>4.   Net Utility Plant in Service</t>
  </si>
  <si>
    <t>5.   Construction Work in Progress</t>
  </si>
  <si>
    <t>6.   Cash Working Capital</t>
  </si>
  <si>
    <t>7.   Other Working Capital</t>
  </si>
  <si>
    <t>8.   Contributions in Aid of Constr.</t>
  </si>
  <si>
    <t>9.   Customer Advances</t>
  </si>
  <si>
    <t>10. Deferred Income Taxes</t>
  </si>
  <si>
    <t>11. Deferred Investment Tax Credits</t>
  </si>
  <si>
    <t>12. Deferred Maintenance</t>
  </si>
  <si>
    <t>13. Deferred Debits</t>
  </si>
  <si>
    <t>14. Other Rate Base Elements</t>
  </si>
  <si>
    <t>15. Net Rate Base</t>
  </si>
  <si>
    <t>4.  Composite Income Tax Rate</t>
  </si>
  <si>
    <t>5.  Impact on After-Tax Income</t>
  </si>
  <si>
    <t>(1)  Exhibit 37 - Schedules E-1.3 and E - 1.4, line 15</t>
  </si>
  <si>
    <t>(2)  Correct forecasted period average balance should be $87,154 as conceded by KAWC in response to AG-1-50</t>
  </si>
  <si>
    <t>(1)  WP1-11, pages 2 and 3 of 7</t>
  </si>
  <si>
    <t>1.  Boonesboro Acquisition Balance</t>
  </si>
  <si>
    <t>2.  Deferred NRW and Water Conservation</t>
  </si>
  <si>
    <t xml:space="preserve">     Study Costs</t>
  </si>
  <si>
    <t>3.  Defered Source of Supply Costs</t>
  </si>
  <si>
    <t>4.  Total Deferred Debits</t>
  </si>
  <si>
    <t>(2) Double-counted in rate base as confirmed by KAWC in response to AG-1-41</t>
  </si>
  <si>
    <t>1.  Average Forecasted Period Deferred Maintenance Costs</t>
  </si>
  <si>
    <t xml:space="preserve">     Proposed by KAWC</t>
  </si>
  <si>
    <t>2.  Portion of Deferred Costs in Line 1 Representing Internal</t>
  </si>
  <si>
    <t xml:space="preserve">     Labor and Benefit Costs</t>
  </si>
  <si>
    <t>(1)  Response to AG-1-47(b): 1.68% x $2,951,785 = $49,590</t>
  </si>
  <si>
    <t>3.  Recommended Deferred Maintenance Cost Balance</t>
  </si>
  <si>
    <t>1.  Average Forecasted Period Deferred Income Taxes</t>
  </si>
  <si>
    <t>2.  Reduction in Deferred Income Taxes Associated with</t>
  </si>
  <si>
    <t xml:space="preserve">     Recommended Deferred Maintenance Cost Adjustment</t>
  </si>
  <si>
    <t>3.  Reduction in Deferred Income Taxes Associated with</t>
  </si>
  <si>
    <t xml:space="preserve">(2)  </t>
  </si>
  <si>
    <t xml:space="preserve">     Recommended Deferred Debit Adjustment </t>
  </si>
  <si>
    <t xml:space="preserve">   Schedule RJH-3, line 12</t>
  </si>
  <si>
    <t xml:space="preserve">   Schedule RJH-3, line 113</t>
  </si>
  <si>
    <t xml:space="preserve">   Composite income tax rate</t>
  </si>
  <si>
    <t>4.  Correction in Average Forecasted Period Deferred Income Taxes</t>
  </si>
  <si>
    <t xml:space="preserve">     as Confirmed by KWAC in Response to AG-2-5</t>
  </si>
  <si>
    <t>5.  Average Forecasted Period Deferred Income Taxes</t>
  </si>
  <si>
    <t xml:space="preserve">     Recommended by AG</t>
  </si>
  <si>
    <t>LL Days</t>
  </si>
  <si>
    <t>0.00</t>
  </si>
  <si>
    <t>Amount</t>
  </si>
  <si>
    <t>Dollar Days</t>
  </si>
  <si>
    <t>(1)  Chemical expense payment lag approved by PSC in Case No. 2004-00103, as confirmed by KAWC in response to AG-1-20</t>
  </si>
  <si>
    <t>(3)  Correctly calculated revenue lag, as confirmed by KAWC in response to AG-1-18</t>
  </si>
  <si>
    <t>[AxB]</t>
  </si>
  <si>
    <t>A</t>
  </si>
  <si>
    <t>B</t>
  </si>
  <si>
    <t>C</t>
  </si>
  <si>
    <t>D</t>
  </si>
  <si>
    <t>Source for col. B</t>
  </si>
  <si>
    <t>KAWC Proposed</t>
  </si>
  <si>
    <t>1.   Payroll</t>
  </si>
  <si>
    <t>2.   Fuel &amp; Power</t>
  </si>
  <si>
    <t>3.   Chemicals</t>
  </si>
  <si>
    <t>4.   Service Co. Fees</t>
  </si>
  <si>
    <t>5.   Grp Insurance</t>
  </si>
  <si>
    <t>6.   OPEB</t>
  </si>
  <si>
    <t>7.   Pensions</t>
  </si>
  <si>
    <t>8.   Insurance o/t Group</t>
  </si>
  <si>
    <t>9.   Transportation</t>
  </si>
  <si>
    <t>11. Telephone</t>
  </si>
  <si>
    <t>10. Rents</t>
  </si>
  <si>
    <t>12. Postage</t>
  </si>
  <si>
    <t>13. Stock E</t>
  </si>
  <si>
    <t>14. Maintenace excl. Amort</t>
  </si>
  <si>
    <t>15. Amortization</t>
  </si>
  <si>
    <t>16. Uncollectibles</t>
  </si>
  <si>
    <t>17. Waste Disposal</t>
  </si>
  <si>
    <t>18. Other Operating Exp</t>
  </si>
  <si>
    <t>19. Total O&amp;M Expense</t>
  </si>
  <si>
    <t>20. Depreciation</t>
  </si>
  <si>
    <t>21. Amortization</t>
  </si>
  <si>
    <t>22. Payroll Taxes- FUTA</t>
  </si>
  <si>
    <t>23. Payroll Taxes - SUTA</t>
  </si>
  <si>
    <t>24. Payroll Taxes - FICA</t>
  </si>
  <si>
    <t>25. Other</t>
  </si>
  <si>
    <t>26. Current Inc Tax - SIT</t>
  </si>
  <si>
    <t>27. Current Inc Tax - FIT</t>
  </si>
  <si>
    <t>28. Deferred Inc. Taxes</t>
  </si>
  <si>
    <t>29. Interest - LTD</t>
  </si>
  <si>
    <t>30. Interest - STD</t>
  </si>
  <si>
    <t>31. Preferred Dividends</t>
  </si>
  <si>
    <t>32. Net Income</t>
  </si>
  <si>
    <t>33. Net Operating Funds</t>
  </si>
  <si>
    <t>34. Daily Requirement</t>
  </si>
  <si>
    <t>35. Revenue Lag</t>
  </si>
  <si>
    <t>36. Expense Lag</t>
  </si>
  <si>
    <t>37. Net Lag</t>
  </si>
  <si>
    <t>38. CWC Requirement [L34 x L37]</t>
  </si>
  <si>
    <t>Included in Line 18</t>
  </si>
  <si>
    <t>6.   Short Term Debt</t>
  </si>
  <si>
    <t xml:space="preserve">5.   Total </t>
  </si>
  <si>
    <t>4.   Common Equity</t>
  </si>
  <si>
    <t>3.   Preferred Stock</t>
  </si>
  <si>
    <t>2.   Long Term Debt</t>
  </si>
  <si>
    <t>1.   Short Term Debt</t>
  </si>
  <si>
    <t>7.   Long Term Debt</t>
  </si>
  <si>
    <t>8.   Preferred Stock</t>
  </si>
  <si>
    <t>9.   Common Equity</t>
  </si>
  <si>
    <t xml:space="preserve">10. Total </t>
  </si>
  <si>
    <t>RJH-1,L1 x RJH-2, L7</t>
  </si>
  <si>
    <t>RJH-1,L1 x RJH-2, L6</t>
  </si>
  <si>
    <t xml:space="preserve">         of 24.44 day - see KAWC response to AG-2-21</t>
  </si>
  <si>
    <t xml:space="preserve">(2)  Consistent with treatment in Case No. 2004-00103, pension expense has been reflected in Other Operating Expense with a payment lag </t>
  </si>
  <si>
    <t>Sch. RJH-6</t>
  </si>
  <si>
    <t>Sch. RJH-7</t>
  </si>
  <si>
    <t>1.  Positive Taxable Income</t>
  </si>
  <si>
    <t>2.  KAWC Taxable Income</t>
  </si>
  <si>
    <t>3.  % KAWC [L2 / L1]</t>
  </si>
  <si>
    <t>4.  Tax Losses</t>
  </si>
  <si>
    <t>5.  Tax Losses Allocated</t>
  </si>
  <si>
    <t xml:space="preserve">     to KAWC [L3 x L4]</t>
  </si>
  <si>
    <t>6.  Five-Year Average</t>
  </si>
  <si>
    <t>7.  FIT Savings @ 35%</t>
  </si>
  <si>
    <t>(1)  Response to AG-1-29</t>
  </si>
  <si>
    <t xml:space="preserve">     For 12-Months Ended 7/31/08</t>
  </si>
  <si>
    <t xml:space="preserve">      For Calendar Year 2008</t>
  </si>
  <si>
    <t>4.   Consumption Revenues</t>
  </si>
  <si>
    <t>6.  Less: Associated Decreases in Uncollectibles</t>
  </si>
  <si>
    <t>7.  Impact on Net Revenue Before Income Tax</t>
  </si>
  <si>
    <t>9.  Impact on Net Income</t>
  </si>
  <si>
    <t>(1)  Exhibit 37, Schedule M-3.2, page 3</t>
  </si>
  <si>
    <t xml:space="preserve">     and PSC Fees @ .92843%  x Line 4</t>
  </si>
  <si>
    <t>8.  After-Tax Income Factor</t>
  </si>
  <si>
    <t>(3)  Fuel &amp; Power</t>
  </si>
  <si>
    <t xml:space="preserve">       Chemicals</t>
  </si>
  <si>
    <t xml:space="preserve">       Wast Disposal</t>
  </si>
  <si>
    <t xml:space="preserve">       Total Variable Costs</t>
  </si>
  <si>
    <t xml:space="preserve">       MG Sales Decrease</t>
  </si>
  <si>
    <t xml:space="preserve">       Expense Decrease</t>
  </si>
  <si>
    <t>5.  Less: Associated Expense Decrease</t>
  </si>
  <si>
    <t>Exh. 37, Sch. C-2</t>
  </si>
  <si>
    <t>AG-1-40(a)</t>
  </si>
  <si>
    <t>1.   Projected Tg Sales Based on Actual Sales</t>
  </si>
  <si>
    <t>2.   Projected Tg Sales Based on Actual Sales</t>
  </si>
  <si>
    <t>3.   Rate per Tg of Sales</t>
  </si>
  <si>
    <t xml:space="preserve">       Total Tg of Water Treated</t>
  </si>
  <si>
    <t xml:space="preserve">       Variable Expenses per Tg</t>
  </si>
  <si>
    <t>Line 2 - Line 1</t>
  </si>
  <si>
    <t>(2)  Response to AG-2-11</t>
  </si>
  <si>
    <t>(2)  Response to AG-2-15</t>
  </si>
  <si>
    <t>1.  Revenue Correction for Overstated Public Fire Hydrants</t>
  </si>
  <si>
    <t>2.  Revenue Correction for Understated Private Fire Hydrants</t>
  </si>
  <si>
    <t>(2)  Calculated from the response to AG-2-10</t>
  </si>
  <si>
    <t>3.  Total Net Fire Service Revenue Adjustment</t>
  </si>
  <si>
    <t>4.  Less: Associated Decreases in Uncollectibles</t>
  </si>
  <si>
    <t>6.  Less: Associated Increases in Uncollectibles</t>
  </si>
  <si>
    <t>5.  Less: Associated Expense Increase</t>
  </si>
  <si>
    <t xml:space="preserve">     and PSC Fees @ .92843%  x Line 3</t>
  </si>
  <si>
    <t>5.  Impact on Net Revenue Before Income Tax</t>
  </si>
  <si>
    <t>6.  After-Tax Income Factor</t>
  </si>
  <si>
    <t>7.  Impact on Net Income</t>
  </si>
  <si>
    <t>1.  Recommended Projected Miscellaneous Sales Revenues</t>
  </si>
  <si>
    <t>2.  Less: Associated Decreases in Uncollectibles</t>
  </si>
  <si>
    <t xml:space="preserve">     and PSC Fees @ .92843%  x Line 1</t>
  </si>
  <si>
    <t>3.  Impact on Net Revenue Before Income Tax</t>
  </si>
  <si>
    <t>4.  After-Tax Income Factor</t>
  </si>
  <si>
    <t>5.  Impact on Net Income</t>
  </si>
  <si>
    <t>Actual Revenues</t>
  </si>
  <si>
    <t>(1)  Per responses to AG-1-37(c) and AG-2-8:</t>
  </si>
  <si>
    <t>Average 1995 - 2008</t>
  </si>
  <si>
    <t>Average 2006 through 2008</t>
  </si>
  <si>
    <t>1.   Forecasted Period Other Operating Revenues</t>
  </si>
  <si>
    <t xml:space="preserve">      Excluding AFUDC</t>
  </si>
  <si>
    <t>2.  Less: Associated Increases in Uncollectibles</t>
  </si>
  <si>
    <t>(1)  Exhibit 37, Schedule M-3, page 2</t>
  </si>
  <si>
    <t xml:space="preserve">(2) </t>
  </si>
  <si>
    <t>Actual Rev.</t>
  </si>
  <si>
    <t>Response to AG-1-52</t>
  </si>
  <si>
    <t>Response to AG-2-9</t>
  </si>
  <si>
    <t xml:space="preserve">      For 12-Months Ended 7/31/08</t>
  </si>
  <si>
    <t xml:space="preserve">1.   Projected Forecasted Period Tg Sales </t>
  </si>
  <si>
    <t>2.   Rate per Tg of Sales</t>
  </si>
  <si>
    <t xml:space="preserve">       MG Sales Increase</t>
  </si>
  <si>
    <t xml:space="preserve">       Expense Increase</t>
  </si>
  <si>
    <t>(1)  Exhibit 37, Schedule M-3.2, page 4 and WP2-1, page 22 of 29</t>
  </si>
  <si>
    <t>Actual Tg Sales</t>
  </si>
  <si>
    <t xml:space="preserve">   WP2-1, page 22 of 29</t>
  </si>
  <si>
    <t xml:space="preserve">   Response to AG-2-14[c]</t>
  </si>
  <si>
    <t>3-Yr Avg. 05-07</t>
  </si>
  <si>
    <t>3-Yr Avg. 06-08</t>
  </si>
  <si>
    <t xml:space="preserve">     Transfer to AWWSC</t>
  </si>
  <si>
    <t>1.  Forecasted Period Net O&amp;M Expense Impact from Nick Rowe's</t>
  </si>
  <si>
    <t xml:space="preserve">2.  Forecasted Period Net O&amp;M Expense Impact from Transfer of </t>
  </si>
  <si>
    <t xml:space="preserve">     Two AWWSC Employees to KAWC</t>
  </si>
  <si>
    <t>3.  Net O&amp;M Expense Impact</t>
  </si>
  <si>
    <t>1.  Remove Incentive Compensation Included in KAWC's Payroll:</t>
  </si>
  <si>
    <t xml:space="preserve">     a.  AIP Incentive Compensation</t>
  </si>
  <si>
    <t xml:space="preserve">     b.  LTIP Incentive Compensation</t>
  </si>
  <si>
    <t xml:space="preserve">     c.  Total Incentive Compensation</t>
  </si>
  <si>
    <t xml:space="preserve">     Director of Government Affairs</t>
  </si>
  <si>
    <t>(1)  WP3-1, page 2 and response to AG-1-106</t>
  </si>
  <si>
    <t>Response to AG-2-48</t>
  </si>
  <si>
    <t xml:space="preserve">       Less: estimated expenses allocated to sewer</t>
  </si>
  <si>
    <t>Response to PSC-2-9,</t>
  </si>
  <si>
    <t>pp. 72 - 76</t>
  </si>
  <si>
    <t xml:space="preserve">       Estimated portion of time spent on lobbying, and regulatory/ legislative advocacy</t>
  </si>
  <si>
    <t xml:space="preserve">       Estimated lobbying expense</t>
  </si>
  <si>
    <t xml:space="preserve">       Net total water O&amp;M expense</t>
  </si>
  <si>
    <t>1.  Forecasted Period Management Fees As Proposed by KAWC</t>
  </si>
  <si>
    <t>Adjustments Recommended by AG:</t>
  </si>
  <si>
    <t xml:space="preserve">      a.  AIP Incentive Compensation</t>
  </si>
  <si>
    <t xml:space="preserve">      b.  LTIP Incentive Compensation</t>
  </si>
  <si>
    <t xml:space="preserve">      c.  Total Incentive Compensation</t>
  </si>
  <si>
    <t>2.   Remove Incentive Compensation:</t>
  </si>
  <si>
    <t>(1)  Response to AG-1-107(a)</t>
  </si>
  <si>
    <t>3.   Remove Business Development Expenses</t>
  </si>
  <si>
    <t>4.   Remove Government/External Affairs Expenses</t>
  </si>
  <si>
    <t>5.   Reflect Reduction from Revised Management Fee Budget</t>
  </si>
  <si>
    <t>(4)</t>
  </si>
  <si>
    <t>(4)  Response to AG-2-47</t>
  </si>
  <si>
    <t>6.   Remove Charitable Contributions</t>
  </si>
  <si>
    <t>(5)</t>
  </si>
  <si>
    <t>(5)  Response to AG-1-113</t>
  </si>
  <si>
    <t>7.   Remove Community Relations Expenses</t>
  </si>
  <si>
    <t>(6)</t>
  </si>
  <si>
    <t>(6)  Response to AG-2-34</t>
  </si>
  <si>
    <t>8.   Remove Advertising and Promotion Expenses</t>
  </si>
  <si>
    <t>(7)</t>
  </si>
  <si>
    <t xml:space="preserve">      $4,027 [AG-2-34(a)</t>
  </si>
  <si>
    <t xml:space="preserve">(7) Total advertising and promotional expenses of $30,294 (AG-1-173, p.2) less allowable advertising expense of </t>
  </si>
  <si>
    <t>9.   Remove Certain Dues &amp; Membership Expenses</t>
  </si>
  <si>
    <t>(8)</t>
  </si>
  <si>
    <t>(8)  Response to AG-2-34[c]: disallow $1,338 (Mayors Council), $381 National Council, $669, Philadelphia Chamber of Commerce,</t>
  </si>
  <si>
    <t xml:space="preserve">      $50 (PRSA), $3,331 (US Chamber of Commerce), $334 (CERES), $167 (Boston College) and $334 (BSR)</t>
  </si>
  <si>
    <t>10. Remove Other Welfare Expenses</t>
  </si>
  <si>
    <t>11. Remove Employee Awards</t>
  </si>
  <si>
    <t>12. Remove Non-Deductible Meals &amp; Travel</t>
  </si>
  <si>
    <t>(9)</t>
  </si>
  <si>
    <t>(9)  Response to AG-2-36, page 3 of 8</t>
  </si>
  <si>
    <t>13. Total AG-Recommended Adjustments</t>
  </si>
  <si>
    <t>14. Forecasted Period Management Fees Recommended by AG</t>
  </si>
  <si>
    <t>15. Total AG-Recommended Adjustments [Line 13]</t>
  </si>
  <si>
    <t>16. After-Tax Income Factor</t>
  </si>
  <si>
    <t>17. Impact on Net Income</t>
  </si>
  <si>
    <t>2.   Amortization Period (Yrs)</t>
  </si>
  <si>
    <t>1.   Current Rate Case Expense w/o COS Study</t>
  </si>
  <si>
    <t>3.   Annual Amortization</t>
  </si>
  <si>
    <t>4.   Current COS Study</t>
  </si>
  <si>
    <t>5.   Amortization Period (Yrs)</t>
  </si>
  <si>
    <t>6.   Annual Amortization</t>
  </si>
  <si>
    <t>7.   Case 2007-00143 Rate Case Exp. Amortization</t>
  </si>
  <si>
    <t>8.   Case 2007-00143 Depreciation Study Amortization</t>
  </si>
  <si>
    <t>9.   Case 2007-00143 COS Study Amortization</t>
  </si>
  <si>
    <t>10. Total Regulatory Expense [L3+L6+L7+L8+L9]</t>
  </si>
  <si>
    <t>11. After-Tax Income Factor</t>
  </si>
  <si>
    <t>12. Impact on Net Income</t>
  </si>
  <si>
    <t>(1)  WP3-8, page 1</t>
  </si>
  <si>
    <t>1.  Property Insurance</t>
  </si>
  <si>
    <t>2.  Workers Comp</t>
  </si>
  <si>
    <t>3.  a. General Liability Insurance (Net of Sewer Allocation)</t>
  </si>
  <si>
    <t xml:space="preserve">     b. Estimated Retro Adjustment</t>
  </si>
  <si>
    <t xml:space="preserve">     c. Total GL Insurance</t>
  </si>
  <si>
    <t>4.  Total Insurance o/t Group [L1+L2+L3c]</t>
  </si>
  <si>
    <t>5.  After-Tax Income Factor</t>
  </si>
  <si>
    <t>6.  Impact on Net Income</t>
  </si>
  <si>
    <t>(1)  WP3-9, page 1 and response to AG-1-87(a), (b) and [c]</t>
  </si>
  <si>
    <t>1.  Required Correction to Maintenance Account 675000</t>
  </si>
  <si>
    <t>(1)  Conceded by KAWC in responses to AG-1-77 and AG-2-40</t>
  </si>
  <si>
    <t>2.  Required Correction to Maintenance Account 675650 (Paving/Backfill)</t>
  </si>
  <si>
    <t>(2)  Conceded by KAWC in response to PSC-1-37:</t>
  </si>
  <si>
    <t xml:space="preserve">       - As filed paving/backfill expense</t>
  </si>
  <si>
    <t xml:space="preserve">       - Corrected paving/backfill expense</t>
  </si>
  <si>
    <t xml:space="preserve">       - Expense adjustment</t>
  </si>
  <si>
    <t>3.  Reduction in Deferred Maintenance Expense Amortization</t>
  </si>
  <si>
    <t>4.  Total Maintenance Expense Adjustment</t>
  </si>
  <si>
    <t>(3)  Total forecasted period amortization of deferred maintenance</t>
  </si>
  <si>
    <t>WP3-14, page 2</t>
  </si>
  <si>
    <t xml:space="preserve">       % of amortization associated with internal labor</t>
  </si>
  <si>
    <t>Response to AG-1-47(b)</t>
  </si>
  <si>
    <t xml:space="preserve">       Amortization expense adjustment</t>
  </si>
  <si>
    <t xml:space="preserve">       [See Schedule RJH-6 for associated rate base  adjusment]</t>
  </si>
  <si>
    <t>1.   Diesel</t>
  </si>
  <si>
    <t>2.   Gasohol</t>
  </si>
  <si>
    <t>3.   Unleaded Plus</t>
  </si>
  <si>
    <t>4.   Unleaded Regular</t>
  </si>
  <si>
    <t xml:space="preserve">6.   Total </t>
  </si>
  <si>
    <t>5.   Unleaded Super</t>
  </si>
  <si>
    <t>Volume</t>
  </si>
  <si>
    <t>Average Unit Cost</t>
  </si>
  <si>
    <t>Current</t>
  </si>
  <si>
    <t>Adjustment</t>
  </si>
  <si>
    <t>Expense</t>
  </si>
  <si>
    <t>7.  After-Tax Income Factor</t>
  </si>
  <si>
    <t>8.  Impact on Net Income</t>
  </si>
  <si>
    <t>(1)  Response to AG-1-94, page 2 of 4</t>
  </si>
  <si>
    <t>(2)  Response to AG-2-22</t>
  </si>
  <si>
    <t>1.   Remove Employee Awards</t>
  </si>
  <si>
    <t>2.   Remove Employee Dinner and Employee Gift Cards</t>
  </si>
  <si>
    <t>3.   Remove Other Employee Welfare Expenses:</t>
  </si>
  <si>
    <t xml:space="preserve">      a.  Award Banquet</t>
  </si>
  <si>
    <t xml:space="preserve">      b.  Company Picnic</t>
  </si>
  <si>
    <t xml:space="preserve">      c.  United Way Function</t>
  </si>
  <si>
    <t xml:space="preserve">      d.  Holiday Luncheon</t>
  </si>
  <si>
    <t xml:space="preserve">      e.  Total</t>
  </si>
  <si>
    <t>(2)  Response to AG-2-43</t>
  </si>
  <si>
    <t>4.   Remove Certain Dues &amp; Membership Expenses</t>
  </si>
  <si>
    <t>(3)  Response to AG-2-25, page 2: Rotary Club ($465); Lexington Forum ($450); Commerce Lexington ($5,000)</t>
  </si>
  <si>
    <t>5.   Total Miscellaneous Expense Adjustments</t>
  </si>
  <si>
    <t>6.   After-Tax Income Factor</t>
  </si>
  <si>
    <t>7.   Impact on Net Income</t>
  </si>
  <si>
    <t>2.   Interest Synchronization Expense Adjustment</t>
  </si>
  <si>
    <t>3.   Consolidated Income Tax Adjustment</t>
  </si>
  <si>
    <t>4.   Industrial Sales Adjustment</t>
  </si>
  <si>
    <t>5.   OPA Sales Adjustment</t>
  </si>
  <si>
    <t>6.   OWU Sales Adjustment</t>
  </si>
  <si>
    <t>7.   Fire Service Revenue Adjustment</t>
  </si>
  <si>
    <t>8.   Other Operating Revenue Adjustment</t>
  </si>
  <si>
    <t>9.   Miscellaneous Sales Revenue Adjustment</t>
  </si>
  <si>
    <t>10. Personnel Transfers Between KAWC and AWWSC</t>
  </si>
  <si>
    <t>11. Other Labor Expense Adjustments</t>
  </si>
  <si>
    <t>12. Management Fee Adjustments</t>
  </si>
  <si>
    <t>13. Defined Contribution Plan Expense Adjustment</t>
  </si>
  <si>
    <t>14. Regulatory Expense Adjustment</t>
  </si>
  <si>
    <t>15. Insurance o/t Group Expense Adjustment</t>
  </si>
  <si>
    <t>16. Maintenance Expense Adjustment</t>
  </si>
  <si>
    <t>17. Gasoline Expense Adjustment</t>
  </si>
  <si>
    <t>18. Janitorial Expense Adjustment</t>
  </si>
  <si>
    <t>20. Miscellaneous Expense Adjustment</t>
  </si>
  <si>
    <t>21. AFUDC Adjustment</t>
  </si>
  <si>
    <t>1.   KAWC Proposed Pro Forma After-Tax Operating Income</t>
  </si>
  <si>
    <t>AG-RECOMMENDED ADJUSTMENTS</t>
  </si>
  <si>
    <t xml:space="preserve">     CWIP Balance</t>
  </si>
  <si>
    <t>1.   AFUDC-Accruing Average Forecasted Period</t>
  </si>
  <si>
    <t>AVERAGE FORECASTED PERIOD CWIP</t>
  </si>
  <si>
    <t>2.   KRS II Average Forecasted Period CWIP Balance</t>
  </si>
  <si>
    <t xml:space="preserve">      Not Accruing AFUDC - Per KAWC Proposal</t>
  </si>
  <si>
    <t>3.   Total Average Forecasted Period CWIP</t>
  </si>
  <si>
    <t>(1)  Exh. 37, Schedule D-1, pages 1 and 24 and response to AG-2-6(a)</t>
  </si>
  <si>
    <t>(3)  Per response to AG-2-6(b): difference of $7,369 between total CWIP balance of $102,809,975 on line 3 and total CWIP</t>
  </si>
  <si>
    <t xml:space="preserve">       balance of $102,817,344 claimed in rate base is due to rounding</t>
  </si>
  <si>
    <t>FORECASTED PERIOD AFUDC</t>
  </si>
  <si>
    <t>4.   AFUDC-Accruing Average Forecasted Period</t>
  </si>
  <si>
    <t xml:space="preserve">      CWIP Balance</t>
  </si>
  <si>
    <t>6.   AFUDC</t>
  </si>
  <si>
    <t>7.   KRS II Average Forecasted Period CWIP</t>
  </si>
  <si>
    <t>9.   AFUDC</t>
  </si>
  <si>
    <t>10. Total Forecasted Period AFUDC [L6+L9]</t>
  </si>
  <si>
    <t>5.   Overall Rate of Return [Sch. RJH-2]</t>
  </si>
  <si>
    <t>8.   Overall Rate of Return [Sch. RJH-2]</t>
  </si>
  <si>
    <t>Sch. RJH-8</t>
  </si>
  <si>
    <t>Sch. RJH-9</t>
  </si>
  <si>
    <t>Sch. RJH-10</t>
  </si>
  <si>
    <t>Sch. RJH-11</t>
  </si>
  <si>
    <t>Sch. RJH-12</t>
  </si>
  <si>
    <t>Sch. RJH-13</t>
  </si>
  <si>
    <t>Sch. RJH-14</t>
  </si>
  <si>
    <t>Sch. RJH-15</t>
  </si>
  <si>
    <t>Sch. RJH-16</t>
  </si>
  <si>
    <t>Sch. RJH-17</t>
  </si>
  <si>
    <t>Sch. RJH-18</t>
  </si>
  <si>
    <t>Sch. RJH-19</t>
  </si>
  <si>
    <t>Sch. RJH-20</t>
  </si>
  <si>
    <t>Sch. RJH-21</t>
  </si>
  <si>
    <t>Sch. RJH-22</t>
  </si>
  <si>
    <t>Sch. RJH-23</t>
  </si>
  <si>
    <t>Sch. RJH-24</t>
  </si>
  <si>
    <t>Sch. RJH-25</t>
  </si>
  <si>
    <t xml:space="preserve">      Less:  expenses directly charged [based on 35% avg. 2005-2008 from response to PSC-3-5(a)]</t>
  </si>
  <si>
    <t xml:space="preserve">      Allocated expenses to be removed</t>
  </si>
  <si>
    <t>(2)  PSC-3-5: $226,147 less $33,814 for incentive comp expenses separately removed in line 2</t>
  </si>
  <si>
    <t>(3)  PSC-3-6:  $244,515 less $32,574 for incentive comp expenses separately removed in line 2</t>
  </si>
  <si>
    <t>2.  Remove Vacant Treatment Plant Operator Position</t>
  </si>
  <si>
    <t>3.  Remove Vacant Administrative Assistant Position</t>
  </si>
  <si>
    <t>4.  Remove Lobbying Portion of Total Compensation of KAWC's</t>
  </si>
  <si>
    <t>5.  Total Labor Expense Adjustment</t>
  </si>
  <si>
    <t>(2)  Per responses to PSC-2-10 and PSC-3-7: $78,667 x O&amp;M expense ratio of 78.94% = $62,100</t>
  </si>
  <si>
    <t>(3)  Per responses to PSC-2-10 and PSC-3-7: $62,505 x O&amp;M expense ratio of 78.94% = $49,341</t>
  </si>
  <si>
    <t>(4)  Total labor-related O&amp;M expense associated with Director of GA</t>
  </si>
  <si>
    <t>Schedule RJH-4A</t>
  </si>
  <si>
    <t>2.   M&amp;S Fees</t>
  </si>
  <si>
    <t>(1)  Exhibit 37, Schedule B-5.2, p. 5</t>
  </si>
  <si>
    <t>(2)  Schedule RJH-18</t>
  </si>
  <si>
    <t>(3)  Schedule RJH-19</t>
  </si>
  <si>
    <t>3.   Transportation</t>
  </si>
  <si>
    <t>(4)  Schedule RJH-23</t>
  </si>
  <si>
    <t>4.   Maintenance Exp.</t>
  </si>
  <si>
    <t>5.   Other Oper. Exp.</t>
  </si>
  <si>
    <t>(6)  Add: Pension expenses</t>
  </si>
  <si>
    <t xml:space="preserve">       Regulatory expense adjustment</t>
  </si>
  <si>
    <t>Sch. RJH-8, footnotes (2) and (3)</t>
  </si>
  <si>
    <t xml:space="preserve">       State income tax adjustment - rate increase difference</t>
  </si>
  <si>
    <t>Calculated from Sch. RJH-1</t>
  </si>
  <si>
    <t xml:space="preserve">       Total net state income tax adjustment</t>
  </si>
  <si>
    <t xml:space="preserve">       Federal income tax adjustment - rate increase difference</t>
  </si>
  <si>
    <t xml:space="preserve">       Janitorial and Institutional adv. exp. adj.</t>
  </si>
  <si>
    <t xml:space="preserve">       Miscellaneous expense adjustments</t>
  </si>
  <si>
    <t xml:space="preserve">       Total </t>
  </si>
  <si>
    <t>(1)  Response to AG-1-97: remove $14,682 (for Owington and TV employees) x after-tax income factor of 61.10% = $8,971</t>
  </si>
  <si>
    <t>(2)  Response to AG-1-78(b): removes expense of $41,270 ($35.438 + $5,832) x after-tax income factor of 61.10% = 25,216</t>
  </si>
  <si>
    <t>(3)  Response to PSC-2-35: removes institutional advertising expense of $41,243 x after-tax income factor of 61.10% = $25,199</t>
  </si>
  <si>
    <t>19. Institutional Advertising Expense Adjustment</t>
  </si>
  <si>
    <t xml:space="preserve">      (after-tax income factor) = $78,000</t>
  </si>
  <si>
    <t xml:space="preserve">(1)  Per response to AG-2-46(c): revenue requirement reduction of $78,709 / 1.652 (rev. conversion factor) /61.10% </t>
  </si>
  <si>
    <t xml:space="preserve">(1)  Per response to AG-2-52: revenue requirement reduction of $44,260 / 1.652 (rev. conversion factor) /61.10% </t>
  </si>
  <si>
    <t xml:space="preserve">      (after-tax income factor) = $43,850</t>
  </si>
  <si>
    <t>22. Total AG-Recommended Net Income Adjustments</t>
  </si>
  <si>
    <t>23. AG-Recommended After-Tax Operating Income: [L1+L23]</t>
  </si>
  <si>
    <t>6.   State Income Tax</t>
  </si>
  <si>
    <t>7.   Federal Income Tax</t>
  </si>
  <si>
    <t>(7)  State income tax adjustments from Sch. RJH-8</t>
  </si>
  <si>
    <t>(8)  Federal income tax adjustments from Sch. RJH-8</t>
  </si>
  <si>
    <t>CWC Workpaper</t>
  </si>
  <si>
    <t>Revenue</t>
  </si>
  <si>
    <t>Requirement</t>
  </si>
  <si>
    <t>Impact</t>
  </si>
  <si>
    <t>1.   KAWC Requested Rate Increase</t>
  </si>
  <si>
    <t>AG-RECOMMENDED ADJUSTMENTS:</t>
  </si>
  <si>
    <t>2.   ROE @ 9.50% vs. 11.50%</t>
  </si>
  <si>
    <t>3.   ST Debt @ 2.50% vs. 3.85%</t>
  </si>
  <si>
    <t>4.   Cash Working Capital</t>
  </si>
  <si>
    <t>5.   Deferred Taxes</t>
  </si>
  <si>
    <t>6.   Deferred Maintenance</t>
  </si>
  <si>
    <t>7.   Deferred Debits</t>
  </si>
  <si>
    <t>8.   Consolidated Income Tax Benefits</t>
  </si>
  <si>
    <t>9.   Industrial Sales Revenues</t>
  </si>
  <si>
    <t>10. OPA Sales Revenues</t>
  </si>
  <si>
    <t>11. OWU Sales Revenues</t>
  </si>
  <si>
    <t>12. Fire Service Revenues</t>
  </si>
  <si>
    <t>13. Other Operating Revenues</t>
  </si>
  <si>
    <t>14. Miscellaneous Sales Revenues</t>
  </si>
  <si>
    <t xml:space="preserve">15. Personnel Transfer - KAWC/AWWSC </t>
  </si>
  <si>
    <t>16. Other Labor Expense</t>
  </si>
  <si>
    <t>17. Management Fees</t>
  </si>
  <si>
    <t>18. Defined Contribution Plan Expense</t>
  </si>
  <si>
    <t>19. Regulatory Expense</t>
  </si>
  <si>
    <t>20. Insurance Expense</t>
  </si>
  <si>
    <t>21. Maintenance Expense</t>
  </si>
  <si>
    <t>22. Gasoline Expense</t>
  </si>
  <si>
    <t>23. Janitorial Expense</t>
  </si>
  <si>
    <t>24. Institutional Advertising Expense</t>
  </si>
  <si>
    <t>25. Miscellaneous Expenses</t>
  </si>
  <si>
    <t>26. AFUDC Income</t>
  </si>
  <si>
    <t>27. AG-Recommended Rate Increase</t>
  </si>
  <si>
    <t>RJH-1,L1 x RJH-2, L8</t>
  </si>
  <si>
    <t>RJH-1,L1 x RJH-2, L9</t>
  </si>
  <si>
    <t>(5)  Schedule RJH-22, lines 1 and 2</t>
  </si>
  <si>
    <t>(2)  MAM testimony page 32, line 21 and WP1-4, page 61, month of May 2009 total CWIP in account 12020607</t>
  </si>
  <si>
    <t>(1)  Per response to AG-1-60: 7,458 vs. 7,582 = (114) hydrants x current rate of $325.68 = ($37,128)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</si>
</sst>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0.0"/>
    <numFmt numFmtId="172" formatCode="0.000"/>
    <numFmt numFmtId="173" formatCode="0.000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0.00000%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0.000000%"/>
    <numFmt numFmtId="187" formatCode="_(* #,##0.0000_);_(* \(#,##0.0000\);_(* &quot;-&quot;?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_(* #,##0.000000_);_(* \(#,##0.000000\);_(* &quot;-&quot;??????_);_(@_)"/>
    <numFmt numFmtId="196" formatCode="0.000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u val="singleAccounting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15" applyNumberFormat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165" fontId="0" fillId="0" borderId="2" xfId="17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5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/>
    </xf>
    <xf numFmtId="167" fontId="0" fillId="0" borderId="0" xfId="15" applyNumberFormat="1" applyFont="1" applyBorder="1" applyAlignment="1">
      <alignment/>
    </xf>
    <xf numFmtId="165" fontId="0" fillId="0" borderId="2" xfId="17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17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9" fontId="0" fillId="0" borderId="0" xfId="19" applyFont="1" applyBorder="1" applyAlignment="1">
      <alignment/>
    </xf>
    <xf numFmtId="165" fontId="1" fillId="0" borderId="0" xfId="17" applyNumberFormat="1" applyFont="1" applyBorder="1" applyAlignment="1">
      <alignment/>
    </xf>
    <xf numFmtId="167" fontId="1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0" fontId="0" fillId="0" borderId="1" xfId="19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0" fontId="0" fillId="0" borderId="0" xfId="19" applyNumberFormat="1" applyFont="1" applyBorder="1" applyAlignment="1">
      <alignment/>
    </xf>
    <xf numFmtId="10" fontId="0" fillId="0" borderId="1" xfId="19" applyNumberFormat="1" applyBorder="1" applyAlignment="1">
      <alignment/>
    </xf>
    <xf numFmtId="10" fontId="0" fillId="0" borderId="2" xfId="19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15" applyNumberFormat="1" applyFont="1" applyBorder="1" applyAlignment="1">
      <alignment/>
    </xf>
    <xf numFmtId="167" fontId="0" fillId="0" borderId="3" xfId="15" applyNumberForma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7" applyNumberFormat="1" applyBorder="1" applyAlignment="1">
      <alignment horizontal="center"/>
    </xf>
    <xf numFmtId="0" fontId="2" fillId="0" borderId="0" xfId="0" applyFont="1" applyBorder="1" applyAlignment="1">
      <alignment/>
    </xf>
    <xf numFmtId="167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5" fontId="1" fillId="0" borderId="0" xfId="15" applyNumberFormat="1" applyFont="1" applyBorder="1" applyAlignment="1">
      <alignment/>
    </xf>
    <xf numFmtId="176" fontId="1" fillId="0" borderId="0" xfId="15" applyNumberFormat="1" applyFont="1" applyBorder="1" applyAlignment="1">
      <alignment/>
    </xf>
    <xf numFmtId="165" fontId="0" fillId="0" borderId="0" xfId="17" applyNumberFormat="1" applyBorder="1" applyAlignment="1">
      <alignment horizontal="left"/>
    </xf>
    <xf numFmtId="10" fontId="0" fillId="0" borderId="0" xfId="19" applyNumberFormat="1" applyFont="1" applyBorder="1" applyAlignment="1">
      <alignment horizontal="right"/>
    </xf>
    <xf numFmtId="9" fontId="0" fillId="0" borderId="0" xfId="19" applyFont="1" applyBorder="1" applyAlignment="1">
      <alignment horizontal="center"/>
    </xf>
    <xf numFmtId="10" fontId="0" fillId="0" borderId="1" xfId="19" applyNumberFormat="1" applyFont="1" applyBorder="1" applyAlignment="1">
      <alignment horizontal="right"/>
    </xf>
    <xf numFmtId="165" fontId="0" fillId="0" borderId="2" xfId="17" applyNumberForma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17" applyNumberFormat="1" applyBorder="1" applyAlignment="1">
      <alignment horizontal="right"/>
    </xf>
    <xf numFmtId="167" fontId="0" fillId="0" borderId="0" xfId="15" applyNumberFormat="1" applyBorder="1" applyAlignment="1">
      <alignment horizontal="left"/>
    </xf>
    <xf numFmtId="0" fontId="0" fillId="0" borderId="0" xfId="0" applyFill="1" applyBorder="1" applyAlignment="1" quotePrefix="1">
      <alignment/>
    </xf>
    <xf numFmtId="165" fontId="0" fillId="0" borderId="0" xfId="17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175" fontId="3" fillId="0" borderId="0" xfId="15" applyNumberFormat="1" applyFont="1" applyBorder="1" applyAlignment="1">
      <alignment horizontal="center"/>
    </xf>
    <xf numFmtId="178" fontId="1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1" fillId="0" borderId="0" xfId="15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4" fillId="0" borderId="0" xfId="15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167" fontId="5" fillId="0" borderId="0" xfId="15" applyNumberFormat="1" applyFont="1" applyBorder="1" applyAlignment="1">
      <alignment/>
    </xf>
    <xf numFmtId="165" fontId="5" fillId="0" borderId="0" xfId="17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165" fontId="4" fillId="0" borderId="0" xfId="17" applyNumberFormat="1" applyFont="1" applyBorder="1" applyAlignment="1">
      <alignment/>
    </xf>
    <xf numFmtId="178" fontId="5" fillId="0" borderId="0" xfId="15" applyNumberFormat="1" applyFont="1" applyBorder="1" applyAlignment="1">
      <alignment/>
    </xf>
    <xf numFmtId="167" fontId="0" fillId="0" borderId="0" xfId="0" applyNumberFormat="1" applyBorder="1" applyAlignment="1">
      <alignment/>
    </xf>
    <xf numFmtId="10" fontId="0" fillId="0" borderId="1" xfId="19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177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Border="1" applyAlignment="1" quotePrefix="1">
      <alignment/>
    </xf>
    <xf numFmtId="165" fontId="1" fillId="0" borderId="4" xfId="0" applyNumberFormat="1" applyFont="1" applyBorder="1" applyAlignment="1">
      <alignment/>
    </xf>
    <xf numFmtId="165" fontId="0" fillId="0" borderId="0" xfId="17" applyNumberForma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93" fontId="0" fillId="0" borderId="1" xfId="0" applyNumberFormat="1" applyBorder="1" applyAlignment="1">
      <alignment/>
    </xf>
    <xf numFmtId="169" fontId="0" fillId="0" borderId="2" xfId="19" applyNumberFormat="1" applyFont="1" applyBorder="1" applyAlignment="1">
      <alignment/>
    </xf>
    <xf numFmtId="169" fontId="0" fillId="0" borderId="0" xfId="19" applyNumberFormat="1" applyFont="1" applyBorder="1" applyAlignment="1">
      <alignment horizontal="right"/>
    </xf>
    <xf numFmtId="169" fontId="0" fillId="0" borderId="0" xfId="19" applyNumberFormat="1" applyFont="1" applyBorder="1" applyAlignment="1">
      <alignment/>
    </xf>
    <xf numFmtId="169" fontId="0" fillId="0" borderId="1" xfId="19" applyNumberFormat="1" applyFont="1" applyBorder="1" applyAlignment="1">
      <alignment/>
    </xf>
    <xf numFmtId="169" fontId="0" fillId="0" borderId="0" xfId="0" applyNumberFormat="1" applyFont="1" applyBorder="1" applyAlignment="1">
      <alignment horizontal="center"/>
    </xf>
    <xf numFmtId="169" fontId="0" fillId="0" borderId="0" xfId="19" applyNumberFormat="1" applyFont="1" applyBorder="1" applyAlignment="1">
      <alignment horizontal="center"/>
    </xf>
    <xf numFmtId="169" fontId="1" fillId="0" borderId="0" xfId="0" applyNumberFormat="1" applyFont="1" applyBorder="1" applyAlignment="1" quotePrefix="1">
      <alignment horizontal="center"/>
    </xf>
    <xf numFmtId="169" fontId="0" fillId="0" borderId="1" xfId="19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169" fontId="0" fillId="0" borderId="1" xfId="19" applyNumberFormat="1" applyBorder="1" applyAlignment="1">
      <alignment/>
    </xf>
    <xf numFmtId="177" fontId="0" fillId="0" borderId="0" xfId="19" applyNumberFormat="1" applyBorder="1" applyAlignment="1">
      <alignment/>
    </xf>
    <xf numFmtId="167" fontId="0" fillId="0" borderId="0" xfId="15" applyNumberFormat="1" applyFont="1" applyBorder="1" applyAlignment="1">
      <alignment/>
    </xf>
    <xf numFmtId="167" fontId="1" fillId="0" borderId="0" xfId="15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167" fontId="1" fillId="0" borderId="0" xfId="15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5" fontId="1" fillId="0" borderId="0" xfId="17" applyNumberFormat="1" applyFont="1" applyBorder="1" applyAlignment="1">
      <alignment/>
    </xf>
    <xf numFmtId="10" fontId="1" fillId="0" borderId="0" xfId="19" applyNumberFormat="1" applyFont="1" applyBorder="1" applyAlignment="1">
      <alignment/>
    </xf>
    <xf numFmtId="10" fontId="1" fillId="0" borderId="1" xfId="19" applyNumberFormat="1" applyFont="1" applyBorder="1" applyAlignment="1">
      <alignment/>
    </xf>
    <xf numFmtId="165" fontId="1" fillId="0" borderId="4" xfId="17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43" fontId="1" fillId="0" borderId="0" xfId="15" applyFont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43" fontId="1" fillId="0" borderId="0" xfId="15" applyFont="1" applyAlignment="1" quotePrefix="1">
      <alignment horizontal="right"/>
    </xf>
    <xf numFmtId="43" fontId="1" fillId="0" borderId="1" xfId="15" applyFont="1" applyBorder="1" applyAlignment="1" quotePrefix="1">
      <alignment horizontal="right"/>
    </xf>
    <xf numFmtId="43" fontId="5" fillId="2" borderId="0" xfId="15" applyFont="1" applyFill="1" applyBorder="1" applyAlignment="1">
      <alignment horizontal="center"/>
    </xf>
    <xf numFmtId="43" fontId="5" fillId="2" borderId="0" xfId="15" applyFont="1" applyFill="1" applyBorder="1" applyAlignment="1">
      <alignment/>
    </xf>
    <xf numFmtId="0" fontId="1" fillId="0" borderId="1" xfId="0" applyFont="1" applyBorder="1" applyAlignment="1">
      <alignment horizontal="center"/>
    </xf>
    <xf numFmtId="167" fontId="1" fillId="0" borderId="1" xfId="15" applyNumberFormat="1" applyFont="1" applyBorder="1" applyAlignment="1">
      <alignment/>
    </xf>
    <xf numFmtId="167" fontId="1" fillId="0" borderId="0" xfId="15" applyNumberFormat="1" applyFont="1" applyBorder="1" applyAlignment="1">
      <alignment horizontal="center"/>
    </xf>
    <xf numFmtId="167" fontId="6" fillId="0" borderId="0" xfId="15" applyNumberFormat="1" applyFont="1" applyBorder="1" applyAlignment="1" quotePrefix="1">
      <alignment horizontal="center"/>
    </xf>
    <xf numFmtId="167" fontId="6" fillId="0" borderId="0" xfId="15" applyNumberFormat="1" applyFont="1" applyBorder="1" applyAlignment="1" quotePrefix="1">
      <alignment horizontal="left"/>
    </xf>
    <xf numFmtId="167" fontId="6" fillId="0" borderId="0" xfId="15" applyNumberFormat="1" applyFont="1" applyBorder="1" applyAlignment="1" quotePrefix="1">
      <alignment horizontal="right"/>
    </xf>
    <xf numFmtId="165" fontId="1" fillId="0" borderId="0" xfId="17" applyNumberFormat="1" applyFont="1" applyBorder="1" applyAlignment="1">
      <alignment horizontal="center"/>
    </xf>
    <xf numFmtId="167" fontId="5" fillId="2" borderId="0" xfId="15" applyNumberFormat="1" applyFont="1" applyFill="1" applyBorder="1" applyAlignment="1">
      <alignment/>
    </xf>
    <xf numFmtId="167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43" fontId="1" fillId="0" borderId="5" xfId="15" applyNumberFormat="1" applyFont="1" applyBorder="1" applyAlignment="1">
      <alignment/>
    </xf>
    <xf numFmtId="43" fontId="1" fillId="0" borderId="1" xfId="15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165" fontId="1" fillId="0" borderId="0" xfId="17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0" xfId="15" applyNumberFormat="1" applyFont="1" applyFill="1" applyBorder="1" applyAlignment="1">
      <alignment/>
    </xf>
    <xf numFmtId="165" fontId="1" fillId="0" borderId="0" xfId="17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43" fontId="1" fillId="0" borderId="0" xfId="15" applyFont="1" applyFill="1" applyBorder="1" applyAlignment="1" quotePrefix="1">
      <alignment horizontal="right"/>
    </xf>
    <xf numFmtId="43" fontId="1" fillId="0" borderId="0" xfId="15" applyNumberFormat="1" applyFont="1" applyFill="1" applyBorder="1" applyAlignment="1">
      <alignment/>
    </xf>
    <xf numFmtId="10" fontId="1" fillId="0" borderId="0" xfId="19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3" fontId="5" fillId="0" borderId="0" xfId="15" applyFont="1" applyFill="1" applyBorder="1" applyAlignment="1">
      <alignment horizontal="center"/>
    </xf>
    <xf numFmtId="167" fontId="1" fillId="0" borderId="0" xfId="15" applyNumberFormat="1" applyFont="1" applyFill="1" applyBorder="1" applyAlignment="1" quotePrefix="1">
      <alignment horizontal="center"/>
    </xf>
    <xf numFmtId="43" fontId="5" fillId="0" borderId="0" xfId="15" applyFont="1" applyFill="1" applyBorder="1" applyAlignment="1">
      <alignment/>
    </xf>
    <xf numFmtId="167" fontId="1" fillId="0" borderId="0" xfId="15" applyNumberFormat="1" applyFont="1" applyFill="1" applyBorder="1" applyAlignment="1" quotePrefix="1">
      <alignment horizontal="right"/>
    </xf>
    <xf numFmtId="167" fontId="1" fillId="0" borderId="0" xfId="15" applyNumberFormat="1" applyFont="1" applyFill="1" applyBorder="1" applyAlignment="1" quotePrefix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2" xfId="17" applyNumberFormat="1" applyFont="1" applyFill="1" applyBorder="1" applyAlignment="1">
      <alignment/>
    </xf>
    <xf numFmtId="170" fontId="1" fillId="0" borderId="0" xfId="19" applyNumberFormat="1" applyFont="1" applyFill="1" applyBorder="1" applyAlignment="1">
      <alignment/>
    </xf>
    <xf numFmtId="170" fontId="1" fillId="0" borderId="0" xfId="17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 quotePrefix="1">
      <alignment horizontal="left"/>
    </xf>
    <xf numFmtId="170" fontId="1" fillId="0" borderId="0" xfId="0" applyNumberFormat="1" applyFont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165" fontId="1" fillId="0" borderId="2" xfId="17" applyNumberFormat="1" applyFont="1" applyFill="1" applyBorder="1" applyAlignment="1" quotePrefix="1">
      <alignment horizontal="right"/>
    </xf>
    <xf numFmtId="165" fontId="1" fillId="0" borderId="2" xfId="17" applyNumberFormat="1" applyFont="1" applyBorder="1" applyAlignment="1">
      <alignment/>
    </xf>
    <xf numFmtId="10" fontId="0" fillId="0" borderId="0" xfId="19" applyNumberFormat="1" applyBorder="1" applyAlignment="1">
      <alignment/>
    </xf>
    <xf numFmtId="169" fontId="0" fillId="0" borderId="0" xfId="19" applyNumberFormat="1" applyBorder="1" applyAlignment="1">
      <alignment/>
    </xf>
    <xf numFmtId="44" fontId="0" fillId="0" borderId="0" xfId="17" applyNumberFormat="1" applyBorder="1" applyAlignment="1">
      <alignment/>
    </xf>
    <xf numFmtId="183" fontId="0" fillId="0" borderId="1" xfId="17" applyNumberFormat="1" applyBorder="1" applyAlignment="1">
      <alignment/>
    </xf>
    <xf numFmtId="43" fontId="0" fillId="0" borderId="0" xfId="15" applyBorder="1" applyAlignment="1">
      <alignment/>
    </xf>
    <xf numFmtId="43" fontId="1" fillId="0" borderId="0" xfId="15" applyFont="1" applyBorder="1" applyAlignment="1">
      <alignment/>
    </xf>
    <xf numFmtId="43" fontId="1" fillId="0" borderId="1" xfId="15" applyFont="1" applyBorder="1" applyAlignment="1">
      <alignment/>
    </xf>
    <xf numFmtId="167" fontId="1" fillId="0" borderId="1" xfId="15" applyNumberFormat="1" applyFont="1" applyBorder="1" applyAlignment="1">
      <alignment/>
    </xf>
    <xf numFmtId="165" fontId="1" fillId="0" borderId="4" xfId="17" applyNumberFormat="1" applyFont="1" applyBorder="1" applyAlignment="1">
      <alignment/>
    </xf>
    <xf numFmtId="183" fontId="1" fillId="0" borderId="0" xfId="17" applyNumberFormat="1" applyFont="1" applyBorder="1" applyAlignment="1">
      <alignment/>
    </xf>
    <xf numFmtId="183" fontId="0" fillId="0" borderId="1" xfId="17" applyNumberFormat="1" applyBorder="1" applyAlignment="1">
      <alignment/>
    </xf>
    <xf numFmtId="183" fontId="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5" fontId="1" fillId="0" borderId="0" xfId="17" applyNumberFormat="1" applyFont="1" applyAlignment="1">
      <alignment/>
    </xf>
    <xf numFmtId="165" fontId="1" fillId="0" borderId="0" xfId="17" applyNumberFormat="1" applyFont="1" applyAlignment="1">
      <alignment/>
    </xf>
    <xf numFmtId="0" fontId="1" fillId="0" borderId="0" xfId="0" applyFont="1" applyBorder="1" applyAlignment="1">
      <alignment/>
    </xf>
    <xf numFmtId="167" fontId="1" fillId="0" borderId="0" xfId="15" applyNumberFormat="1" applyFont="1" applyBorder="1" applyAlignment="1">
      <alignment/>
    </xf>
    <xf numFmtId="167" fontId="1" fillId="0" borderId="0" xfId="15" applyNumberFormat="1" applyFont="1" applyBorder="1" applyAlignment="1" quotePrefix="1">
      <alignment horizontal="justify"/>
    </xf>
    <xf numFmtId="0" fontId="1" fillId="0" borderId="1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67" fontId="5" fillId="0" borderId="0" xfId="15" applyNumberFormat="1" applyFont="1" applyBorder="1" applyAlignment="1">
      <alignment/>
    </xf>
    <xf numFmtId="165" fontId="5" fillId="0" borderId="0" xfId="17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178" fontId="5" fillId="0" borderId="0" xfId="15" applyNumberFormat="1" applyFont="1" applyBorder="1" applyAlignment="1">
      <alignment/>
    </xf>
    <xf numFmtId="165" fontId="0" fillId="0" borderId="0" xfId="17" applyNumberFormat="1" applyFont="1" applyBorder="1" applyAlignment="1">
      <alignment horizontal="center"/>
    </xf>
    <xf numFmtId="167" fontId="0" fillId="0" borderId="0" xfId="15" applyNumberFormat="1" applyBorder="1" applyAlignment="1">
      <alignment horizontal="center"/>
    </xf>
    <xf numFmtId="0" fontId="1" fillId="0" borderId="0" xfId="0" applyFont="1" applyFill="1" applyBorder="1" applyAlignment="1" quotePrefix="1">
      <alignment/>
    </xf>
    <xf numFmtId="9" fontId="1" fillId="0" borderId="1" xfId="19" applyFont="1" applyBorder="1" applyAlignment="1">
      <alignment/>
    </xf>
    <xf numFmtId="0" fontId="0" fillId="0" borderId="1" xfId="0" applyBorder="1" applyAlignment="1">
      <alignment/>
    </xf>
    <xf numFmtId="166" fontId="0" fillId="0" borderId="0" xfId="15" applyNumberFormat="1" applyFont="1" applyBorder="1" applyAlignment="1">
      <alignment/>
    </xf>
    <xf numFmtId="167" fontId="0" fillId="0" borderId="1" xfId="15" applyNumberFormat="1" applyFont="1" applyBorder="1" applyAlignment="1">
      <alignment/>
    </xf>
    <xf numFmtId="167" fontId="0" fillId="0" borderId="3" xfId="15" applyNumberFormat="1" applyFont="1" applyBorder="1" applyAlignment="1">
      <alignment/>
    </xf>
    <xf numFmtId="165" fontId="0" fillId="0" borderId="1" xfId="17" applyNumberFormat="1" applyBorder="1" applyAlignment="1">
      <alignment horizontal="center"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 quotePrefix="1">
      <alignment horizontal="left"/>
    </xf>
    <xf numFmtId="167" fontId="0" fillId="0" borderId="0" xfId="0" applyNumberFormat="1" applyAlignment="1">
      <alignment/>
    </xf>
    <xf numFmtId="165" fontId="0" fillId="0" borderId="0" xfId="17" applyNumberFormat="1" applyFill="1" applyBorder="1" applyAlignment="1">
      <alignment/>
    </xf>
    <xf numFmtId="165" fontId="0" fillId="0" borderId="1" xfId="17" applyNumberFormat="1" applyBorder="1" applyAlignment="1">
      <alignment horizontal="right"/>
    </xf>
    <xf numFmtId="167" fontId="0" fillId="0" borderId="0" xfId="15" applyNumberFormat="1" applyFill="1" applyBorder="1" applyAlignment="1">
      <alignment/>
    </xf>
    <xf numFmtId="165" fontId="0" fillId="0" borderId="2" xfId="17" applyNumberFormat="1" applyBorder="1" applyAlignment="1">
      <alignment horizontal="left"/>
    </xf>
    <xf numFmtId="167" fontId="0" fillId="0" borderId="1" xfId="19" applyNumberFormat="1" applyBorder="1" applyAlignment="1">
      <alignment/>
    </xf>
    <xf numFmtId="167" fontId="0" fillId="0" borderId="0" xfId="15" applyNumberFormat="1" applyFont="1" applyBorder="1" applyAlignment="1">
      <alignment horizontal="center"/>
    </xf>
    <xf numFmtId="167" fontId="0" fillId="0" borderId="1" xfId="15" applyNumberFormat="1" applyFont="1" applyBorder="1" applyAlignment="1">
      <alignment horizontal="center"/>
    </xf>
    <xf numFmtId="166" fontId="0" fillId="0" borderId="0" xfId="15" applyNumberFormat="1" applyFont="1" applyBorder="1" applyAlignment="1" quotePrefix="1">
      <alignment horizontal="center"/>
    </xf>
    <xf numFmtId="166" fontId="0" fillId="0" borderId="0" xfId="15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1" xfId="0" applyFill="1" applyBorder="1" applyAlignment="1">
      <alignment/>
    </xf>
    <xf numFmtId="10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3" xfId="17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7" fontId="0" fillId="0" borderId="1" xfId="15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1" fillId="0" borderId="0" xfId="17" applyNumberFormat="1" applyFont="1" applyBorder="1" applyAlignment="1" quotePrefix="1">
      <alignment horizontal="right"/>
    </xf>
    <xf numFmtId="167" fontId="1" fillId="0" borderId="1" xfId="15" applyNumberFormat="1" applyFont="1" applyBorder="1" applyAlignment="1" quotePrefix="1">
      <alignment horizontal="left"/>
    </xf>
    <xf numFmtId="165" fontId="1" fillId="0" borderId="4" xfId="17" applyNumberFormat="1" applyFont="1" applyBorder="1" applyAlignment="1" quotePrefix="1">
      <alignment horizontal="left"/>
    </xf>
    <xf numFmtId="165" fontId="1" fillId="0" borderId="2" xfId="17" applyNumberFormat="1" applyFont="1" applyBorder="1" applyAlignment="1">
      <alignment/>
    </xf>
    <xf numFmtId="0" fontId="1" fillId="0" borderId="0" xfId="0" applyFont="1" applyAlignment="1">
      <alignment horizontal="left"/>
    </xf>
    <xf numFmtId="167" fontId="1" fillId="0" borderId="0" xfId="15" applyNumberFormat="1" applyFont="1" applyAlignment="1">
      <alignment/>
    </xf>
    <xf numFmtId="165" fontId="1" fillId="0" borderId="0" xfId="17" applyNumberFormat="1" applyFont="1" applyAlignment="1">
      <alignment/>
    </xf>
    <xf numFmtId="165" fontId="1" fillId="2" borderId="0" xfId="17" applyNumberFormat="1" applyFont="1" applyFill="1" applyBorder="1" applyAlignment="1">
      <alignment horizontal="center"/>
    </xf>
    <xf numFmtId="167" fontId="1" fillId="2" borderId="0" xfId="15" applyNumberFormat="1" applyFont="1" applyFill="1" applyBorder="1" applyAlignment="1">
      <alignment/>
    </xf>
    <xf numFmtId="167" fontId="1" fillId="2" borderId="1" xfId="15" applyNumberFormat="1" applyFont="1" applyFill="1" applyBorder="1" applyAlignment="1">
      <alignment/>
    </xf>
    <xf numFmtId="165" fontId="0" fillId="0" borderId="0" xfId="17" applyNumberFormat="1" applyFont="1" applyAlignment="1">
      <alignment/>
    </xf>
    <xf numFmtId="167" fontId="0" fillId="0" borderId="0" xfId="15" applyNumberFormat="1" applyAlignment="1">
      <alignment/>
    </xf>
    <xf numFmtId="0" fontId="2" fillId="0" borderId="0" xfId="0" applyFont="1" applyAlignment="1">
      <alignment/>
    </xf>
    <xf numFmtId="177" fontId="0" fillId="0" borderId="0" xfId="19" applyNumberFormat="1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0</xdr:rowOff>
    </xdr:from>
    <xdr:to>
      <xdr:col>3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0200" y="6353175"/>
          <a:ext cx="11620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58"/>
  <sheetViews>
    <sheetView workbookViewId="0" topLeftCell="A1">
      <selection activeCell="L7" sqref="L7"/>
    </sheetView>
  </sheetViews>
  <sheetFormatPr defaultColWidth="9.140625" defaultRowHeight="12.75"/>
  <cols>
    <col min="3" max="3" width="11.8515625" style="0" customWidth="1"/>
    <col min="4" max="4" width="14.421875" style="0" bestFit="1" customWidth="1"/>
    <col min="5" max="5" width="0.9921875" style="0" customWidth="1"/>
    <col min="6" max="6" width="12.8515625" style="0" customWidth="1"/>
    <col min="7" max="7" width="0.9921875" style="0" customWidth="1"/>
    <col min="8" max="8" width="13.421875" style="0" customWidth="1"/>
    <col min="9" max="9" width="1.42187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7" ht="12.75">
      <c r="D7" s="2"/>
    </row>
    <row r="8" spans="4:8" ht="12.75">
      <c r="D8" s="3" t="s">
        <v>24</v>
      </c>
      <c r="E8" s="2"/>
      <c r="F8" s="3" t="s">
        <v>0</v>
      </c>
      <c r="G8" s="2"/>
      <c r="H8" s="3" t="s">
        <v>8</v>
      </c>
    </row>
    <row r="9" ht="12.75">
      <c r="D9" s="5" t="s">
        <v>1</v>
      </c>
    </row>
    <row r="11" spans="1:10" ht="12.75">
      <c r="A11" s="1" t="s">
        <v>25</v>
      </c>
      <c r="D11" s="8">
        <f>+RB!D26</f>
        <v>305544471</v>
      </c>
      <c r="E11" s="8"/>
      <c r="F11" s="8">
        <f>+H11-D11</f>
        <v>-1785100.6579999924</v>
      </c>
      <c r="G11" s="8"/>
      <c r="H11" s="8">
        <f>+RB!H26</f>
        <v>303759370.342</v>
      </c>
      <c r="I11" s="8"/>
      <c r="J11" t="s">
        <v>26</v>
      </c>
    </row>
    <row r="13" spans="1:10" ht="12.75">
      <c r="A13" s="1" t="s">
        <v>9</v>
      </c>
      <c r="D13" s="41">
        <f>+ROR!H20</f>
        <v>0.0854</v>
      </c>
      <c r="E13" s="9"/>
      <c r="F13" s="9"/>
      <c r="G13" s="9"/>
      <c r="H13" s="106">
        <f>+ROR!H38</f>
        <v>0.075481246</v>
      </c>
      <c r="I13" s="9"/>
      <c r="J13" t="s">
        <v>2</v>
      </c>
    </row>
    <row r="14" spans="4:9" ht="12.75">
      <c r="D14" s="9"/>
      <c r="E14" s="9"/>
      <c r="F14" s="9"/>
      <c r="G14" s="9"/>
      <c r="H14" s="9"/>
      <c r="I14" s="9"/>
    </row>
    <row r="15" spans="1:9" ht="12.75">
      <c r="A15" s="1" t="s">
        <v>10</v>
      </c>
      <c r="D15" s="9">
        <f>+D11*D13</f>
        <v>26093497.823400002</v>
      </c>
      <c r="E15" s="9"/>
      <c r="F15" s="9"/>
      <c r="G15" s="9"/>
      <c r="H15" s="9">
        <f>+H11*H13</f>
        <v>22928135.75758961</v>
      </c>
      <c r="I15" s="9"/>
    </row>
    <row r="16" spans="4:9" ht="12.75">
      <c r="D16" s="9"/>
      <c r="E16" s="9"/>
      <c r="F16" s="9"/>
      <c r="G16" s="9"/>
      <c r="H16" s="9"/>
      <c r="I16" s="9"/>
    </row>
    <row r="17" spans="1:10" ht="12.75">
      <c r="A17" s="1" t="s">
        <v>11</v>
      </c>
      <c r="D17" s="10">
        <v>14898191</v>
      </c>
      <c r="E17" s="9"/>
      <c r="F17" s="9">
        <f>+H17-D17</f>
        <v>5685396.191164061</v>
      </c>
      <c r="G17" s="9"/>
      <c r="H17" s="10">
        <f>+OI!H36</f>
        <v>20583587.19116406</v>
      </c>
      <c r="I17" s="9"/>
      <c r="J17" s="23" t="s">
        <v>384</v>
      </c>
    </row>
    <row r="18" spans="4:10" ht="12.75">
      <c r="D18" s="9"/>
      <c r="E18" s="9"/>
      <c r="F18" s="9"/>
      <c r="G18" s="9"/>
      <c r="H18" s="9"/>
      <c r="I18" s="9"/>
      <c r="J18" s="23"/>
    </row>
    <row r="19" spans="1:10" ht="12.75">
      <c r="A19" s="1" t="s">
        <v>12</v>
      </c>
      <c r="D19" s="9">
        <f>+D15-D17</f>
        <v>11195306.823400002</v>
      </c>
      <c r="E19" s="9"/>
      <c r="F19" s="9"/>
      <c r="G19" s="9"/>
      <c r="H19" s="9">
        <f>+H15-H17</f>
        <v>2344548.566425547</v>
      </c>
      <c r="I19" s="9"/>
      <c r="J19" s="23"/>
    </row>
    <row r="20" ht="12.75">
      <c r="J20" s="23"/>
    </row>
    <row r="21" spans="1:10" ht="12.75">
      <c r="A21" s="1" t="s">
        <v>13</v>
      </c>
      <c r="D21" s="95">
        <v>1.6519988</v>
      </c>
      <c r="H21" s="95">
        <v>1.6519988</v>
      </c>
      <c r="J21" s="6"/>
    </row>
    <row r="22" ht="12.75">
      <c r="J22" s="23"/>
    </row>
    <row r="23" spans="1:10" ht="13.5" thickBot="1">
      <c r="A23" s="1" t="s">
        <v>14</v>
      </c>
      <c r="D23" s="11">
        <v>18494634</v>
      </c>
      <c r="F23" s="11">
        <f>+H23-D23</f>
        <v>-14621442.581723277</v>
      </c>
      <c r="H23" s="11">
        <f>+H19*H21</f>
        <v>3873191.4182767244</v>
      </c>
      <c r="J23" s="23"/>
    </row>
    <row r="24" spans="1:10" ht="13.5" thickTop="1">
      <c r="A24" s="1"/>
      <c r="D24" s="29"/>
      <c r="F24" s="29"/>
      <c r="H24" s="29"/>
      <c r="J24" s="23"/>
    </row>
    <row r="25" spans="1:10" ht="12.75">
      <c r="A25" s="13"/>
      <c r="B25" s="13"/>
      <c r="C25" s="13"/>
      <c r="D25" s="13"/>
      <c r="E25" s="13"/>
      <c r="F25" s="13"/>
      <c r="G25" s="13"/>
      <c r="H25" s="21"/>
      <c r="I25" s="21"/>
      <c r="J25" s="21"/>
    </row>
    <row r="26" spans="1:10" ht="12.75">
      <c r="A26" s="12"/>
      <c r="B26" s="13"/>
      <c r="C26" s="13"/>
      <c r="D26" s="59"/>
      <c r="E26" s="16"/>
      <c r="F26" s="14"/>
      <c r="G26" s="13"/>
      <c r="H26" s="21"/>
      <c r="I26" s="21"/>
      <c r="J26" s="16"/>
    </row>
    <row r="27" spans="1:10" ht="12.75">
      <c r="A27" s="13"/>
      <c r="B27" s="13"/>
      <c r="C27" s="13"/>
      <c r="D27" s="60"/>
      <c r="E27" s="16"/>
      <c r="F27" s="15"/>
      <c r="G27" s="15"/>
      <c r="H27" s="25"/>
      <c r="I27" s="25"/>
      <c r="J27" s="21"/>
    </row>
    <row r="28" spans="1:10" ht="12.75">
      <c r="A28" s="13"/>
      <c r="B28" s="13"/>
      <c r="C28" s="13"/>
      <c r="D28" s="53"/>
      <c r="E28" s="13"/>
      <c r="F28" s="14"/>
      <c r="G28" s="13"/>
      <c r="H28" s="32"/>
      <c r="I28" s="21"/>
      <c r="J28" s="21"/>
    </row>
    <row r="29" spans="1:10" ht="12.75">
      <c r="A29" s="13"/>
      <c r="B29" s="13"/>
      <c r="C29" s="13"/>
      <c r="D29" s="13"/>
      <c r="E29" s="13"/>
      <c r="F29" s="13"/>
      <c r="G29" s="13"/>
      <c r="H29" s="21"/>
      <c r="I29" s="21"/>
      <c r="J29" s="21"/>
    </row>
    <row r="30" spans="1:10" ht="12.75">
      <c r="A30" s="13"/>
      <c r="B30" s="13"/>
      <c r="C30" s="13"/>
      <c r="D30" s="13"/>
      <c r="E30" s="13"/>
      <c r="F30" s="13"/>
      <c r="G30" s="13"/>
      <c r="H30" s="21"/>
      <c r="I30" s="21"/>
      <c r="J30" s="21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6" spans="1:10" ht="12.75">
      <c r="A36" s="6" t="s">
        <v>31</v>
      </c>
      <c r="B36" s="7"/>
      <c r="C36" s="7"/>
      <c r="D36" s="7"/>
      <c r="E36" s="7"/>
      <c r="F36" s="7"/>
      <c r="G36" s="7"/>
      <c r="H36" s="7"/>
      <c r="I36" s="7"/>
      <c r="J36" s="7"/>
    </row>
    <row r="37" spans="1:12" ht="12.75">
      <c r="A37" s="6"/>
      <c r="B37" s="17"/>
      <c r="C37" s="17"/>
      <c r="D37" s="51"/>
      <c r="E37" s="17"/>
      <c r="F37" s="17"/>
      <c r="G37" s="17"/>
      <c r="H37" s="51"/>
      <c r="I37" s="17"/>
      <c r="J37" s="17"/>
      <c r="K37" s="7"/>
      <c r="L37" s="7"/>
    </row>
    <row r="38" spans="1:12" ht="12.75">
      <c r="A38" s="6"/>
      <c r="B38" s="17"/>
      <c r="C38" s="17"/>
      <c r="D38" s="51"/>
      <c r="E38" s="17"/>
      <c r="F38" s="17"/>
      <c r="G38" s="17"/>
      <c r="H38" s="51"/>
      <c r="I38" s="17"/>
      <c r="J38" s="17"/>
      <c r="K38" s="7"/>
      <c r="L38" s="7"/>
    </row>
    <row r="39" spans="1:12" ht="12.75">
      <c r="A39" s="6"/>
      <c r="B39" s="17"/>
      <c r="C39" s="17"/>
      <c r="D39" s="51"/>
      <c r="E39" s="17"/>
      <c r="F39" s="17"/>
      <c r="G39" s="17"/>
      <c r="H39" s="51"/>
      <c r="I39" s="17"/>
      <c r="J39" s="17"/>
      <c r="K39" s="7"/>
      <c r="L39" s="7"/>
    </row>
    <row r="40" spans="1:12" ht="15">
      <c r="A40" s="16"/>
      <c r="B40" s="17"/>
      <c r="C40" s="17"/>
      <c r="D40" s="64"/>
      <c r="E40" s="17"/>
      <c r="F40" s="17"/>
      <c r="G40" s="17"/>
      <c r="H40" s="68"/>
      <c r="I40" s="17"/>
      <c r="J40" s="17"/>
      <c r="K40" s="17"/>
      <c r="L40" s="7"/>
    </row>
    <row r="41" spans="1:12" ht="12.75">
      <c r="A41" s="17"/>
      <c r="B41" s="17"/>
      <c r="C41" s="17"/>
      <c r="D41" s="65"/>
      <c r="E41" s="17"/>
      <c r="F41" s="17"/>
      <c r="G41" s="17"/>
      <c r="H41" s="65"/>
      <c r="I41" s="17"/>
      <c r="J41" s="17"/>
      <c r="K41" s="17"/>
      <c r="L41" s="7"/>
    </row>
    <row r="42" spans="1:12" ht="12.75">
      <c r="A42" s="39"/>
      <c r="B42" s="17"/>
      <c r="C42" s="17"/>
      <c r="D42" s="65"/>
      <c r="E42" s="17"/>
      <c r="F42" s="17"/>
      <c r="G42" s="17"/>
      <c r="H42" s="65"/>
      <c r="I42" s="17"/>
      <c r="J42" s="17"/>
      <c r="K42" s="17"/>
      <c r="L42" s="7"/>
    </row>
    <row r="43" spans="1:12" ht="12.75">
      <c r="A43" s="16"/>
      <c r="B43" s="17"/>
      <c r="C43" s="17"/>
      <c r="D43" s="65"/>
      <c r="E43" s="17"/>
      <c r="F43" s="17"/>
      <c r="G43" s="17"/>
      <c r="H43" s="65"/>
      <c r="I43" s="17"/>
      <c r="J43" s="17"/>
      <c r="K43" s="17"/>
      <c r="L43" s="7"/>
    </row>
    <row r="44" spans="1:12" ht="12.75">
      <c r="A44" s="39"/>
      <c r="B44" s="17"/>
      <c r="C44" s="17"/>
      <c r="D44" s="65"/>
      <c r="E44" s="17"/>
      <c r="F44" s="17"/>
      <c r="G44" s="17"/>
      <c r="H44" s="65"/>
      <c r="I44" s="17"/>
      <c r="J44" s="17"/>
      <c r="K44" s="17"/>
      <c r="L44" s="7"/>
    </row>
    <row r="45" spans="1:12" ht="12.75">
      <c r="A45" s="16"/>
      <c r="B45" s="17"/>
      <c r="C45" s="17"/>
      <c r="D45" s="65"/>
      <c r="E45" s="17"/>
      <c r="F45" s="17"/>
      <c r="G45" s="17"/>
      <c r="H45" s="65"/>
      <c r="I45" s="17"/>
      <c r="J45" s="17"/>
      <c r="K45" s="17"/>
      <c r="L45" s="7"/>
    </row>
    <row r="46" spans="1:12" ht="12.75">
      <c r="A46" s="39"/>
      <c r="B46" s="17"/>
      <c r="C46" s="17"/>
      <c r="D46" s="65"/>
      <c r="E46" s="17"/>
      <c r="F46" s="17"/>
      <c r="G46" s="17"/>
      <c r="H46" s="65"/>
      <c r="I46" s="17"/>
      <c r="J46" s="17"/>
      <c r="K46" s="17"/>
      <c r="L46" s="7"/>
    </row>
    <row r="47" spans="1:12" ht="12.75">
      <c r="A47" s="39"/>
      <c r="B47" s="17"/>
      <c r="C47" s="17"/>
      <c r="D47" s="65"/>
      <c r="E47" s="17"/>
      <c r="F47" s="17"/>
      <c r="G47" s="17"/>
      <c r="H47" s="65"/>
      <c r="I47" s="17"/>
      <c r="J47" s="17"/>
      <c r="K47" s="17"/>
      <c r="L47" s="7"/>
    </row>
    <row r="48" spans="1:12" ht="12.75">
      <c r="A48" s="16"/>
      <c r="B48" s="17"/>
      <c r="C48" s="17"/>
      <c r="D48" s="65"/>
      <c r="E48" s="17"/>
      <c r="F48" s="17"/>
      <c r="G48" s="17"/>
      <c r="H48" s="51"/>
      <c r="I48" s="17"/>
      <c r="J48" s="17"/>
      <c r="K48" s="17"/>
      <c r="L48" s="7"/>
    </row>
    <row r="49" spans="1:12" ht="12.75">
      <c r="A49" s="16"/>
      <c r="B49" s="17"/>
      <c r="C49" s="17"/>
      <c r="D49" s="17"/>
      <c r="E49" s="17"/>
      <c r="F49" s="17"/>
      <c r="G49" s="17"/>
      <c r="H49" s="52"/>
      <c r="I49" s="17"/>
      <c r="J49" s="17"/>
      <c r="K49" s="1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REVENUE REQUIREMENT 
&amp;RSch. RJH-1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8:P56"/>
  <sheetViews>
    <sheetView workbookViewId="0" topLeftCell="A10">
      <selection activeCell="H31" sqref="H31"/>
    </sheetView>
  </sheetViews>
  <sheetFormatPr defaultColWidth="9.140625" defaultRowHeight="12.75"/>
  <cols>
    <col min="3" max="4" width="13.421875" style="0" customWidth="1"/>
    <col min="5" max="5" width="2.7109375" style="0" customWidth="1"/>
    <col min="6" max="6" width="11.7109375" style="0" customWidth="1"/>
    <col min="7" max="7" width="0.9921875" style="0" customWidth="1"/>
    <col min="8" max="8" width="13.421875" style="0" customWidth="1"/>
    <col min="9" max="9" width="1.42187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8" ht="12.75">
      <c r="D8" s="2"/>
    </row>
    <row r="9" spans="4:8" ht="12.75">
      <c r="D9" s="3" t="s">
        <v>24</v>
      </c>
      <c r="E9" s="2"/>
      <c r="F9" s="3" t="s">
        <v>0</v>
      </c>
      <c r="G9" s="2"/>
      <c r="H9" s="3" t="s">
        <v>8</v>
      </c>
    </row>
    <row r="10" ht="12.75">
      <c r="D10" s="5" t="s">
        <v>1</v>
      </c>
    </row>
    <row r="11" spans="1:12" ht="12.75">
      <c r="A11" s="12" t="s">
        <v>30</v>
      </c>
      <c r="B11" s="13"/>
      <c r="C11" s="13"/>
      <c r="D11" s="29">
        <f>+RB!D26</f>
        <v>305544471</v>
      </c>
      <c r="E11" s="29"/>
      <c r="F11" s="29"/>
      <c r="G11" s="29"/>
      <c r="H11" s="29">
        <f>+RB!H26</f>
        <v>303759370.342</v>
      </c>
      <c r="I11" s="13"/>
      <c r="J11" s="13" t="s">
        <v>26</v>
      </c>
      <c r="K11" s="13"/>
      <c r="L11" s="13"/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13"/>
      <c r="K12" s="13"/>
      <c r="L12" s="13"/>
    </row>
    <row r="13" spans="1:12" ht="12.75">
      <c r="A13" s="13" t="s">
        <v>19</v>
      </c>
      <c r="B13" s="13"/>
      <c r="C13" s="13"/>
      <c r="D13" s="41">
        <v>0.0352</v>
      </c>
      <c r="E13" s="30"/>
      <c r="F13" s="30"/>
      <c r="G13" s="30"/>
      <c r="H13" s="106">
        <f>+ROR!H30+ROR!H32</f>
        <v>0.033779546</v>
      </c>
      <c r="I13" s="30"/>
      <c r="J13" s="13" t="s">
        <v>2</v>
      </c>
      <c r="K13" s="13"/>
      <c r="L13" s="13"/>
    </row>
    <row r="14" spans="1:12" ht="12.75">
      <c r="A14" s="13"/>
      <c r="B14" s="13"/>
      <c r="C14" s="13"/>
      <c r="D14" s="30"/>
      <c r="E14" s="30"/>
      <c r="F14" s="30"/>
      <c r="G14" s="30"/>
      <c r="H14" s="30"/>
      <c r="I14" s="30"/>
      <c r="J14" s="13"/>
      <c r="K14" s="13"/>
      <c r="L14" s="13"/>
    </row>
    <row r="15" spans="1:12" ht="12.75">
      <c r="A15" s="13" t="s">
        <v>20</v>
      </c>
      <c r="B15" s="13"/>
      <c r="C15" s="13"/>
      <c r="D15" s="30">
        <f>+D11*D13</f>
        <v>10755165.3792</v>
      </c>
      <c r="E15" s="6" t="s">
        <v>1</v>
      </c>
      <c r="F15" s="29">
        <f>+H15-D15</f>
        <v>-494311.75580137596</v>
      </c>
      <c r="G15" s="30"/>
      <c r="H15" s="29">
        <f>+H11*H13</f>
        <v>10260853.623398624</v>
      </c>
      <c r="I15" s="30"/>
      <c r="J15" s="13"/>
      <c r="K15" s="13"/>
      <c r="L15" s="13"/>
    </row>
    <row r="16" spans="1:12" ht="12.75">
      <c r="A16" s="18"/>
      <c r="B16" s="13"/>
      <c r="C16" s="13"/>
      <c r="D16" s="30"/>
      <c r="E16" s="30"/>
      <c r="F16" s="30"/>
      <c r="G16" s="30"/>
      <c r="H16" s="30"/>
      <c r="I16" s="30"/>
      <c r="J16" s="20"/>
      <c r="K16" s="13"/>
      <c r="L16" s="13"/>
    </row>
    <row r="17" spans="1:12" ht="12.75">
      <c r="A17" s="13" t="s">
        <v>52</v>
      </c>
      <c r="B17" s="13"/>
      <c r="C17" s="13"/>
      <c r="D17" s="107"/>
      <c r="E17" s="13"/>
      <c r="F17" s="84">
        <v>0.389</v>
      </c>
      <c r="G17" s="13"/>
      <c r="H17" s="107"/>
      <c r="I17" s="13"/>
      <c r="J17" s="6"/>
      <c r="K17" s="13"/>
      <c r="L17" s="13"/>
    </row>
    <row r="18" spans="1:1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3.5" thickBot="1">
      <c r="A19" s="13" t="s">
        <v>53</v>
      </c>
      <c r="B19" s="13"/>
      <c r="C19" s="13"/>
      <c r="D19" s="29"/>
      <c r="E19" s="13"/>
      <c r="F19" s="11">
        <f>+F15*F17</f>
        <v>-192287.27300673525</v>
      </c>
      <c r="G19" s="13"/>
      <c r="H19" s="29"/>
      <c r="I19" s="13"/>
      <c r="J19" s="13"/>
      <c r="K19" s="13"/>
      <c r="L19" s="13"/>
    </row>
    <row r="20" spans="1:12" ht="13.5" thickTop="1">
      <c r="A20" s="12"/>
      <c r="B20" s="13"/>
      <c r="C20" s="13"/>
      <c r="D20" s="29"/>
      <c r="E20" s="13"/>
      <c r="F20" s="29"/>
      <c r="G20" s="13"/>
      <c r="H20" s="29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2"/>
      <c r="B22" s="13"/>
      <c r="C22" s="13"/>
      <c r="D22" s="62"/>
      <c r="E22" s="16"/>
      <c r="F22" s="29"/>
      <c r="G22" s="13"/>
      <c r="H22" s="13"/>
      <c r="I22" s="13"/>
      <c r="J22" s="16"/>
      <c r="K22" s="13"/>
      <c r="L22" s="13"/>
    </row>
    <row r="23" spans="1:12" ht="12.75">
      <c r="A23" s="13"/>
      <c r="B23" s="13"/>
      <c r="C23" s="13"/>
      <c r="D23" s="60"/>
      <c r="E23" s="16"/>
      <c r="F23" s="30"/>
      <c r="G23" s="30"/>
      <c r="H23" s="30"/>
      <c r="I23" s="30"/>
      <c r="J23" s="13"/>
      <c r="K23" s="13"/>
      <c r="L23" s="13"/>
    </row>
    <row r="24" spans="1:12" ht="12.75">
      <c r="A24" s="13"/>
      <c r="B24" s="13"/>
      <c r="C24" s="13"/>
      <c r="D24" s="53"/>
      <c r="E24" s="13"/>
      <c r="F24" s="29"/>
      <c r="G24" s="13"/>
      <c r="H24" s="29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6"/>
      <c r="B34" s="13"/>
      <c r="C34" s="13"/>
      <c r="D34" s="17"/>
      <c r="E34" s="17"/>
      <c r="F34" s="17"/>
      <c r="G34" s="17"/>
      <c r="H34" s="17"/>
      <c r="I34" s="17"/>
      <c r="J34" s="17"/>
      <c r="K34" s="13"/>
      <c r="L34" s="13"/>
    </row>
    <row r="35" spans="1:12" ht="12.75">
      <c r="A35" s="17"/>
      <c r="B35" s="17"/>
      <c r="C35" s="17"/>
      <c r="D35" s="27"/>
      <c r="E35" s="13"/>
      <c r="F35" s="13"/>
      <c r="G35" s="13"/>
      <c r="H35" s="13"/>
      <c r="I35" s="17"/>
      <c r="J35" s="17"/>
      <c r="K35" s="17"/>
      <c r="L35" s="17"/>
    </row>
    <row r="36" spans="1:12" ht="12.75">
      <c r="A36" s="6" t="s">
        <v>54</v>
      </c>
      <c r="B36" s="17"/>
      <c r="C36" s="17"/>
      <c r="D36" s="27"/>
      <c r="E36" s="27"/>
      <c r="F36" s="27"/>
      <c r="G36" s="27"/>
      <c r="H36" s="27"/>
      <c r="I36" s="17"/>
      <c r="J36" s="17"/>
      <c r="K36" s="17"/>
      <c r="L36" s="17"/>
    </row>
    <row r="37" spans="1:12" ht="12.75">
      <c r="A37" s="6"/>
      <c r="B37" s="17"/>
      <c r="C37" s="13"/>
      <c r="D37" s="51"/>
      <c r="E37" s="17"/>
      <c r="F37" s="17"/>
      <c r="G37" s="17"/>
      <c r="H37" s="51"/>
      <c r="I37" s="17"/>
      <c r="J37" s="17"/>
      <c r="K37" s="17"/>
      <c r="L37" s="17"/>
    </row>
    <row r="38" spans="1:12" ht="12.75">
      <c r="A38" s="16"/>
      <c r="B38" s="17"/>
      <c r="C38" s="17"/>
      <c r="D38" s="51"/>
      <c r="E38" s="17"/>
      <c r="F38" s="17"/>
      <c r="G38" s="17"/>
      <c r="H38" s="51"/>
      <c r="I38" s="17"/>
      <c r="J38" s="17"/>
      <c r="K38" s="17"/>
      <c r="L38" s="17"/>
    </row>
    <row r="39" spans="1:12" ht="12.75">
      <c r="A39" s="17"/>
      <c r="B39" s="17"/>
      <c r="C39" s="17"/>
      <c r="D39" s="51"/>
      <c r="E39" s="17"/>
      <c r="F39" s="17"/>
      <c r="G39" s="17"/>
      <c r="H39" s="51"/>
      <c r="I39" s="17"/>
      <c r="J39" s="17"/>
      <c r="K39" s="17"/>
      <c r="L39" s="17"/>
    </row>
    <row r="40" spans="1:16" ht="12.75">
      <c r="A40" s="17"/>
      <c r="B40" s="17"/>
      <c r="C40" s="17"/>
      <c r="D40" s="51"/>
      <c r="E40" s="17"/>
      <c r="F40" s="17"/>
      <c r="G40" s="17"/>
      <c r="H40" s="51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17"/>
      <c r="B41" s="17"/>
      <c r="C41" s="17"/>
      <c r="D41" s="51"/>
      <c r="E41" s="17"/>
      <c r="F41" s="17"/>
      <c r="G41" s="17"/>
      <c r="H41" s="51"/>
      <c r="I41" s="17"/>
      <c r="J41" s="17"/>
      <c r="K41" s="17"/>
      <c r="L41" s="17"/>
      <c r="M41" s="17"/>
      <c r="N41" s="17"/>
      <c r="O41" s="17"/>
      <c r="P41" s="17"/>
    </row>
    <row r="42" spans="1:12" ht="12.75">
      <c r="A42" s="17"/>
      <c r="B42" s="17"/>
      <c r="C42" s="17"/>
      <c r="D42" s="51"/>
      <c r="E42" s="17"/>
      <c r="F42" s="17"/>
      <c r="G42" s="17"/>
      <c r="H42" s="51"/>
      <c r="I42" s="17"/>
      <c r="J42" s="17"/>
      <c r="K42" s="17"/>
      <c r="L42" s="17"/>
    </row>
    <row r="43" spans="1:12" ht="12.75">
      <c r="A43" s="17"/>
      <c r="B43" s="17"/>
      <c r="C43" s="17"/>
      <c r="D43" s="51"/>
      <c r="E43" s="17"/>
      <c r="F43" s="17"/>
      <c r="G43" s="17"/>
      <c r="H43" s="51"/>
      <c r="I43" s="17"/>
      <c r="J43" s="17"/>
      <c r="K43" s="17"/>
      <c r="L43" s="17"/>
    </row>
    <row r="44" spans="1:12" ht="12.75">
      <c r="A44" s="17"/>
      <c r="B44" s="17"/>
      <c r="C44" s="17"/>
      <c r="D44" s="51"/>
      <c r="E44" s="17"/>
      <c r="F44" s="17"/>
      <c r="G44" s="17"/>
      <c r="H44" s="51"/>
      <c r="I44" s="17"/>
      <c r="J44" s="17"/>
      <c r="K44" s="17"/>
      <c r="L44" s="17"/>
    </row>
    <row r="45" spans="1:12" ht="12.75">
      <c r="A45" s="16"/>
      <c r="B45" s="17"/>
      <c r="C45" s="17"/>
      <c r="D45" s="51"/>
      <c r="E45" s="17"/>
      <c r="F45" s="17" t="s">
        <v>4</v>
      </c>
      <c r="G45" s="17"/>
      <c r="H45" s="51"/>
      <c r="I45" s="17"/>
      <c r="J45" s="17"/>
      <c r="K45" s="17"/>
      <c r="L45" s="17"/>
    </row>
    <row r="46" spans="1:12" ht="12.75">
      <c r="A46" s="16"/>
      <c r="B46" s="17"/>
      <c r="C46" s="17"/>
      <c r="D46" s="51"/>
      <c r="E46" s="17"/>
      <c r="F46" s="17"/>
      <c r="G46" s="17"/>
      <c r="H46" s="51"/>
      <c r="I46" s="17"/>
      <c r="J46" s="17"/>
      <c r="K46" s="17"/>
      <c r="L46" s="17"/>
    </row>
    <row r="47" spans="1:12" ht="12.75">
      <c r="A47" s="16"/>
      <c r="B47" s="17"/>
      <c r="C47" s="17"/>
      <c r="D47" s="17"/>
      <c r="E47" s="17"/>
      <c r="F47" s="17"/>
      <c r="G47" s="17"/>
      <c r="H47" s="52"/>
      <c r="I47" s="17"/>
      <c r="J47" s="17"/>
      <c r="K47" s="17"/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INTEREST SYNCHRONIZATION ADJUSTMENT
&amp;RSch. RJH-9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U75"/>
  <sheetViews>
    <sheetView workbookViewId="0" topLeftCell="A1">
      <selection activeCell="J31" sqref="J31"/>
    </sheetView>
  </sheetViews>
  <sheetFormatPr defaultColWidth="9.140625" defaultRowHeight="12.75"/>
  <cols>
    <col min="1" max="1" width="9.140625" style="118" customWidth="1"/>
    <col min="2" max="2" width="11.8515625" style="118" customWidth="1"/>
    <col min="3" max="3" width="0.9921875" style="118" customWidth="1"/>
    <col min="4" max="4" width="11.57421875" style="118" customWidth="1"/>
    <col min="5" max="5" width="1.1484375" style="118" customWidth="1"/>
    <col min="6" max="6" width="11.28125" style="118" customWidth="1"/>
    <col min="7" max="7" width="1.28515625" style="118" customWidth="1"/>
    <col min="8" max="8" width="12.140625" style="118" customWidth="1"/>
    <col min="9" max="9" width="1.1484375" style="118" customWidth="1"/>
    <col min="10" max="10" width="12.00390625" style="118" customWidth="1"/>
    <col min="11" max="11" width="0.9921875" style="118" customWidth="1"/>
    <col min="12" max="12" width="13.7109375" style="118" customWidth="1"/>
    <col min="13" max="16384" width="9.140625" style="118" customWidth="1"/>
  </cols>
  <sheetData>
    <row r="2" spans="1:10" ht="11.2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1.25">
      <c r="A3" s="112"/>
      <c r="B3" s="112"/>
      <c r="C3" s="146"/>
      <c r="D3" s="146"/>
      <c r="E3" s="146"/>
      <c r="F3" s="146"/>
      <c r="G3" s="146"/>
      <c r="H3" s="146"/>
      <c r="I3" s="146"/>
      <c r="J3" s="146"/>
    </row>
    <row r="4" spans="1:10" ht="11.25">
      <c r="A4" s="112"/>
      <c r="B4" s="112"/>
      <c r="C4" s="146"/>
      <c r="D4" s="146"/>
      <c r="E4" s="146"/>
      <c r="F4" s="146"/>
      <c r="G4" s="146"/>
      <c r="H4" s="146"/>
      <c r="I4" s="146"/>
      <c r="J4" s="146"/>
    </row>
    <row r="5" spans="1:10" ht="11.25">
      <c r="A5" s="112"/>
      <c r="B5" s="112"/>
      <c r="C5" s="146"/>
      <c r="D5" s="146"/>
      <c r="E5" s="146"/>
      <c r="F5" s="146"/>
      <c r="G5" s="146"/>
      <c r="H5" s="146"/>
      <c r="I5" s="146"/>
      <c r="J5" s="146"/>
    </row>
    <row r="6" spans="1:10" ht="11.25">
      <c r="A6" s="112"/>
      <c r="B6" s="112"/>
      <c r="C6" s="146"/>
      <c r="D6" s="146"/>
      <c r="E6" s="146"/>
      <c r="F6" s="146"/>
      <c r="G6" s="146"/>
      <c r="H6" s="146"/>
      <c r="I6" s="146"/>
      <c r="J6" s="146"/>
    </row>
    <row r="7" spans="1:10" ht="11.25">
      <c r="A7" s="112"/>
      <c r="B7" s="112"/>
      <c r="C7" s="146"/>
      <c r="D7" s="146"/>
      <c r="E7" s="146"/>
      <c r="F7" s="146"/>
      <c r="G7" s="146"/>
      <c r="H7" s="146"/>
      <c r="I7" s="146"/>
      <c r="J7" s="146"/>
    </row>
    <row r="8" spans="1:12" ht="11.25">
      <c r="A8" s="112"/>
      <c r="B8" s="112"/>
      <c r="C8" s="112"/>
      <c r="D8" s="164">
        <v>2003</v>
      </c>
      <c r="E8" s="146"/>
      <c r="F8" s="164">
        <v>2004</v>
      </c>
      <c r="G8" s="146"/>
      <c r="H8" s="164">
        <v>2005</v>
      </c>
      <c r="I8" s="146"/>
      <c r="J8" s="164">
        <v>2006</v>
      </c>
      <c r="K8" s="120"/>
      <c r="L8" s="131">
        <v>2007</v>
      </c>
    </row>
    <row r="9" spans="1:12" ht="11.25">
      <c r="A9" s="112"/>
      <c r="B9" s="112"/>
      <c r="C9" s="112"/>
      <c r="D9" s="171" t="s">
        <v>1</v>
      </c>
      <c r="E9" s="146"/>
      <c r="F9" s="171" t="s">
        <v>1</v>
      </c>
      <c r="G9" s="146"/>
      <c r="H9" s="171" t="s">
        <v>1</v>
      </c>
      <c r="I9" s="146"/>
      <c r="J9" s="171" t="s">
        <v>1</v>
      </c>
      <c r="K9" s="120"/>
      <c r="L9" s="171" t="s">
        <v>1</v>
      </c>
    </row>
    <row r="10" spans="1:10" ht="11.25">
      <c r="A10" s="112"/>
      <c r="B10" s="112"/>
      <c r="C10" s="112"/>
      <c r="D10" s="147"/>
      <c r="E10" s="112"/>
      <c r="F10" s="148"/>
      <c r="G10" s="112"/>
      <c r="H10" s="146"/>
      <c r="I10" s="112"/>
      <c r="J10" s="149"/>
    </row>
    <row r="11" spans="1:12" ht="11.25">
      <c r="A11" s="112" t="s">
        <v>150</v>
      </c>
      <c r="B11" s="112"/>
      <c r="C11" s="112"/>
      <c r="D11" s="148">
        <v>134138588</v>
      </c>
      <c r="E11" s="112"/>
      <c r="F11" s="148">
        <v>157986815</v>
      </c>
      <c r="G11" s="112"/>
      <c r="H11" s="148">
        <v>247465686</v>
      </c>
      <c r="I11" s="146"/>
      <c r="J11" s="148">
        <v>252732333</v>
      </c>
      <c r="L11" s="148">
        <v>236998010</v>
      </c>
    </row>
    <row r="12" spans="1:18" ht="11.25">
      <c r="A12" s="112"/>
      <c r="B12" s="112"/>
      <c r="C12" s="112"/>
      <c r="D12" s="159"/>
      <c r="E12" s="160"/>
      <c r="F12" s="159"/>
      <c r="G12" s="112"/>
      <c r="H12" s="159"/>
      <c r="I12" s="146"/>
      <c r="J12" s="159"/>
      <c r="L12" s="159"/>
      <c r="M12" s="119"/>
      <c r="N12" s="119"/>
      <c r="O12" s="119"/>
      <c r="P12" s="110"/>
      <c r="Q12" s="110"/>
      <c r="R12" s="110"/>
    </row>
    <row r="13" spans="1:18" ht="11.25">
      <c r="A13" s="112" t="s">
        <v>151</v>
      </c>
      <c r="B13" s="112"/>
      <c r="C13" s="112"/>
      <c r="D13" s="160">
        <v>2123369</v>
      </c>
      <c r="E13" s="112"/>
      <c r="F13" s="160">
        <v>0</v>
      </c>
      <c r="G13" s="112"/>
      <c r="H13" s="160">
        <v>3896807</v>
      </c>
      <c r="I13" s="112"/>
      <c r="J13" s="160">
        <v>7944883</v>
      </c>
      <c r="L13" s="160">
        <v>5443743</v>
      </c>
      <c r="M13" s="110"/>
      <c r="N13" s="110"/>
      <c r="O13" s="110"/>
      <c r="P13" s="110"/>
      <c r="Q13" s="110"/>
      <c r="R13" s="110"/>
    </row>
    <row r="14" spans="1:18" ht="11.25">
      <c r="A14" s="112"/>
      <c r="B14" s="112"/>
      <c r="C14" s="112"/>
      <c r="D14" s="147"/>
      <c r="E14" s="112"/>
      <c r="F14" s="147"/>
      <c r="G14" s="112"/>
      <c r="H14" s="147"/>
      <c r="I14" s="112"/>
      <c r="J14" s="147"/>
      <c r="L14" s="147"/>
      <c r="M14" s="110"/>
      <c r="N14" s="110"/>
      <c r="O14" s="110"/>
      <c r="P14" s="110"/>
      <c r="Q14" s="110"/>
      <c r="R14" s="110"/>
    </row>
    <row r="15" spans="1:18" ht="11.25">
      <c r="A15" s="112" t="s">
        <v>152</v>
      </c>
      <c r="B15" s="112"/>
      <c r="C15" s="112"/>
      <c r="D15" s="166">
        <f>+D13/D11</f>
        <v>0.015829665658922843</v>
      </c>
      <c r="E15" s="167"/>
      <c r="F15" s="166">
        <f>+F13/F11</f>
        <v>0</v>
      </c>
      <c r="G15" s="168"/>
      <c r="H15" s="166">
        <f>+H13/H11</f>
        <v>0.015746857930032367</v>
      </c>
      <c r="I15" s="169"/>
      <c r="J15" s="166">
        <f>+J13/J11</f>
        <v>0.03143595797851476</v>
      </c>
      <c r="K15" s="170"/>
      <c r="L15" s="166">
        <f>+L13/L11</f>
        <v>0.022969572613710975</v>
      </c>
      <c r="M15" s="114"/>
      <c r="N15" s="114"/>
      <c r="O15" s="114"/>
      <c r="P15" s="110"/>
      <c r="Q15" s="113"/>
      <c r="R15" s="110"/>
    </row>
    <row r="16" spans="1:18" ht="11.25">
      <c r="A16" s="112"/>
      <c r="B16" s="112"/>
      <c r="C16" s="112"/>
      <c r="D16" s="161"/>
      <c r="E16" s="160"/>
      <c r="F16" s="161"/>
      <c r="G16" s="160"/>
      <c r="H16" s="161"/>
      <c r="I16" s="112"/>
      <c r="J16" s="161"/>
      <c r="K16" s="110"/>
      <c r="L16" s="161"/>
      <c r="M16" s="111"/>
      <c r="N16" s="111"/>
      <c r="O16" s="111"/>
      <c r="P16" s="111"/>
      <c r="Q16" s="110"/>
      <c r="R16" s="110"/>
    </row>
    <row r="17" spans="1:18" ht="11.25">
      <c r="A17" s="112" t="s">
        <v>153</v>
      </c>
      <c r="B17" s="112"/>
      <c r="C17" s="112"/>
      <c r="D17" s="152">
        <v>275913511</v>
      </c>
      <c r="E17" s="152"/>
      <c r="F17" s="152">
        <v>200843042</v>
      </c>
      <c r="G17" s="154"/>
      <c r="H17" s="152">
        <v>210636379</v>
      </c>
      <c r="I17" s="112" t="s">
        <v>4</v>
      </c>
      <c r="J17" s="152">
        <v>258070467</v>
      </c>
      <c r="K17" s="110"/>
      <c r="L17" s="152">
        <v>154916592</v>
      </c>
      <c r="M17" s="111"/>
      <c r="N17" s="111"/>
      <c r="O17" s="111"/>
      <c r="P17" s="111"/>
      <c r="Q17" s="110"/>
      <c r="R17" s="110"/>
    </row>
    <row r="18" spans="1:18" ht="11.25">
      <c r="A18" s="112"/>
      <c r="B18" s="112"/>
      <c r="C18" s="112"/>
      <c r="D18" s="147"/>
      <c r="E18" s="152"/>
      <c r="F18" s="147"/>
      <c r="G18" s="112"/>
      <c r="H18" s="147"/>
      <c r="I18" s="112"/>
      <c r="J18" s="147"/>
      <c r="K18" s="110"/>
      <c r="L18" s="147"/>
      <c r="M18" s="111"/>
      <c r="N18" s="111"/>
      <c r="O18" s="111"/>
      <c r="P18" s="111"/>
      <c r="Q18" s="85"/>
      <c r="R18" s="110"/>
    </row>
    <row r="19" spans="1:18" ht="11.25">
      <c r="A19" s="112" t="s">
        <v>154</v>
      </c>
      <c r="B19" s="112"/>
      <c r="C19" s="112"/>
      <c r="D19" s="147"/>
      <c r="E19" s="152"/>
      <c r="F19" s="147"/>
      <c r="G19" s="112"/>
      <c r="H19" s="147"/>
      <c r="I19" s="112"/>
      <c r="J19" s="147"/>
      <c r="K19" s="110"/>
      <c r="L19" s="147"/>
      <c r="M19" s="111"/>
      <c r="N19" s="111"/>
      <c r="O19" s="111"/>
      <c r="P19" s="111"/>
      <c r="Q19" s="113"/>
      <c r="R19" s="110"/>
    </row>
    <row r="20" spans="1:18" ht="12" thickBot="1">
      <c r="A20" s="112" t="s">
        <v>155</v>
      </c>
      <c r="B20" s="112"/>
      <c r="C20" s="112"/>
      <c r="D20" s="165">
        <f>+D15*D17</f>
        <v>4367618.62990953</v>
      </c>
      <c r="E20" s="152"/>
      <c r="F20" s="165">
        <f>+F15*F17</f>
        <v>0</v>
      </c>
      <c r="G20" s="112"/>
      <c r="H20" s="165">
        <f>+H15*H17</f>
        <v>3316861.135009453</v>
      </c>
      <c r="I20" s="112"/>
      <c r="J20" s="165">
        <f>+J15*J17</f>
        <v>8112692.356107681</v>
      </c>
      <c r="K20" s="110"/>
      <c r="L20" s="165">
        <f>+L15*L17</f>
        <v>3558367.9090126366</v>
      </c>
      <c r="M20" s="111"/>
      <c r="N20" s="111"/>
      <c r="O20" s="111"/>
      <c r="P20" s="111"/>
      <c r="Q20" s="110"/>
      <c r="R20" s="110"/>
    </row>
    <row r="21" spans="1:18" ht="12" thickTop="1">
      <c r="A21" s="112"/>
      <c r="B21" s="112"/>
      <c r="C21" s="112"/>
      <c r="D21" s="153"/>
      <c r="E21" s="152"/>
      <c r="F21" s="153"/>
      <c r="G21" s="112"/>
      <c r="H21" s="153"/>
      <c r="I21" s="112"/>
      <c r="J21" s="153"/>
      <c r="K21" s="110"/>
      <c r="L21" s="153"/>
      <c r="M21" s="111"/>
      <c r="N21" s="111"/>
      <c r="O21" s="111"/>
      <c r="P21" s="111"/>
      <c r="Q21" s="110"/>
      <c r="R21" s="110"/>
    </row>
    <row r="22" spans="1:18" ht="11.25">
      <c r="A22" s="112"/>
      <c r="B22" s="112"/>
      <c r="C22" s="112"/>
      <c r="D22" s="147"/>
      <c r="E22" s="152"/>
      <c r="F22" s="147"/>
      <c r="G22" s="112"/>
      <c r="H22" s="147"/>
      <c r="I22" s="112"/>
      <c r="J22" s="147"/>
      <c r="K22" s="110"/>
      <c r="L22" s="147"/>
      <c r="M22" s="111"/>
      <c r="N22" s="111"/>
      <c r="O22" s="111"/>
      <c r="P22" s="111"/>
      <c r="Q22" s="110"/>
      <c r="R22" s="110"/>
    </row>
    <row r="23" spans="1:18" ht="11.25">
      <c r="A23" s="112" t="s">
        <v>156</v>
      </c>
      <c r="B23" s="112"/>
      <c r="C23" s="112"/>
      <c r="D23" s="153">
        <f>+(D20+F20+H20+J20+L20)/5</f>
        <v>3871108.0060078604</v>
      </c>
      <c r="E23" s="152"/>
      <c r="F23" s="152"/>
      <c r="G23" s="112"/>
      <c r="H23" s="146"/>
      <c r="I23" s="112"/>
      <c r="J23" s="151"/>
      <c r="K23" s="110"/>
      <c r="L23" s="110"/>
      <c r="M23" s="111"/>
      <c r="N23" s="111"/>
      <c r="O23" s="111"/>
      <c r="P23" s="111"/>
      <c r="Q23" s="113"/>
      <c r="R23" s="110"/>
    </row>
    <row r="24" spans="1:18" ht="11.25">
      <c r="A24" s="112"/>
      <c r="B24" s="112"/>
      <c r="C24" s="112"/>
      <c r="D24" s="147"/>
      <c r="E24" s="152"/>
      <c r="F24" s="152"/>
      <c r="G24" s="112"/>
      <c r="H24" s="150"/>
      <c r="I24" s="112"/>
      <c r="J24" s="151"/>
      <c r="K24" s="110"/>
      <c r="L24" s="110"/>
      <c r="M24" s="111"/>
      <c r="N24" s="111"/>
      <c r="O24" s="111"/>
      <c r="P24" s="111"/>
      <c r="Q24" s="110"/>
      <c r="R24" s="110"/>
    </row>
    <row r="25" spans="1:18" ht="12" thickBot="1">
      <c r="A25" s="112" t="s">
        <v>157</v>
      </c>
      <c r="B25" s="112"/>
      <c r="C25" s="112"/>
      <c r="D25" s="172">
        <f>+D23*0.35</f>
        <v>1354887.802102751</v>
      </c>
      <c r="E25" s="152"/>
      <c r="F25" s="152"/>
      <c r="G25" s="112"/>
      <c r="H25" s="150"/>
      <c r="I25" s="112"/>
      <c r="J25" s="151"/>
      <c r="K25" s="110"/>
      <c r="L25" s="110"/>
      <c r="M25" s="111"/>
      <c r="N25" s="111"/>
      <c r="O25" s="111"/>
      <c r="P25" s="111"/>
      <c r="Q25" s="85"/>
      <c r="R25" s="110"/>
    </row>
    <row r="26" spans="1:18" ht="12" thickTop="1">
      <c r="A26" s="112"/>
      <c r="B26" s="112"/>
      <c r="C26" s="112"/>
      <c r="D26" s="155"/>
      <c r="E26" s="112"/>
      <c r="F26" s="152"/>
      <c r="G26" s="112"/>
      <c r="H26" s="150"/>
      <c r="I26" s="112"/>
      <c r="J26" s="151"/>
      <c r="K26" s="110"/>
      <c r="L26" s="110"/>
      <c r="M26" s="111"/>
      <c r="N26" s="110"/>
      <c r="O26" s="111"/>
      <c r="P26" s="110"/>
      <c r="Q26" s="85"/>
      <c r="R26" s="110"/>
    </row>
    <row r="27" spans="1:18" ht="11.25">
      <c r="A27" s="112"/>
      <c r="B27" s="112"/>
      <c r="C27" s="112"/>
      <c r="D27" s="147"/>
      <c r="E27" s="112"/>
      <c r="F27" s="152"/>
      <c r="G27" s="112"/>
      <c r="H27" s="146"/>
      <c r="I27" s="112"/>
      <c r="J27" s="151"/>
      <c r="K27" s="110"/>
      <c r="L27" s="110"/>
      <c r="M27" s="111"/>
      <c r="N27" s="110"/>
      <c r="O27" s="111"/>
      <c r="P27" s="110"/>
      <c r="Q27" s="85"/>
      <c r="R27" s="110"/>
    </row>
    <row r="28" spans="1:18" ht="11.25">
      <c r="A28" s="112"/>
      <c r="B28" s="112"/>
      <c r="C28" s="112"/>
      <c r="D28" s="147"/>
      <c r="E28" s="112"/>
      <c r="F28" s="152"/>
      <c r="G28" s="112"/>
      <c r="H28" s="150"/>
      <c r="I28" s="112"/>
      <c r="J28" s="151"/>
      <c r="K28" s="110"/>
      <c r="L28" s="110"/>
      <c r="M28" s="111"/>
      <c r="N28" s="110"/>
      <c r="O28" s="111"/>
      <c r="P28" s="110"/>
      <c r="Q28" s="85"/>
      <c r="R28" s="110"/>
    </row>
    <row r="29" spans="1:18" ht="11.25">
      <c r="A29" s="112"/>
      <c r="B29" s="112"/>
      <c r="C29" s="112"/>
      <c r="D29" s="147"/>
      <c r="E29" s="112"/>
      <c r="F29" s="152"/>
      <c r="G29" s="112"/>
      <c r="H29" s="150"/>
      <c r="I29" s="112"/>
      <c r="J29" s="152"/>
      <c r="K29" s="110"/>
      <c r="L29" s="110"/>
      <c r="M29" s="111"/>
      <c r="N29" s="110"/>
      <c r="O29" s="111"/>
      <c r="P29" s="110"/>
      <c r="Q29" s="85"/>
      <c r="R29" s="110"/>
    </row>
    <row r="30" spans="1:18" ht="11.25">
      <c r="A30" s="112"/>
      <c r="B30" s="112"/>
      <c r="C30" s="112"/>
      <c r="D30" s="147"/>
      <c r="E30" s="112"/>
      <c r="F30" s="152"/>
      <c r="G30" s="112"/>
      <c r="H30" s="150"/>
      <c r="I30" s="112"/>
      <c r="J30" s="151"/>
      <c r="K30" s="110"/>
      <c r="L30" s="110"/>
      <c r="M30" s="111"/>
      <c r="N30" s="110"/>
      <c r="O30" s="111"/>
      <c r="P30" s="110"/>
      <c r="Q30" s="85"/>
      <c r="R30" s="110"/>
    </row>
    <row r="31" spans="1:18" ht="11.25">
      <c r="A31" s="112"/>
      <c r="B31" s="112"/>
      <c r="C31" s="112"/>
      <c r="D31" s="155"/>
      <c r="E31" s="112"/>
      <c r="F31" s="152"/>
      <c r="G31" s="112"/>
      <c r="H31" s="150"/>
      <c r="I31" s="112"/>
      <c r="J31" s="151"/>
      <c r="K31" s="110"/>
      <c r="L31" s="110"/>
      <c r="M31" s="111"/>
      <c r="N31" s="110"/>
      <c r="O31" s="111"/>
      <c r="P31" s="110"/>
      <c r="Q31" s="85"/>
      <c r="R31" s="110"/>
    </row>
    <row r="32" spans="1:18" ht="11.25">
      <c r="A32" s="112"/>
      <c r="B32" s="112"/>
      <c r="C32" s="112"/>
      <c r="D32" s="155"/>
      <c r="E32" s="112"/>
      <c r="F32" s="152"/>
      <c r="G32" s="112"/>
      <c r="H32" s="146"/>
      <c r="I32" s="112"/>
      <c r="J32" s="151"/>
      <c r="K32" s="110"/>
      <c r="L32" s="110"/>
      <c r="M32" s="111"/>
      <c r="N32" s="110"/>
      <c r="O32" s="111"/>
      <c r="P32" s="110"/>
      <c r="Q32" s="85"/>
      <c r="R32" s="110"/>
    </row>
    <row r="33" spans="1:18" ht="11.25">
      <c r="A33" s="112"/>
      <c r="B33" s="112"/>
      <c r="C33" s="112"/>
      <c r="D33" s="147"/>
      <c r="E33" s="112"/>
      <c r="F33" s="152"/>
      <c r="G33" s="112"/>
      <c r="H33" s="148"/>
      <c r="I33" s="154"/>
      <c r="J33" s="151"/>
      <c r="K33" s="110"/>
      <c r="L33" s="110"/>
      <c r="M33" s="111"/>
      <c r="N33" s="110"/>
      <c r="O33" s="111"/>
      <c r="P33" s="110"/>
      <c r="Q33" s="85"/>
      <c r="R33" s="110"/>
    </row>
    <row r="34" spans="1:18" ht="11.25">
      <c r="A34" s="112"/>
      <c r="B34" s="112"/>
      <c r="C34" s="112"/>
      <c r="D34" s="147"/>
      <c r="E34" s="112"/>
      <c r="F34" s="152"/>
      <c r="G34" s="154"/>
      <c r="H34" s="150"/>
      <c r="I34" s="112"/>
      <c r="J34" s="151"/>
      <c r="K34" s="110"/>
      <c r="L34" s="110"/>
      <c r="M34" s="111"/>
      <c r="N34" s="110"/>
      <c r="O34" s="111"/>
      <c r="P34" s="110"/>
      <c r="Q34" s="110"/>
      <c r="R34" s="110"/>
    </row>
    <row r="35" spans="1:18" ht="11.25">
      <c r="A35" s="112"/>
      <c r="B35" s="112"/>
      <c r="C35" s="112"/>
      <c r="D35" s="147"/>
      <c r="E35" s="112"/>
      <c r="F35" s="152"/>
      <c r="G35" s="154"/>
      <c r="H35" s="150"/>
      <c r="I35" s="112"/>
      <c r="J35" s="151"/>
      <c r="K35" s="110"/>
      <c r="L35" s="110"/>
      <c r="M35" s="111"/>
      <c r="N35" s="110"/>
      <c r="O35" s="111"/>
      <c r="P35" s="110"/>
      <c r="Q35" s="110"/>
      <c r="R35" s="110"/>
    </row>
    <row r="36" spans="1:18" ht="11.25">
      <c r="A36" s="112"/>
      <c r="B36" s="112"/>
      <c r="C36" s="112"/>
      <c r="D36" s="147"/>
      <c r="E36" s="112"/>
      <c r="F36" s="152"/>
      <c r="G36" s="154"/>
      <c r="H36" s="146"/>
      <c r="I36" s="154"/>
      <c r="J36" s="151"/>
      <c r="K36" s="110"/>
      <c r="L36" s="110"/>
      <c r="M36" s="111"/>
      <c r="N36" s="110"/>
      <c r="O36" s="111"/>
      <c r="P36" s="110"/>
      <c r="Q36" s="110"/>
      <c r="R36" s="110"/>
    </row>
    <row r="37" spans="1:18" ht="11.25">
      <c r="A37" s="112"/>
      <c r="B37" s="112"/>
      <c r="C37" s="112"/>
      <c r="D37" s="147"/>
      <c r="E37" s="112"/>
      <c r="F37" s="152"/>
      <c r="G37" s="112"/>
      <c r="H37" s="150"/>
      <c r="I37" s="112"/>
      <c r="J37" s="151"/>
      <c r="K37" s="110"/>
      <c r="L37" s="110"/>
      <c r="M37" s="111"/>
      <c r="N37" s="110"/>
      <c r="O37" s="111"/>
      <c r="P37" s="110"/>
      <c r="Q37" s="110"/>
      <c r="R37" s="110"/>
    </row>
    <row r="38" spans="1:18" ht="11.25">
      <c r="A38" s="112"/>
      <c r="B38" s="112"/>
      <c r="C38" s="112"/>
      <c r="D38" s="147"/>
      <c r="E38" s="112"/>
      <c r="F38" s="152"/>
      <c r="G38" s="112"/>
      <c r="H38" s="150"/>
      <c r="I38" s="112"/>
      <c r="J38" s="151"/>
      <c r="K38" s="110"/>
      <c r="L38" s="110"/>
      <c r="M38" s="111"/>
      <c r="N38" s="110"/>
      <c r="O38" s="111"/>
      <c r="P38" s="110"/>
      <c r="Q38" s="85"/>
      <c r="R38" s="110"/>
    </row>
    <row r="39" spans="1:18" ht="11.25">
      <c r="A39" s="112"/>
      <c r="B39" s="112"/>
      <c r="C39" s="112"/>
      <c r="D39" s="155"/>
      <c r="E39" s="112"/>
      <c r="F39" s="152"/>
      <c r="G39" s="112"/>
      <c r="H39" s="146"/>
      <c r="I39" s="112"/>
      <c r="J39" s="151"/>
      <c r="K39" s="110"/>
      <c r="L39" s="110"/>
      <c r="M39" s="111"/>
      <c r="N39" s="110"/>
      <c r="O39" s="111"/>
      <c r="P39" s="110"/>
      <c r="Q39" s="85"/>
      <c r="R39" s="110"/>
    </row>
    <row r="40" spans="1:18" ht="11.25">
      <c r="A40" s="112"/>
      <c r="B40" s="112"/>
      <c r="C40" s="112"/>
      <c r="D40" s="147"/>
      <c r="E40" s="112"/>
      <c r="F40" s="152"/>
      <c r="G40" s="112"/>
      <c r="H40" s="148"/>
      <c r="I40" s="112"/>
      <c r="J40" s="151"/>
      <c r="K40" s="121"/>
      <c r="L40" s="110"/>
      <c r="M40" s="114"/>
      <c r="N40" s="110"/>
      <c r="O40" s="114"/>
      <c r="P40" s="110"/>
      <c r="Q40" s="110"/>
      <c r="R40" s="110"/>
    </row>
    <row r="41" spans="1:18" ht="11.25">
      <c r="A41" s="112"/>
      <c r="B41" s="112"/>
      <c r="C41" s="112"/>
      <c r="D41" s="147"/>
      <c r="E41" s="112"/>
      <c r="F41" s="152"/>
      <c r="G41" s="112"/>
      <c r="H41" s="148"/>
      <c r="I41" s="112"/>
      <c r="J41" s="151"/>
      <c r="K41" s="110"/>
      <c r="L41" s="110"/>
      <c r="M41" s="111"/>
      <c r="N41" s="110"/>
      <c r="O41" s="111"/>
      <c r="P41" s="110"/>
      <c r="Q41" s="85"/>
      <c r="R41" s="110"/>
    </row>
    <row r="42" spans="1:18" ht="11.25">
      <c r="A42" s="112"/>
      <c r="B42" s="112"/>
      <c r="C42" s="112"/>
      <c r="D42" s="147"/>
      <c r="E42" s="112"/>
      <c r="F42" s="152"/>
      <c r="G42" s="112"/>
      <c r="H42" s="148"/>
      <c r="I42" s="112"/>
      <c r="J42" s="151"/>
      <c r="K42" s="110"/>
      <c r="L42" s="110"/>
      <c r="M42" s="111"/>
      <c r="N42" s="110"/>
      <c r="O42" s="111"/>
      <c r="P42" s="110"/>
      <c r="Q42" s="85"/>
      <c r="R42" s="110"/>
    </row>
    <row r="43" spans="1:18" ht="11.25">
      <c r="A43" s="112"/>
      <c r="B43" s="112"/>
      <c r="C43" s="112"/>
      <c r="D43" s="155"/>
      <c r="E43" s="112"/>
      <c r="F43" s="152"/>
      <c r="G43" s="112"/>
      <c r="H43" s="148"/>
      <c r="I43" s="112"/>
      <c r="J43" s="151"/>
      <c r="K43" s="110"/>
      <c r="M43" s="110"/>
      <c r="N43" s="110"/>
      <c r="O43" s="110"/>
      <c r="P43" s="110"/>
      <c r="Q43" s="110"/>
      <c r="R43" s="110"/>
    </row>
    <row r="44" spans="1:18" ht="11.25">
      <c r="A44" s="112"/>
      <c r="B44" s="112"/>
      <c r="C44" s="112"/>
      <c r="D44" s="153"/>
      <c r="E44" s="112"/>
      <c r="F44" s="152"/>
      <c r="G44" s="112"/>
      <c r="H44" s="153"/>
      <c r="I44" s="112"/>
      <c r="J44" s="112"/>
      <c r="K44" s="110"/>
      <c r="L44" s="110"/>
      <c r="M44" s="110"/>
      <c r="N44" s="110"/>
      <c r="O44" s="110"/>
      <c r="P44" s="110"/>
      <c r="Q44" s="110"/>
      <c r="R44" s="110"/>
    </row>
    <row r="45" spans="1:21" ht="11.25">
      <c r="A45" s="112"/>
      <c r="B45" s="112"/>
      <c r="C45" s="112"/>
      <c r="D45" s="156"/>
      <c r="E45" s="112"/>
      <c r="F45" s="153"/>
      <c r="G45" s="112"/>
      <c r="H45" s="157"/>
      <c r="I45" s="112"/>
      <c r="J45" s="152"/>
      <c r="K45" s="110"/>
      <c r="N45" s="122"/>
      <c r="O45" s="110"/>
      <c r="P45" s="110"/>
      <c r="Q45" s="110"/>
      <c r="R45" s="110"/>
      <c r="S45" s="110"/>
      <c r="T45" s="110"/>
      <c r="U45" s="110"/>
    </row>
    <row r="46" spans="1:21" ht="11.25">
      <c r="A46" s="112"/>
      <c r="B46" s="112"/>
      <c r="C46" s="112"/>
      <c r="D46" s="157"/>
      <c r="E46" s="112"/>
      <c r="F46" s="152"/>
      <c r="G46" s="112"/>
      <c r="H46" s="157"/>
      <c r="I46" s="112"/>
      <c r="J46" s="112"/>
      <c r="K46" s="110"/>
      <c r="N46" s="122"/>
      <c r="O46" s="110"/>
      <c r="P46" s="110"/>
      <c r="Q46" s="110"/>
      <c r="R46" s="110"/>
      <c r="S46" s="110"/>
      <c r="T46" s="110"/>
      <c r="U46" s="110"/>
    </row>
    <row r="47" spans="1:21" ht="11.25">
      <c r="A47" s="112"/>
      <c r="B47" s="112"/>
      <c r="C47" s="112"/>
      <c r="D47" s="157"/>
      <c r="E47" s="112"/>
      <c r="F47" s="152"/>
      <c r="G47" s="112"/>
      <c r="H47" s="157"/>
      <c r="I47" s="112"/>
      <c r="J47" s="112"/>
      <c r="K47" s="110"/>
      <c r="N47" s="122"/>
      <c r="O47" s="110"/>
      <c r="P47" s="110"/>
      <c r="Q47" s="110"/>
      <c r="R47" s="110"/>
      <c r="S47" s="110"/>
      <c r="T47" s="110"/>
      <c r="U47" s="110"/>
    </row>
    <row r="48" spans="1:21" ht="11.25">
      <c r="A48" s="112"/>
      <c r="B48" s="112"/>
      <c r="C48" s="112"/>
      <c r="D48" s="157"/>
      <c r="E48" s="112"/>
      <c r="F48" s="152"/>
      <c r="G48" s="112"/>
      <c r="H48" s="157"/>
      <c r="I48" s="112"/>
      <c r="J48" s="112"/>
      <c r="K48" s="110"/>
      <c r="N48" s="122"/>
      <c r="O48" s="110"/>
      <c r="P48" s="110"/>
      <c r="Q48" s="110"/>
      <c r="R48" s="110"/>
      <c r="S48" s="110"/>
      <c r="T48" s="110"/>
      <c r="U48" s="110"/>
    </row>
    <row r="49" spans="1:11" ht="11.25">
      <c r="A49" s="112"/>
      <c r="B49" s="112"/>
      <c r="C49" s="112"/>
      <c r="D49" s="112"/>
      <c r="E49" s="112"/>
      <c r="F49" s="161"/>
      <c r="G49" s="162"/>
      <c r="H49" s="152"/>
      <c r="I49" s="112"/>
      <c r="J49" s="112"/>
      <c r="K49" s="110"/>
    </row>
    <row r="50" spans="1:11" ht="11.25">
      <c r="A50" s="112"/>
      <c r="B50" s="112"/>
      <c r="C50" s="112"/>
      <c r="D50" s="112"/>
      <c r="E50" s="112"/>
      <c r="F50" s="156"/>
      <c r="G50" s="112"/>
      <c r="H50" s="152"/>
      <c r="I50" s="112"/>
      <c r="J50" s="154"/>
      <c r="K50" s="110"/>
    </row>
    <row r="51" spans="1:11" ht="11.25">
      <c r="A51" s="112"/>
      <c r="B51" s="112"/>
      <c r="C51" s="112"/>
      <c r="D51" s="112"/>
      <c r="E51" s="112"/>
      <c r="F51" s="147"/>
      <c r="G51" s="112"/>
      <c r="H51" s="152"/>
      <c r="I51" s="112"/>
      <c r="J51" s="158"/>
      <c r="K51" s="110"/>
    </row>
    <row r="52" spans="1:11" ht="11.25">
      <c r="A52" s="112"/>
      <c r="B52" s="112"/>
      <c r="C52" s="112"/>
      <c r="D52" s="152"/>
      <c r="E52" s="112"/>
      <c r="F52" s="152"/>
      <c r="G52" s="112"/>
      <c r="H52" s="152"/>
      <c r="I52" s="112"/>
      <c r="J52" s="154"/>
      <c r="K52" s="110"/>
    </row>
    <row r="53" spans="1:11" ht="11.25">
      <c r="A53" s="112"/>
      <c r="B53" s="112"/>
      <c r="C53" s="112"/>
      <c r="D53" s="152"/>
      <c r="E53" s="112"/>
      <c r="F53" s="153"/>
      <c r="G53" s="112"/>
      <c r="H53" s="152"/>
      <c r="I53" s="112"/>
      <c r="J53" s="154"/>
      <c r="K53" s="110"/>
    </row>
    <row r="54" spans="1:12" ht="11.25">
      <c r="A54" s="154" t="s">
        <v>158</v>
      </c>
      <c r="B54" s="112"/>
      <c r="C54" s="112"/>
      <c r="D54" s="152"/>
      <c r="E54" s="112"/>
      <c r="F54" s="152"/>
      <c r="G54" s="112"/>
      <c r="H54" s="152"/>
      <c r="I54" s="112"/>
      <c r="J54" s="154"/>
      <c r="K54" s="110"/>
      <c r="L54" s="110"/>
    </row>
    <row r="55" spans="1:11" ht="11.25">
      <c r="A55" s="154"/>
      <c r="B55" s="112"/>
      <c r="C55" s="112"/>
      <c r="D55" s="153"/>
      <c r="E55" s="112"/>
      <c r="F55" s="153"/>
      <c r="G55" s="112"/>
      <c r="H55" s="153"/>
      <c r="I55" s="112"/>
      <c r="J55" s="112"/>
      <c r="K55" s="110"/>
    </row>
    <row r="56" spans="1:12" ht="11.25">
      <c r="A56" s="154"/>
      <c r="B56" s="112"/>
      <c r="C56" s="112"/>
      <c r="D56" s="112"/>
      <c r="E56" s="112"/>
      <c r="F56" s="112"/>
      <c r="G56" s="112"/>
      <c r="H56" s="112"/>
      <c r="I56" s="112"/>
      <c r="J56" s="112"/>
      <c r="K56" s="110"/>
      <c r="L56" s="110"/>
    </row>
    <row r="57" spans="1:12" ht="11.25">
      <c r="A57" s="154"/>
      <c r="B57" s="112"/>
      <c r="C57" s="112"/>
      <c r="D57" s="112"/>
      <c r="E57" s="112"/>
      <c r="F57" s="112"/>
      <c r="G57" s="112"/>
      <c r="H57" s="112"/>
      <c r="I57" s="112"/>
      <c r="J57" s="112"/>
      <c r="K57" s="110"/>
      <c r="L57" s="110"/>
    </row>
    <row r="58" spans="1:12" ht="11.25">
      <c r="A58" s="163"/>
      <c r="B58" s="112"/>
      <c r="C58" s="112"/>
      <c r="D58" s="112"/>
      <c r="E58" s="112"/>
      <c r="F58" s="112"/>
      <c r="G58" s="112"/>
      <c r="H58" s="112"/>
      <c r="I58" s="112"/>
      <c r="J58" s="112"/>
      <c r="K58" s="110"/>
      <c r="L58" s="110"/>
    </row>
    <row r="59" spans="1:12" ht="11.25">
      <c r="A59" s="163"/>
      <c r="B59" s="112"/>
      <c r="C59" s="112"/>
      <c r="D59" s="112"/>
      <c r="E59" s="112"/>
      <c r="F59" s="112"/>
      <c r="G59" s="112"/>
      <c r="H59" s="153"/>
      <c r="I59" s="112"/>
      <c r="J59" s="112"/>
      <c r="K59" s="110"/>
      <c r="L59" s="110"/>
    </row>
    <row r="60" spans="1:12" ht="11.25">
      <c r="A60" s="158"/>
      <c r="B60" s="112"/>
      <c r="C60" s="112"/>
      <c r="D60" s="112"/>
      <c r="E60" s="112"/>
      <c r="F60" s="112"/>
      <c r="G60" s="112"/>
      <c r="H60" s="152"/>
      <c r="I60" s="112"/>
      <c r="J60" s="112"/>
      <c r="K60" s="110"/>
      <c r="L60" s="110"/>
    </row>
    <row r="61" spans="1:12" ht="11.25">
      <c r="A61" s="163"/>
      <c r="B61" s="112"/>
      <c r="C61" s="112"/>
      <c r="D61" s="112"/>
      <c r="E61" s="112"/>
      <c r="F61" s="112"/>
      <c r="G61" s="112"/>
      <c r="H61" s="153"/>
      <c r="I61" s="112"/>
      <c r="J61" s="112"/>
      <c r="K61" s="110"/>
      <c r="L61" s="110"/>
    </row>
    <row r="62" spans="1:12" ht="11.25">
      <c r="A62" s="158"/>
      <c r="B62" s="112"/>
      <c r="C62" s="112"/>
      <c r="D62" s="112"/>
      <c r="E62" s="112"/>
      <c r="F62" s="112"/>
      <c r="G62" s="112"/>
      <c r="H62" s="153"/>
      <c r="I62" s="112"/>
      <c r="J62" s="112"/>
      <c r="K62" s="110"/>
      <c r="L62" s="110"/>
    </row>
    <row r="63" spans="1:12" ht="11.25">
      <c r="A63" s="154"/>
      <c r="B63" s="112"/>
      <c r="C63" s="112"/>
      <c r="D63" s="112"/>
      <c r="E63" s="112"/>
      <c r="F63" s="112"/>
      <c r="G63" s="112"/>
      <c r="H63" s="112"/>
      <c r="I63" s="112"/>
      <c r="J63" s="112"/>
      <c r="K63" s="110"/>
      <c r="L63" s="110"/>
    </row>
    <row r="64" spans="1:12" ht="11.25">
      <c r="A64" s="154"/>
      <c r="B64" s="112"/>
      <c r="C64" s="112"/>
      <c r="D64" s="112"/>
      <c r="E64" s="112"/>
      <c r="F64" s="112"/>
      <c r="G64" s="112"/>
      <c r="H64" s="112"/>
      <c r="I64" s="112"/>
      <c r="J64" s="112"/>
      <c r="K64" s="110"/>
      <c r="L64" s="110"/>
    </row>
    <row r="65" spans="1:12" ht="11.25">
      <c r="A65" s="154"/>
      <c r="B65" s="112"/>
      <c r="C65" s="112"/>
      <c r="D65" s="112"/>
      <c r="E65" s="112"/>
      <c r="F65" s="112"/>
      <c r="G65" s="112"/>
      <c r="H65" s="153"/>
      <c r="I65" s="112"/>
      <c r="J65" s="153"/>
      <c r="K65" s="110"/>
      <c r="L65" s="110"/>
    </row>
    <row r="66" spans="1:12" ht="11.25">
      <c r="A66" s="110"/>
      <c r="B66" s="110"/>
      <c r="C66" s="110"/>
      <c r="D66" s="110"/>
      <c r="E66" s="110"/>
      <c r="F66" s="110"/>
      <c r="G66" s="110"/>
      <c r="H66" s="110"/>
      <c r="I66" s="110"/>
      <c r="J66" s="111"/>
      <c r="K66" s="110"/>
      <c r="L66" s="110"/>
    </row>
    <row r="67" spans="4:10" ht="11.25">
      <c r="D67" s="110"/>
      <c r="E67" s="110"/>
      <c r="F67" s="110"/>
      <c r="G67" s="110"/>
      <c r="H67" s="110"/>
      <c r="I67" s="110"/>
      <c r="J67" s="114"/>
    </row>
    <row r="73" ht="11.25">
      <c r="A73" s="122"/>
    </row>
    <row r="74" ht="11.25">
      <c r="A74" s="122"/>
    </row>
    <row r="75" ht="11.25">
      <c r="A75" s="122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 CONSOLIDATED INCOME TAX ADJUSTMENT 
&amp;RSch. RJH-10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5:P56"/>
  <sheetViews>
    <sheetView workbookViewId="0" topLeftCell="A13">
      <selection activeCell="J23" sqref="J23"/>
    </sheetView>
  </sheetViews>
  <sheetFormatPr defaultColWidth="9.140625" defaultRowHeight="12.75"/>
  <cols>
    <col min="3" max="3" width="25.28125" style="0" customWidth="1"/>
    <col min="4" max="4" width="13.421875" style="0" customWidth="1"/>
    <col min="5" max="5" width="0.9921875" style="0" customWidth="1"/>
    <col min="6" max="6" width="11.7109375" style="0" customWidth="1"/>
    <col min="7" max="7" width="0.9921875" style="0" customWidth="1"/>
    <col min="8" max="8" width="13.421875" style="0" customWidth="1"/>
    <col min="9" max="9" width="6.14062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5" ht="12.75">
      <c r="D5" s="2"/>
    </row>
    <row r="6" spans="4:8" ht="12.75">
      <c r="D6" s="3" t="s">
        <v>24</v>
      </c>
      <c r="E6" s="2"/>
      <c r="F6" s="3" t="s">
        <v>0</v>
      </c>
      <c r="G6" s="2"/>
      <c r="H6" s="3" t="s">
        <v>8</v>
      </c>
    </row>
    <row r="7" ht="12.75">
      <c r="D7" s="5" t="s">
        <v>1</v>
      </c>
    </row>
    <row r="8" spans="1:12" ht="12.75">
      <c r="A8" s="12"/>
      <c r="B8" s="13"/>
      <c r="C8" s="13"/>
      <c r="D8" s="29"/>
      <c r="E8" s="29"/>
      <c r="F8" s="29"/>
      <c r="G8" s="29"/>
      <c r="H8" s="29"/>
      <c r="I8" s="13"/>
      <c r="J8" s="13"/>
      <c r="K8" s="13"/>
      <c r="L8" s="13"/>
    </row>
    <row r="9" spans="1:12" ht="12.75">
      <c r="A9" s="13" t="s">
        <v>177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3" t="s">
        <v>159</v>
      </c>
      <c r="B10" s="13"/>
      <c r="C10" s="13"/>
      <c r="D10" s="30">
        <v>683004</v>
      </c>
      <c r="E10" s="30"/>
      <c r="F10" s="30"/>
      <c r="G10" s="30"/>
      <c r="H10" s="175"/>
      <c r="I10" s="30"/>
      <c r="J10" s="13"/>
      <c r="K10" s="13"/>
      <c r="L10" s="13"/>
    </row>
    <row r="11" spans="1:12" ht="12.75">
      <c r="A11" s="13"/>
      <c r="B11" s="13"/>
      <c r="C11" s="13"/>
      <c r="D11" s="30"/>
      <c r="E11" s="30"/>
      <c r="F11" s="30"/>
      <c r="G11" s="30"/>
      <c r="H11" s="30"/>
      <c r="I11" s="30"/>
      <c r="J11" s="13"/>
      <c r="K11" s="13"/>
      <c r="L11" s="13"/>
    </row>
    <row r="12" spans="1:12" ht="12.75">
      <c r="A12" s="13" t="s">
        <v>178</v>
      </c>
      <c r="B12" s="13"/>
      <c r="C12" s="13"/>
      <c r="D12" s="30"/>
      <c r="E12" s="16"/>
      <c r="F12" s="29"/>
      <c r="G12" s="30"/>
      <c r="H12" s="29"/>
      <c r="I12" s="30"/>
      <c r="J12" s="13"/>
      <c r="K12" s="13"/>
      <c r="L12" s="13"/>
    </row>
    <row r="13" spans="1:12" ht="12.75">
      <c r="A13" s="13" t="s">
        <v>160</v>
      </c>
      <c r="B13" s="13"/>
      <c r="C13" s="13"/>
      <c r="D13" s="30"/>
      <c r="E13" s="30"/>
      <c r="F13" s="30"/>
      <c r="G13" s="30"/>
      <c r="H13" s="30">
        <v>619381</v>
      </c>
      <c r="I13" s="6" t="s">
        <v>3</v>
      </c>
      <c r="J13" s="20"/>
      <c r="K13" s="13"/>
      <c r="L13" s="13"/>
    </row>
    <row r="14" spans="1:12" ht="12.75">
      <c r="A14" s="13"/>
      <c r="B14" s="13"/>
      <c r="C14" s="13"/>
      <c r="D14" s="86"/>
      <c r="E14" s="13"/>
      <c r="F14" s="174"/>
      <c r="G14" s="13"/>
      <c r="H14" s="86"/>
      <c r="I14" s="13"/>
      <c r="J14" s="16"/>
      <c r="K14" s="13"/>
      <c r="L14" s="13"/>
    </row>
    <row r="15" spans="1:12" ht="12.75">
      <c r="A15" s="18" t="s">
        <v>179</v>
      </c>
      <c r="B15" s="13"/>
      <c r="C15" s="13"/>
      <c r="D15" s="177">
        <v>2.2855</v>
      </c>
      <c r="E15" s="13"/>
      <c r="F15" s="13"/>
      <c r="G15" s="13"/>
      <c r="H15" s="177">
        <v>2.2855</v>
      </c>
      <c r="I15" s="13"/>
      <c r="J15" s="13"/>
      <c r="K15" s="13"/>
      <c r="L15" s="13"/>
    </row>
    <row r="16" spans="1:12" ht="12.75">
      <c r="A16" s="13"/>
      <c r="B16" s="13"/>
      <c r="C16" s="13"/>
      <c r="D16" s="29"/>
      <c r="E16" s="13"/>
      <c r="F16" s="29"/>
      <c r="G16" s="13"/>
      <c r="H16" s="29"/>
      <c r="I16" s="13"/>
      <c r="J16" s="13"/>
      <c r="K16" s="13"/>
      <c r="L16" s="13"/>
    </row>
    <row r="17" spans="1:12" ht="13.5" thickBot="1">
      <c r="A17" s="18" t="s">
        <v>161</v>
      </c>
      <c r="B17" s="13"/>
      <c r="C17" s="13"/>
      <c r="D17" s="11">
        <v>1561016</v>
      </c>
      <c r="E17" s="13"/>
      <c r="F17" s="29">
        <f>+H17-D17</f>
        <v>-145420.7245</v>
      </c>
      <c r="G17" s="13"/>
      <c r="H17" s="11">
        <f>+H13*H15</f>
        <v>1415595.2755</v>
      </c>
      <c r="I17" s="13"/>
      <c r="J17" s="13"/>
      <c r="K17" s="13"/>
      <c r="L17" s="13"/>
    </row>
    <row r="18" spans="1:12" ht="13.5" thickTop="1">
      <c r="A18" s="18"/>
      <c r="B18" s="13"/>
      <c r="C18" s="13"/>
      <c r="D18" s="29"/>
      <c r="E18" s="13"/>
      <c r="F18" s="29"/>
      <c r="G18" s="13"/>
      <c r="H18" s="29"/>
      <c r="I18" s="13"/>
      <c r="J18" s="13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 t="s">
        <v>174</v>
      </c>
      <c r="B20" s="13"/>
      <c r="C20" s="13"/>
      <c r="D20" s="62"/>
      <c r="E20" s="16"/>
      <c r="F20" s="30">
        <f>+D50</f>
        <v>-25847.613550004466</v>
      </c>
      <c r="G20" s="13"/>
      <c r="H20" s="6" t="s">
        <v>7</v>
      </c>
      <c r="I20" s="13"/>
      <c r="J20" s="16"/>
      <c r="K20" s="13"/>
      <c r="L20" s="13"/>
    </row>
    <row r="21" spans="1:12" ht="12.75">
      <c r="A21" s="13"/>
      <c r="B21" s="13"/>
      <c r="C21" s="13"/>
      <c r="D21" s="60"/>
      <c r="E21" s="16"/>
      <c r="F21" s="30"/>
      <c r="G21" s="30"/>
      <c r="H21" s="30"/>
      <c r="I21" s="30"/>
      <c r="J21" s="13"/>
      <c r="K21" s="13"/>
      <c r="L21" s="13"/>
    </row>
    <row r="22" spans="1:12" ht="12.75">
      <c r="A22" s="13" t="s">
        <v>162</v>
      </c>
      <c r="B22" s="13"/>
      <c r="C22" s="13"/>
      <c r="D22" s="53"/>
      <c r="E22" s="13"/>
      <c r="F22" s="29"/>
      <c r="G22" s="13"/>
      <c r="H22" s="29"/>
      <c r="I22" s="13"/>
      <c r="J22" s="13"/>
      <c r="K22" s="13"/>
      <c r="L22" s="13"/>
    </row>
    <row r="23" spans="1:12" ht="12.75">
      <c r="A23" s="18" t="s">
        <v>166</v>
      </c>
      <c r="B23" s="13"/>
      <c r="C23" s="13"/>
      <c r="D23" s="13"/>
      <c r="E23" s="13"/>
      <c r="F23" s="4">
        <f>+F17*0.0092843</f>
        <v>-1350.1296324753503</v>
      </c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163</v>
      </c>
      <c r="B25" s="13"/>
      <c r="C25" s="13"/>
      <c r="D25" s="13"/>
      <c r="E25" s="13"/>
      <c r="F25" s="87">
        <f>+F17-F20-F23</f>
        <v>-118222.9813175202</v>
      </c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167</v>
      </c>
      <c r="B27" s="13"/>
      <c r="C27" s="13"/>
      <c r="D27" s="13"/>
      <c r="E27" s="13"/>
      <c r="F27" s="84">
        <v>0.611</v>
      </c>
      <c r="G27" s="13"/>
      <c r="H27" s="13"/>
      <c r="I27" s="13"/>
      <c r="J27" s="13"/>
      <c r="K27" s="13"/>
      <c r="L27" s="13"/>
    </row>
    <row r="28" spans="1:1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3.5" thickBot="1">
      <c r="A29" s="13" t="s">
        <v>164</v>
      </c>
      <c r="B29" s="13"/>
      <c r="C29" s="13"/>
      <c r="D29" s="13"/>
      <c r="E29" s="13"/>
      <c r="F29" s="57">
        <f>+F25*F27</f>
        <v>-72234.24158500484</v>
      </c>
      <c r="G29" s="13"/>
      <c r="H29" s="13"/>
      <c r="I29" s="13"/>
      <c r="J29" s="13"/>
      <c r="K29" s="13"/>
      <c r="L29" s="13"/>
    </row>
    <row r="30" spans="1:12" ht="13.5" thickTop="1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6"/>
      <c r="B32" s="13"/>
      <c r="C32" s="13"/>
      <c r="D32" s="17"/>
      <c r="E32" s="17"/>
      <c r="F32" s="17"/>
      <c r="G32" s="17"/>
      <c r="H32" s="17"/>
      <c r="I32" s="17"/>
      <c r="J32" s="17"/>
      <c r="K32" s="13"/>
      <c r="L32" s="13"/>
    </row>
    <row r="33" spans="1:12" ht="12.75">
      <c r="A33" s="17"/>
      <c r="B33" s="17"/>
      <c r="C33" s="17"/>
      <c r="D33" s="27"/>
      <c r="E33" s="13"/>
      <c r="F33" s="13"/>
      <c r="G33" s="13"/>
      <c r="H33" s="13"/>
      <c r="I33" s="17"/>
      <c r="J33" s="17"/>
      <c r="K33" s="17"/>
      <c r="L33" s="17"/>
    </row>
    <row r="34" spans="1:12" ht="12.75">
      <c r="A34" s="6"/>
      <c r="B34" s="17"/>
      <c r="C34" s="17"/>
      <c r="D34" s="27"/>
      <c r="E34" s="27"/>
      <c r="F34" s="27"/>
      <c r="G34" s="27"/>
      <c r="H34" s="27"/>
      <c r="I34" s="17"/>
      <c r="J34" s="17"/>
      <c r="K34" s="17"/>
      <c r="L34" s="17"/>
    </row>
    <row r="35" spans="1:12" ht="12.75">
      <c r="A35" s="6"/>
      <c r="B35" s="17"/>
      <c r="C35" s="13"/>
      <c r="D35" s="51"/>
      <c r="E35" s="17"/>
      <c r="F35" s="17"/>
      <c r="G35" s="17"/>
      <c r="H35" s="51"/>
      <c r="I35" s="17"/>
      <c r="J35" s="17"/>
      <c r="K35" s="17"/>
      <c r="L35" s="17"/>
    </row>
    <row r="36" spans="1:12" ht="12.75">
      <c r="A36" s="16"/>
      <c r="B36" s="17"/>
      <c r="C36" s="17"/>
      <c r="D36" s="51"/>
      <c r="E36" s="17"/>
      <c r="F36" s="17"/>
      <c r="G36" s="17"/>
      <c r="H36" s="51"/>
      <c r="I36" s="17"/>
      <c r="J36" s="17"/>
      <c r="K36" s="17"/>
      <c r="L36" s="17"/>
    </row>
    <row r="37" spans="1:12" ht="12.75">
      <c r="A37" s="16"/>
      <c r="B37" s="17"/>
      <c r="C37" s="17"/>
      <c r="D37" s="51"/>
      <c r="E37" s="17"/>
      <c r="F37" s="17"/>
      <c r="G37" s="17"/>
      <c r="H37" s="51"/>
      <c r="I37" s="17"/>
      <c r="J37" s="17"/>
      <c r="K37" s="17"/>
      <c r="L37" s="17"/>
    </row>
    <row r="38" spans="1:12" ht="12.75">
      <c r="A38" s="16"/>
      <c r="B38" s="17"/>
      <c r="C38" s="17"/>
      <c r="D38" s="51"/>
      <c r="E38" s="17"/>
      <c r="F38" s="17"/>
      <c r="G38" s="17"/>
      <c r="H38" s="51"/>
      <c r="I38" s="17"/>
      <c r="J38" s="17"/>
      <c r="K38" s="17"/>
      <c r="L38" s="17"/>
    </row>
    <row r="39" spans="1:12" ht="12.75">
      <c r="A39" s="17"/>
      <c r="B39" s="17"/>
      <c r="C39" s="17"/>
      <c r="D39" s="51"/>
      <c r="E39" s="17"/>
      <c r="F39" s="17"/>
      <c r="G39" s="17"/>
      <c r="H39" s="51"/>
      <c r="I39" s="17"/>
      <c r="J39" s="17"/>
      <c r="K39" s="17"/>
      <c r="L39" s="17"/>
    </row>
    <row r="40" spans="1:16" ht="12.75">
      <c r="A40" s="6" t="s">
        <v>165</v>
      </c>
      <c r="B40" s="17"/>
      <c r="C40" s="17"/>
      <c r="D40" s="51"/>
      <c r="E40" s="17"/>
      <c r="F40" s="17"/>
      <c r="G40" s="17"/>
      <c r="H40" s="51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6" t="s">
        <v>184</v>
      </c>
      <c r="B41" s="17"/>
      <c r="C41" s="17"/>
      <c r="D41" s="51"/>
      <c r="E41" s="17"/>
      <c r="F41" s="17"/>
      <c r="G41" s="17"/>
      <c r="H41" s="51"/>
      <c r="I41" s="17"/>
      <c r="J41" s="17"/>
      <c r="K41" s="17"/>
      <c r="L41" s="17"/>
      <c r="M41" s="17"/>
      <c r="N41" s="17"/>
      <c r="O41" s="17"/>
      <c r="P41" s="17"/>
    </row>
    <row r="42" spans="1:12" ht="12.75">
      <c r="A42" s="17"/>
      <c r="B42" s="17"/>
      <c r="C42" s="17"/>
      <c r="D42" s="51"/>
      <c r="E42" s="17"/>
      <c r="F42" s="17"/>
      <c r="G42" s="17"/>
      <c r="H42" s="51"/>
      <c r="I42" s="17"/>
      <c r="J42" s="17"/>
      <c r="K42" s="17"/>
      <c r="L42" s="17"/>
    </row>
    <row r="43" spans="1:12" ht="12.75">
      <c r="A43" s="6" t="s">
        <v>168</v>
      </c>
      <c r="B43" s="17"/>
      <c r="C43" s="17"/>
      <c r="D43" s="35">
        <v>3598619</v>
      </c>
      <c r="E43" s="17"/>
      <c r="F43" s="17" t="s">
        <v>175</v>
      </c>
      <c r="G43" s="17"/>
      <c r="H43" s="51"/>
      <c r="I43" s="17"/>
      <c r="J43" s="17"/>
      <c r="K43" s="17"/>
      <c r="L43" s="17"/>
    </row>
    <row r="44" spans="1:12" ht="12.75">
      <c r="A44" s="17" t="s">
        <v>169</v>
      </c>
      <c r="B44" s="17"/>
      <c r="C44" s="17"/>
      <c r="D44" s="36">
        <v>2745061</v>
      </c>
      <c r="E44" s="17"/>
      <c r="F44" s="17" t="s">
        <v>175</v>
      </c>
      <c r="G44" s="17"/>
      <c r="H44" s="51"/>
      <c r="I44" s="17"/>
      <c r="J44" s="17"/>
      <c r="K44" s="17"/>
      <c r="L44" s="17"/>
    </row>
    <row r="45" spans="1:12" ht="12.75">
      <c r="A45" s="39" t="s">
        <v>170</v>
      </c>
      <c r="B45" s="17"/>
      <c r="C45" s="17"/>
      <c r="D45" s="181">
        <v>297231</v>
      </c>
      <c r="E45" s="17"/>
      <c r="F45" s="17" t="s">
        <v>175</v>
      </c>
      <c r="G45" s="17"/>
      <c r="H45" s="51"/>
      <c r="I45" s="17"/>
      <c r="J45" s="17"/>
      <c r="K45" s="17"/>
      <c r="L45" s="17"/>
    </row>
    <row r="46" spans="1:12" ht="12.75">
      <c r="A46" s="39" t="s">
        <v>171</v>
      </c>
      <c r="B46" s="17"/>
      <c r="C46" s="17"/>
      <c r="D46" s="35">
        <f>+D43+D44+D45</f>
        <v>6640911</v>
      </c>
      <c r="E46" s="17"/>
      <c r="F46" s="17"/>
      <c r="G46" s="17"/>
      <c r="H46" s="51"/>
      <c r="I46" s="17"/>
      <c r="J46" s="17"/>
      <c r="K46" s="17"/>
      <c r="L46" s="17"/>
    </row>
    <row r="47" spans="1:12" ht="12.75">
      <c r="A47" s="39" t="s">
        <v>180</v>
      </c>
      <c r="B47" s="17"/>
      <c r="C47" s="17"/>
      <c r="D47" s="180">
        <v>16346371</v>
      </c>
      <c r="E47" s="17"/>
      <c r="F47" s="17" t="s">
        <v>176</v>
      </c>
      <c r="G47" s="17"/>
      <c r="H47" s="52"/>
      <c r="I47" s="17"/>
      <c r="J47" s="17"/>
      <c r="K47" s="17"/>
      <c r="L47" s="17"/>
    </row>
    <row r="48" spans="1:12" ht="12.75">
      <c r="A48" s="17" t="s">
        <v>181</v>
      </c>
      <c r="B48" s="17"/>
      <c r="C48" s="17"/>
      <c r="D48" s="183">
        <f>+D46/D47</f>
        <v>0.4062620993980866</v>
      </c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 t="s">
        <v>172</v>
      </c>
      <c r="B49" s="17"/>
      <c r="C49" s="17"/>
      <c r="D49" s="181">
        <f>+H13-D10</f>
        <v>-63623</v>
      </c>
      <c r="E49" s="17"/>
      <c r="F49" s="17" t="s">
        <v>182</v>
      </c>
      <c r="G49" s="17"/>
      <c r="H49" s="17"/>
      <c r="I49" s="17"/>
      <c r="J49" s="17"/>
      <c r="K49" s="17"/>
      <c r="L49" s="17"/>
    </row>
    <row r="50" spans="1:12" ht="13.5" thickBot="1">
      <c r="A50" s="17" t="s">
        <v>173</v>
      </c>
      <c r="B50" s="17"/>
      <c r="C50" s="17"/>
      <c r="D50" s="182">
        <f>+D48*D49</f>
        <v>-25847.613550004466</v>
      </c>
      <c r="E50" s="17"/>
      <c r="F50" s="17"/>
      <c r="G50" s="17"/>
      <c r="H50" s="17"/>
      <c r="I50" s="17"/>
      <c r="J50" s="17"/>
      <c r="K50" s="17"/>
      <c r="L50" s="17"/>
    </row>
    <row r="51" spans="1:12" ht="13.5" thickTop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INDUSTRIAL SALES ADJUSTMENT
&amp;RSch. RJH-11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5:P56"/>
  <sheetViews>
    <sheetView workbookViewId="0" topLeftCell="B1">
      <selection activeCell="K30" sqref="K30:K32"/>
    </sheetView>
  </sheetViews>
  <sheetFormatPr defaultColWidth="9.140625" defaultRowHeight="12.75"/>
  <cols>
    <col min="2" max="2" width="14.8515625" style="0" customWidth="1"/>
    <col min="3" max="3" width="17.421875" style="0" customWidth="1"/>
    <col min="4" max="4" width="13.421875" style="0" customWidth="1"/>
    <col min="5" max="5" width="1.28515625" style="0" customWidth="1"/>
    <col min="6" max="6" width="11.7109375" style="0" customWidth="1"/>
    <col min="7" max="7" width="0.9921875" style="0" customWidth="1"/>
    <col min="8" max="8" width="13.421875" style="0" customWidth="1"/>
    <col min="9" max="9" width="6.14062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5" ht="12.75">
      <c r="D5" s="2"/>
    </row>
    <row r="6" spans="4:8" ht="12.75">
      <c r="D6" s="3" t="s">
        <v>24</v>
      </c>
      <c r="E6" s="2"/>
      <c r="F6" s="3" t="s">
        <v>0</v>
      </c>
      <c r="G6" s="2"/>
      <c r="H6" s="3" t="s">
        <v>8</v>
      </c>
    </row>
    <row r="7" ht="12.75">
      <c r="D7" s="5" t="s">
        <v>1</v>
      </c>
    </row>
    <row r="8" spans="1:12" ht="12.75">
      <c r="A8" s="12"/>
      <c r="B8" s="13"/>
      <c r="C8" s="13"/>
      <c r="D8" s="29"/>
      <c r="E8" s="29"/>
      <c r="F8" s="29"/>
      <c r="G8" s="29"/>
      <c r="H8" s="29"/>
      <c r="I8" s="13"/>
      <c r="J8" s="13"/>
      <c r="K8" s="13"/>
      <c r="L8" s="13"/>
    </row>
    <row r="9" spans="1:12" ht="12.75">
      <c r="A9" s="13" t="s">
        <v>215</v>
      </c>
      <c r="B9" s="13"/>
      <c r="C9" s="13"/>
      <c r="D9" s="15">
        <v>1514700</v>
      </c>
      <c r="E9" s="6"/>
      <c r="F9" s="83">
        <f>+H9-D9</f>
        <v>31226</v>
      </c>
      <c r="G9" s="13"/>
      <c r="H9" s="15">
        <v>1545926</v>
      </c>
      <c r="I9" s="6" t="s">
        <v>3</v>
      </c>
      <c r="J9" s="13"/>
      <c r="K9" s="13"/>
      <c r="L9" s="13"/>
    </row>
    <row r="10" spans="1:12" ht="12.75">
      <c r="A10" s="13"/>
      <c r="B10" s="13"/>
      <c r="C10" s="13"/>
      <c r="D10" s="86"/>
      <c r="E10" s="13"/>
      <c r="F10" s="174"/>
      <c r="G10" s="13"/>
      <c r="H10" s="86"/>
      <c r="I10" s="13"/>
      <c r="J10" s="16"/>
      <c r="K10" s="13"/>
      <c r="L10" s="13"/>
    </row>
    <row r="11" spans="1:12" ht="12.75">
      <c r="A11" s="18" t="s">
        <v>216</v>
      </c>
      <c r="B11" s="13"/>
      <c r="C11" s="13"/>
      <c r="D11" s="184">
        <v>2.66</v>
      </c>
      <c r="E11" s="13"/>
      <c r="F11" s="13"/>
      <c r="G11" s="13"/>
      <c r="H11" s="184">
        <v>2.66</v>
      </c>
      <c r="I11" s="13"/>
      <c r="J11" s="13"/>
      <c r="K11" s="13"/>
      <c r="L11" s="13"/>
    </row>
    <row r="12" spans="1:12" ht="12.75">
      <c r="A12" s="13"/>
      <c r="B12" s="13"/>
      <c r="C12" s="13"/>
      <c r="D12" s="29"/>
      <c r="E12" s="13"/>
      <c r="F12" s="29"/>
      <c r="G12" s="13"/>
      <c r="H12" s="29"/>
      <c r="I12" s="13"/>
      <c r="J12" s="13"/>
      <c r="K12" s="13"/>
      <c r="L12" s="13"/>
    </row>
    <row r="13" spans="1:12" ht="13.5" thickBot="1">
      <c r="A13" s="18" t="s">
        <v>161</v>
      </c>
      <c r="B13" s="13"/>
      <c r="C13" s="13"/>
      <c r="D13" s="11">
        <v>4029124</v>
      </c>
      <c r="E13" s="13"/>
      <c r="F13" s="29">
        <f>+H13-D13</f>
        <v>83039.16000000015</v>
      </c>
      <c r="G13" s="13"/>
      <c r="H13" s="11">
        <f>+H9*H11</f>
        <v>4112163.16</v>
      </c>
      <c r="I13" s="13"/>
      <c r="J13" s="13"/>
      <c r="K13" s="13"/>
      <c r="L13" s="13"/>
    </row>
    <row r="14" spans="1:12" ht="13.5" thickTop="1">
      <c r="A14" s="18"/>
      <c r="B14" s="13"/>
      <c r="C14" s="13"/>
      <c r="D14" s="29"/>
      <c r="E14" s="13"/>
      <c r="F14" s="29"/>
      <c r="G14" s="13"/>
      <c r="H14" s="29"/>
      <c r="I14" s="13"/>
      <c r="J14" s="13"/>
      <c r="K14" s="13"/>
      <c r="L14" s="13"/>
    </row>
    <row r="15" spans="1:12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3" t="s">
        <v>191</v>
      </c>
      <c r="B16" s="13"/>
      <c r="C16" s="13"/>
      <c r="D16" s="62"/>
      <c r="E16" s="16"/>
      <c r="F16" s="30">
        <f>+D50</f>
        <v>12685.940315804652</v>
      </c>
      <c r="G16" s="13"/>
      <c r="H16" s="6" t="s">
        <v>7</v>
      </c>
      <c r="I16" s="13"/>
      <c r="J16" s="16"/>
      <c r="K16" s="13"/>
      <c r="L16" s="13"/>
    </row>
    <row r="17" spans="1:12" ht="12.75">
      <c r="A17" s="13"/>
      <c r="B17" s="13"/>
      <c r="C17" s="13"/>
      <c r="D17" s="60"/>
      <c r="E17" s="16"/>
      <c r="F17" s="30"/>
      <c r="G17" s="30"/>
      <c r="H17" s="30"/>
      <c r="I17" s="30"/>
      <c r="J17" s="13"/>
      <c r="K17" s="13"/>
      <c r="L17" s="13"/>
    </row>
    <row r="18" spans="1:12" ht="12.75">
      <c r="A18" s="13" t="s">
        <v>190</v>
      </c>
      <c r="B18" s="13"/>
      <c r="C18" s="13"/>
      <c r="D18" s="53"/>
      <c r="E18" s="13"/>
      <c r="F18" s="29"/>
      <c r="G18" s="13"/>
      <c r="H18" s="29"/>
      <c r="I18" s="13"/>
      <c r="J18" s="13"/>
      <c r="K18" s="13"/>
      <c r="L18" s="13"/>
    </row>
    <row r="19" spans="1:12" ht="12.75">
      <c r="A19" s="18" t="s">
        <v>166</v>
      </c>
      <c r="B19" s="13"/>
      <c r="C19" s="13"/>
      <c r="D19" s="13"/>
      <c r="E19" s="13"/>
      <c r="F19" s="10">
        <f>+F13*0.0092843</f>
        <v>770.9604731880014</v>
      </c>
      <c r="G19" s="13"/>
      <c r="H19" s="13"/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8" t="s">
        <v>163</v>
      </c>
      <c r="B21" s="13"/>
      <c r="C21" s="13"/>
      <c r="D21" s="13"/>
      <c r="E21" s="13"/>
      <c r="F21" s="87">
        <f>+F13-F16-F19</f>
        <v>69582.2592110075</v>
      </c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8" t="s">
        <v>167</v>
      </c>
      <c r="B23" s="13"/>
      <c r="C23" s="13"/>
      <c r="D23" s="13"/>
      <c r="E23" s="13"/>
      <c r="F23" s="41">
        <v>0.611</v>
      </c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3.5" thickBot="1">
      <c r="A25" s="13" t="s">
        <v>164</v>
      </c>
      <c r="B25" s="13"/>
      <c r="C25" s="13"/>
      <c r="D25" s="13"/>
      <c r="E25" s="13"/>
      <c r="F25" s="11">
        <f>+F21*F23</f>
        <v>42514.76037792559</v>
      </c>
      <c r="G25" s="13"/>
      <c r="H25" s="13"/>
      <c r="I25" s="13"/>
      <c r="J25" s="13"/>
      <c r="K25" s="13"/>
      <c r="L25" s="13"/>
    </row>
    <row r="26" spans="1:12" ht="13.5" thickTop="1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6"/>
      <c r="B28" s="17"/>
      <c r="C28" s="17"/>
      <c r="D28" s="27"/>
      <c r="E28" s="27"/>
      <c r="F28" s="27"/>
      <c r="G28" s="27"/>
      <c r="H28" s="27"/>
      <c r="I28" s="17"/>
      <c r="J28" s="17"/>
      <c r="K28" s="17"/>
      <c r="L28" s="17"/>
    </row>
    <row r="29" spans="1:12" ht="12.75">
      <c r="A29" s="193"/>
      <c r="B29" s="67"/>
      <c r="C29" s="67"/>
      <c r="D29" s="3"/>
      <c r="E29" s="3"/>
      <c r="F29" s="3"/>
      <c r="G29" s="3"/>
      <c r="H29" s="3"/>
      <c r="I29" s="17"/>
      <c r="J29" s="17"/>
      <c r="K29" s="17"/>
      <c r="L29" s="17"/>
    </row>
    <row r="30" spans="1:12" ht="12.75">
      <c r="A30" s="6"/>
      <c r="B30" s="17"/>
      <c r="C30" s="13"/>
      <c r="D30" s="51"/>
      <c r="E30" s="17"/>
      <c r="F30" s="17"/>
      <c r="G30" s="17"/>
      <c r="H30" s="51"/>
      <c r="I30" s="17"/>
      <c r="J30" s="17"/>
      <c r="K30" s="17"/>
      <c r="L30" s="17"/>
    </row>
    <row r="31" spans="1:16" ht="12.75">
      <c r="A31" s="6" t="s">
        <v>219</v>
      </c>
      <c r="B31" s="17"/>
      <c r="C31" s="17"/>
      <c r="D31" s="51"/>
      <c r="E31" s="17"/>
      <c r="F31" s="17"/>
      <c r="G31" s="17"/>
      <c r="H31" s="51"/>
      <c r="I31" s="17"/>
      <c r="J31" s="17"/>
      <c r="K31" s="17"/>
      <c r="L31" s="17"/>
      <c r="M31" s="17"/>
      <c r="N31" s="17"/>
      <c r="O31" s="17"/>
      <c r="P31" s="17"/>
    </row>
    <row r="32" spans="1:16" ht="12.75">
      <c r="A32" s="6"/>
      <c r="B32" s="17"/>
      <c r="C32" s="17"/>
      <c r="D32" s="51"/>
      <c r="E32" s="17"/>
      <c r="F32" s="17"/>
      <c r="G32" s="17"/>
      <c r="H32" s="51"/>
      <c r="I32" s="17"/>
      <c r="J32" s="17"/>
      <c r="K32" s="17"/>
      <c r="L32" s="17"/>
      <c r="M32" s="17"/>
      <c r="N32" s="17"/>
      <c r="O32" s="17"/>
      <c r="P32" s="17"/>
    </row>
    <row r="33" spans="1:16" ht="12.75">
      <c r="A33" s="6" t="s">
        <v>73</v>
      </c>
      <c r="C33" s="187" t="s">
        <v>220</v>
      </c>
      <c r="D33" s="51"/>
      <c r="E33" s="17"/>
      <c r="F33" s="17"/>
      <c r="G33" s="17"/>
      <c r="H33" s="51"/>
      <c r="I33" s="17"/>
      <c r="J33" s="17"/>
      <c r="K33" s="17"/>
      <c r="L33" s="17"/>
      <c r="M33" s="17"/>
      <c r="N33" s="17"/>
      <c r="O33" s="17"/>
      <c r="P33" s="17"/>
    </row>
    <row r="34" spans="2:16" ht="12.75">
      <c r="B34" s="6">
        <v>2005</v>
      </c>
      <c r="C34" s="192">
        <v>1530265</v>
      </c>
      <c r="D34" s="17" t="s">
        <v>221</v>
      </c>
      <c r="E34" s="51"/>
      <c r="F34" s="17"/>
      <c r="G34" s="17"/>
      <c r="H34" s="51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6">
        <v>2006</v>
      </c>
      <c r="C35" s="191">
        <v>1436818</v>
      </c>
      <c r="D35" s="17" t="s">
        <v>221</v>
      </c>
      <c r="E35" s="51"/>
      <c r="F35" s="17"/>
      <c r="G35" s="17"/>
      <c r="H35" s="51"/>
      <c r="I35" s="17"/>
      <c r="J35" s="17"/>
      <c r="K35" s="17"/>
      <c r="L35" s="17"/>
      <c r="M35" s="17"/>
      <c r="N35" s="17"/>
      <c r="O35" s="17"/>
      <c r="P35" s="17"/>
    </row>
    <row r="36" spans="2:16" ht="12.75">
      <c r="B36" s="6">
        <v>2007</v>
      </c>
      <c r="C36" s="191">
        <v>1571213</v>
      </c>
      <c r="D36" s="17" t="s">
        <v>221</v>
      </c>
      <c r="E36" s="51"/>
      <c r="F36" s="17"/>
      <c r="G36" s="17"/>
      <c r="H36" s="51"/>
      <c r="I36" s="17"/>
      <c r="J36" s="17"/>
      <c r="K36" s="17"/>
      <c r="L36" s="17"/>
      <c r="M36" s="17"/>
      <c r="N36" s="17"/>
      <c r="O36" s="17"/>
      <c r="P36" s="17"/>
    </row>
    <row r="37" spans="2:16" ht="12.75">
      <c r="B37" s="6">
        <v>2008</v>
      </c>
      <c r="C37" s="191">
        <v>1629748</v>
      </c>
      <c r="D37" s="17" t="s">
        <v>222</v>
      </c>
      <c r="E37" s="51"/>
      <c r="F37" s="17"/>
      <c r="G37" s="17"/>
      <c r="H37" s="51"/>
      <c r="I37" s="17"/>
      <c r="J37" s="17"/>
      <c r="K37" s="17"/>
      <c r="L37" s="17"/>
      <c r="M37" s="17"/>
      <c r="N37" s="17"/>
      <c r="O37" s="17"/>
      <c r="P37" s="17"/>
    </row>
    <row r="38" spans="2:16" ht="12.75">
      <c r="B38" s="6"/>
      <c r="C38" s="191"/>
      <c r="D38" s="17"/>
      <c r="E38" s="51"/>
      <c r="F38" s="17"/>
      <c r="G38" s="17"/>
      <c r="H38" s="51"/>
      <c r="I38" s="17"/>
      <c r="J38" s="17"/>
      <c r="K38" s="17"/>
      <c r="L38" s="17"/>
      <c r="M38" s="17"/>
      <c r="N38" s="17"/>
      <c r="O38" s="17"/>
      <c r="P38" s="17"/>
    </row>
    <row r="39" spans="1:16" ht="12.75">
      <c r="A39" s="6"/>
      <c r="B39" s="17" t="s">
        <v>223</v>
      </c>
      <c r="C39" s="111">
        <f>+(C34+C35+C36)/3</f>
        <v>1512765.3333333333</v>
      </c>
      <c r="D39" s="17"/>
      <c r="E39" s="51"/>
      <c r="F39" s="17"/>
      <c r="G39" s="17"/>
      <c r="H39" s="51"/>
      <c r="I39" s="17"/>
      <c r="J39" s="17"/>
      <c r="K39" s="17"/>
      <c r="L39" s="17"/>
      <c r="M39" s="17"/>
      <c r="N39" s="17"/>
      <c r="O39" s="17"/>
      <c r="P39" s="17"/>
    </row>
    <row r="40" spans="1:16" ht="12.75">
      <c r="A40" s="6"/>
      <c r="B40" s="17" t="s">
        <v>224</v>
      </c>
      <c r="C40" s="111">
        <f>+(C35+C36+C37)/3</f>
        <v>1545926.3333333333</v>
      </c>
      <c r="D40" s="51"/>
      <c r="E40" s="17"/>
      <c r="F40" s="17"/>
      <c r="G40" s="17"/>
      <c r="H40" s="51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6"/>
      <c r="B41" s="17"/>
      <c r="C41" s="17"/>
      <c r="D41" s="51"/>
      <c r="E41" s="17"/>
      <c r="F41" s="17"/>
      <c r="G41" s="17"/>
      <c r="H41" s="51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6"/>
      <c r="B42" s="17"/>
      <c r="C42" s="17"/>
      <c r="D42" s="51"/>
      <c r="E42" s="17"/>
      <c r="F42" s="17"/>
      <c r="G42" s="17"/>
      <c r="H42" s="51"/>
      <c r="I42" s="17"/>
      <c r="J42" s="17"/>
      <c r="K42" s="17"/>
      <c r="L42" s="17"/>
      <c r="M42" s="17"/>
      <c r="N42" s="17"/>
      <c r="O42" s="17"/>
      <c r="P42" s="17"/>
    </row>
    <row r="43" spans="1:12" ht="12.75">
      <c r="A43" s="6" t="s">
        <v>168</v>
      </c>
      <c r="B43" s="17"/>
      <c r="C43" s="17"/>
      <c r="D43" s="35">
        <v>3598619</v>
      </c>
      <c r="E43" s="17"/>
      <c r="F43" s="17" t="s">
        <v>175</v>
      </c>
      <c r="G43" s="17"/>
      <c r="H43" s="51"/>
      <c r="I43" s="17"/>
      <c r="J43" s="17"/>
      <c r="K43" s="17"/>
      <c r="L43" s="17"/>
    </row>
    <row r="44" spans="1:12" ht="12.75">
      <c r="A44" s="17" t="s">
        <v>169</v>
      </c>
      <c r="B44" s="17"/>
      <c r="C44" s="17"/>
      <c r="D44" s="36">
        <v>2745061</v>
      </c>
      <c r="E44" s="17"/>
      <c r="F44" s="17" t="s">
        <v>175</v>
      </c>
      <c r="G44" s="17"/>
      <c r="H44" s="51"/>
      <c r="I44" s="17"/>
      <c r="J44" s="17"/>
      <c r="K44" s="17"/>
      <c r="L44" s="17"/>
    </row>
    <row r="45" spans="1:12" ht="12.75">
      <c r="A45" s="39" t="s">
        <v>170</v>
      </c>
      <c r="B45" s="17"/>
      <c r="C45" s="17"/>
      <c r="D45" s="181">
        <v>297231</v>
      </c>
      <c r="E45" s="17"/>
      <c r="F45" s="17" t="s">
        <v>175</v>
      </c>
      <c r="G45" s="17"/>
      <c r="H45" s="51"/>
      <c r="I45" s="17"/>
      <c r="J45" s="17"/>
      <c r="K45" s="17"/>
      <c r="L45" s="17"/>
    </row>
    <row r="46" spans="1:12" ht="12.75">
      <c r="A46" s="39" t="s">
        <v>171</v>
      </c>
      <c r="B46" s="17"/>
      <c r="C46" s="17"/>
      <c r="D46" s="35">
        <f>+D43+D44+D45</f>
        <v>6640911</v>
      </c>
      <c r="E46" s="17"/>
      <c r="F46" s="17"/>
      <c r="G46" s="17"/>
      <c r="H46" s="51"/>
      <c r="I46" s="17"/>
      <c r="J46" s="17"/>
      <c r="K46" s="17"/>
      <c r="L46" s="17"/>
    </row>
    <row r="47" spans="1:12" ht="12.75">
      <c r="A47" s="39" t="s">
        <v>180</v>
      </c>
      <c r="B47" s="17"/>
      <c r="C47" s="17"/>
      <c r="D47" s="180">
        <v>16346371</v>
      </c>
      <c r="E47" s="17"/>
      <c r="F47" s="17" t="s">
        <v>176</v>
      </c>
      <c r="G47" s="17"/>
      <c r="H47" s="52"/>
      <c r="I47" s="17"/>
      <c r="J47" s="17"/>
      <c r="K47" s="17"/>
      <c r="L47" s="17"/>
    </row>
    <row r="48" spans="1:12" ht="12.75">
      <c r="A48" s="17" t="s">
        <v>181</v>
      </c>
      <c r="B48" s="17"/>
      <c r="C48" s="17"/>
      <c r="D48" s="183">
        <f>+D46/D47</f>
        <v>0.4062620993980866</v>
      </c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 t="s">
        <v>217</v>
      </c>
      <c r="B49" s="17"/>
      <c r="C49" s="17"/>
      <c r="D49" s="181">
        <f>+F9</f>
        <v>31226</v>
      </c>
      <c r="E49" s="17"/>
      <c r="F49" s="17" t="s">
        <v>182</v>
      </c>
      <c r="G49" s="17"/>
      <c r="H49" s="17"/>
      <c r="I49" s="17"/>
      <c r="J49" s="17"/>
      <c r="K49" s="17"/>
      <c r="L49" s="17"/>
    </row>
    <row r="50" spans="1:12" ht="13.5" thickBot="1">
      <c r="A50" s="17" t="s">
        <v>218</v>
      </c>
      <c r="B50" s="17"/>
      <c r="C50" s="17"/>
      <c r="D50" s="182">
        <f>+D48*D49</f>
        <v>12685.940315804652</v>
      </c>
      <c r="E50" s="17"/>
      <c r="F50" s="17"/>
      <c r="G50" s="17"/>
      <c r="H50" s="17"/>
      <c r="I50" s="17"/>
      <c r="J50" s="17"/>
      <c r="K50" s="17"/>
      <c r="L50" s="17"/>
    </row>
    <row r="51" spans="1:12" ht="13.5" thickTop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printOptions/>
  <pageMargins left="0.75" right="0.5" top="1" bottom="1" header="0.5" footer="0.5"/>
  <pageSetup horizontalDpi="600" verticalDpi="600" orientation="portrait" r:id="rId2"/>
  <headerFooter alignWithMargins="0">
    <oddHeader>&amp;LCase No. 2008-00427
Test Year Ended 5/31/10&amp;C&amp;"Arial,Bold"
KENTUCKY-AMERICAN WATER COMPANY
OTHER PUBLIC AUTHORITY (OPA) SALES ADJUSTMENT
&amp;RSch. RJH-12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P56"/>
  <sheetViews>
    <sheetView workbookViewId="0" topLeftCell="A1">
      <selection activeCell="H45" sqref="H45"/>
    </sheetView>
  </sheetViews>
  <sheetFormatPr defaultColWidth="9.140625" defaultRowHeight="12.75"/>
  <cols>
    <col min="3" max="3" width="25.28125" style="0" customWidth="1"/>
    <col min="4" max="4" width="13.421875" style="0" customWidth="1"/>
    <col min="5" max="5" width="0.9921875" style="0" customWidth="1"/>
    <col min="6" max="6" width="11.7109375" style="0" customWidth="1"/>
    <col min="7" max="7" width="0.9921875" style="0" customWidth="1"/>
    <col min="8" max="8" width="13.421875" style="0" customWidth="1"/>
    <col min="9" max="9" width="6.14062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5" ht="12.75">
      <c r="D5" s="2"/>
    </row>
    <row r="6" spans="4:8" ht="12.75">
      <c r="D6" s="3" t="s">
        <v>24</v>
      </c>
      <c r="E6" s="2"/>
      <c r="F6" s="3" t="s">
        <v>0</v>
      </c>
      <c r="G6" s="2"/>
      <c r="H6" s="3" t="s">
        <v>8</v>
      </c>
    </row>
    <row r="7" ht="12.75">
      <c r="D7" s="5" t="s">
        <v>1</v>
      </c>
    </row>
    <row r="8" spans="1:12" ht="12.75">
      <c r="A8" s="12"/>
      <c r="B8" s="13"/>
      <c r="C8" s="13"/>
      <c r="D8" s="29"/>
      <c r="E8" s="29"/>
      <c r="F8" s="29"/>
      <c r="G8" s="29"/>
      <c r="H8" s="29"/>
      <c r="I8" s="13"/>
      <c r="J8" s="13"/>
      <c r="K8" s="13"/>
      <c r="L8" s="13"/>
    </row>
    <row r="9" spans="1:12" ht="12.75">
      <c r="A9" s="13" t="s">
        <v>177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3" t="s">
        <v>214</v>
      </c>
      <c r="B10" s="13"/>
      <c r="C10" s="13"/>
      <c r="D10" s="30">
        <v>492676</v>
      </c>
      <c r="E10" s="30"/>
      <c r="F10" s="30"/>
      <c r="G10" s="30"/>
      <c r="H10" s="175"/>
      <c r="I10" s="30"/>
      <c r="J10" s="13"/>
      <c r="K10" s="13"/>
      <c r="L10" s="13"/>
    </row>
    <row r="11" spans="1:12" ht="12.75">
      <c r="A11" s="13"/>
      <c r="B11" s="13"/>
      <c r="C11" s="13"/>
      <c r="D11" s="30"/>
      <c r="E11" s="30"/>
      <c r="F11" s="30"/>
      <c r="G11" s="30"/>
      <c r="H11" s="30"/>
      <c r="I11" s="30"/>
      <c r="J11" s="13"/>
      <c r="K11" s="13"/>
      <c r="L11" s="13"/>
    </row>
    <row r="12" spans="1:12" ht="12.75">
      <c r="A12" s="13" t="s">
        <v>178</v>
      </c>
      <c r="B12" s="13"/>
      <c r="C12" s="13"/>
      <c r="D12" s="30"/>
      <c r="E12" s="16"/>
      <c r="F12" s="29"/>
      <c r="G12" s="30"/>
      <c r="H12" s="29"/>
      <c r="I12" s="30"/>
      <c r="J12" s="13"/>
      <c r="K12" s="13"/>
      <c r="L12" s="13"/>
    </row>
    <row r="13" spans="1:12" ht="12.75">
      <c r="A13" s="13" t="s">
        <v>160</v>
      </c>
      <c r="B13" s="13"/>
      <c r="C13" s="13"/>
      <c r="D13" s="30"/>
      <c r="E13" s="30"/>
      <c r="F13" s="30"/>
      <c r="G13" s="30"/>
      <c r="H13" s="30">
        <v>518502</v>
      </c>
      <c r="I13" s="6" t="s">
        <v>3</v>
      </c>
      <c r="J13" s="20"/>
      <c r="K13" s="13"/>
      <c r="L13" s="13"/>
    </row>
    <row r="14" spans="1:12" ht="12.75">
      <c r="A14" s="13"/>
      <c r="B14" s="13"/>
      <c r="C14" s="13"/>
      <c r="D14" s="86"/>
      <c r="E14" s="13"/>
      <c r="F14" s="174"/>
      <c r="G14" s="13"/>
      <c r="H14" s="86"/>
      <c r="I14" s="13"/>
      <c r="J14" s="16"/>
      <c r="K14" s="13"/>
      <c r="L14" s="13"/>
    </row>
    <row r="15" spans="1:12" ht="12.75">
      <c r="A15" s="18" t="s">
        <v>179</v>
      </c>
      <c r="B15" s="13"/>
      <c r="C15" s="13"/>
      <c r="D15" s="184">
        <v>2.683867</v>
      </c>
      <c r="E15" s="13"/>
      <c r="F15" s="13"/>
      <c r="G15" s="13"/>
      <c r="H15" s="184">
        <v>2.683867</v>
      </c>
      <c r="I15" s="13"/>
      <c r="J15" s="13"/>
      <c r="K15" s="13"/>
      <c r="L15" s="13"/>
    </row>
    <row r="16" spans="1:12" ht="12.75">
      <c r="A16" s="13"/>
      <c r="B16" s="13"/>
      <c r="C16" s="13"/>
      <c r="D16" s="29"/>
      <c r="E16" s="13"/>
      <c r="F16" s="29"/>
      <c r="G16" s="13"/>
      <c r="H16" s="29"/>
      <c r="I16" s="13"/>
      <c r="J16" s="13"/>
      <c r="K16" s="13"/>
      <c r="L16" s="13"/>
    </row>
    <row r="17" spans="1:12" ht="13.5" thickBot="1">
      <c r="A17" s="18" t="s">
        <v>161</v>
      </c>
      <c r="B17" s="13"/>
      <c r="C17" s="13"/>
      <c r="D17" s="11">
        <v>1322252</v>
      </c>
      <c r="E17" s="13"/>
      <c r="F17" s="29">
        <f>+H17-D17</f>
        <v>69338.40723399981</v>
      </c>
      <c r="G17" s="13"/>
      <c r="H17" s="11">
        <f>+H13*H15</f>
        <v>1391590.4072339998</v>
      </c>
      <c r="I17" s="13"/>
      <c r="J17" s="13"/>
      <c r="K17" s="13"/>
      <c r="L17" s="13"/>
    </row>
    <row r="18" spans="1:12" ht="13.5" thickTop="1">
      <c r="A18" s="18"/>
      <c r="B18" s="13"/>
      <c r="C18" s="13"/>
      <c r="D18" s="29"/>
      <c r="E18" s="13"/>
      <c r="F18" s="29"/>
      <c r="G18" s="13"/>
      <c r="H18" s="29"/>
      <c r="I18" s="13"/>
      <c r="J18" s="13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 t="s">
        <v>191</v>
      </c>
      <c r="B20" s="13"/>
      <c r="C20" s="13"/>
      <c r="D20" s="62"/>
      <c r="E20" s="16"/>
      <c r="F20" s="30">
        <f>+D50</f>
        <v>10492.124979054985</v>
      </c>
      <c r="G20" s="13"/>
      <c r="H20" s="6" t="s">
        <v>7</v>
      </c>
      <c r="I20" s="13"/>
      <c r="J20" s="16"/>
      <c r="K20" s="13"/>
      <c r="L20" s="13"/>
    </row>
    <row r="21" spans="1:12" ht="12.75">
      <c r="A21" s="13"/>
      <c r="B21" s="13"/>
      <c r="C21" s="13"/>
      <c r="D21" s="60"/>
      <c r="E21" s="16"/>
      <c r="F21" s="30"/>
      <c r="G21" s="30"/>
      <c r="H21" s="30"/>
      <c r="I21" s="30"/>
      <c r="J21" s="13"/>
      <c r="K21" s="13"/>
      <c r="L21" s="13"/>
    </row>
    <row r="22" spans="1:12" ht="12.75">
      <c r="A22" s="13" t="s">
        <v>190</v>
      </c>
      <c r="B22" s="13"/>
      <c r="C22" s="13"/>
      <c r="D22" s="53"/>
      <c r="E22" s="13"/>
      <c r="F22" s="29"/>
      <c r="G22" s="13"/>
      <c r="H22" s="29"/>
      <c r="I22" s="13"/>
      <c r="J22" s="13"/>
      <c r="K22" s="13"/>
      <c r="L22" s="13"/>
    </row>
    <row r="23" spans="1:12" ht="12.75">
      <c r="A23" s="18" t="s">
        <v>166</v>
      </c>
      <c r="B23" s="13"/>
      <c r="C23" s="13"/>
      <c r="D23" s="13"/>
      <c r="E23" s="13"/>
      <c r="F23" s="10">
        <f>+F17*0.0092843</f>
        <v>643.7585742826245</v>
      </c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163</v>
      </c>
      <c r="B25" s="13"/>
      <c r="C25" s="13"/>
      <c r="D25" s="13"/>
      <c r="E25" s="13"/>
      <c r="F25" s="87">
        <f>+F17-F20-F23</f>
        <v>58202.5236806622</v>
      </c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167</v>
      </c>
      <c r="B27" s="13"/>
      <c r="C27" s="13"/>
      <c r="D27" s="13"/>
      <c r="E27" s="13"/>
      <c r="F27" s="41">
        <v>0.611</v>
      </c>
      <c r="G27" s="13"/>
      <c r="H27" s="13"/>
      <c r="I27" s="13"/>
      <c r="J27" s="13"/>
      <c r="K27" s="13"/>
      <c r="L27" s="13"/>
    </row>
    <row r="28" spans="1:1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3.5" thickBot="1">
      <c r="A29" s="13" t="s">
        <v>164</v>
      </c>
      <c r="B29" s="13"/>
      <c r="C29" s="13"/>
      <c r="D29" s="13"/>
      <c r="E29" s="13"/>
      <c r="F29" s="11">
        <f>+F25*F27</f>
        <v>35561.741968884606</v>
      </c>
      <c r="G29" s="13"/>
      <c r="H29" s="13"/>
      <c r="I29" s="13"/>
      <c r="J29" s="13"/>
      <c r="K29" s="13"/>
      <c r="L29" s="13"/>
    </row>
    <row r="30" spans="1:12" ht="13.5" thickTop="1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6"/>
      <c r="B32" s="13"/>
      <c r="C32" s="13"/>
      <c r="D32" s="17"/>
      <c r="E32" s="17"/>
      <c r="F32" s="17"/>
      <c r="G32" s="17"/>
      <c r="H32" s="17"/>
      <c r="I32" s="17"/>
      <c r="J32" s="17"/>
      <c r="K32" s="13"/>
      <c r="L32" s="13"/>
    </row>
    <row r="33" spans="1:12" ht="12.75">
      <c r="A33" s="17"/>
      <c r="B33" s="17"/>
      <c r="C33" s="17"/>
      <c r="D33" s="27"/>
      <c r="E33" s="13"/>
      <c r="F33" s="13"/>
      <c r="G33" s="13"/>
      <c r="H33" s="13"/>
      <c r="I33" s="17"/>
      <c r="J33" s="17"/>
      <c r="K33" s="17"/>
      <c r="L33" s="17"/>
    </row>
    <row r="34" spans="1:12" ht="12.75">
      <c r="A34" s="6"/>
      <c r="B34" s="17"/>
      <c r="C34" s="17"/>
      <c r="D34" s="27"/>
      <c r="E34" s="27"/>
      <c r="F34" s="27"/>
      <c r="G34" s="27"/>
      <c r="H34" s="27"/>
      <c r="I34" s="17"/>
      <c r="J34" s="17"/>
      <c r="K34" s="17"/>
      <c r="L34" s="17"/>
    </row>
    <row r="35" spans="1:12" ht="12.75">
      <c r="A35" s="6"/>
      <c r="B35" s="17"/>
      <c r="C35" s="13"/>
      <c r="D35" s="51"/>
      <c r="E35" s="17"/>
      <c r="F35" s="17"/>
      <c r="G35" s="17"/>
      <c r="H35" s="51"/>
      <c r="I35" s="17"/>
      <c r="J35" s="17"/>
      <c r="K35" s="17"/>
      <c r="L35" s="17"/>
    </row>
    <row r="36" spans="1:12" ht="12.75">
      <c r="A36" s="16"/>
      <c r="B36" s="17"/>
      <c r="C36" s="17"/>
      <c r="D36" s="51"/>
      <c r="E36" s="17"/>
      <c r="F36" s="17"/>
      <c r="G36" s="17"/>
      <c r="H36" s="51"/>
      <c r="I36" s="17"/>
      <c r="J36" s="17"/>
      <c r="K36" s="17"/>
      <c r="L36" s="17"/>
    </row>
    <row r="37" spans="1:12" ht="12.75">
      <c r="A37" s="16"/>
      <c r="B37" s="17"/>
      <c r="C37" s="17"/>
      <c r="D37" s="51"/>
      <c r="E37" s="17"/>
      <c r="F37" s="17"/>
      <c r="G37" s="17"/>
      <c r="H37" s="51"/>
      <c r="I37" s="17"/>
      <c r="J37" s="17"/>
      <c r="K37" s="17"/>
      <c r="L37" s="17"/>
    </row>
    <row r="38" spans="1:12" ht="12.75">
      <c r="A38" s="16"/>
      <c r="B38" s="17"/>
      <c r="C38" s="17"/>
      <c r="D38" s="51"/>
      <c r="E38" s="17"/>
      <c r="F38" s="17"/>
      <c r="G38" s="17"/>
      <c r="H38" s="51"/>
      <c r="I38" s="17"/>
      <c r="J38" s="17"/>
      <c r="K38" s="17"/>
      <c r="L38" s="17"/>
    </row>
    <row r="39" spans="1:12" ht="12.75">
      <c r="A39" s="17"/>
      <c r="B39" s="17"/>
      <c r="C39" s="17"/>
      <c r="D39" s="51"/>
      <c r="E39" s="17"/>
      <c r="F39" s="17"/>
      <c r="G39" s="17"/>
      <c r="H39" s="51"/>
      <c r="I39" s="17"/>
      <c r="J39" s="17"/>
      <c r="K39" s="17"/>
      <c r="L39" s="17"/>
    </row>
    <row r="40" spans="1:16" ht="12.75">
      <c r="A40" s="6" t="s">
        <v>165</v>
      </c>
      <c r="B40" s="17"/>
      <c r="C40" s="17"/>
      <c r="D40" s="51"/>
      <c r="E40" s="17"/>
      <c r="F40" s="17"/>
      <c r="G40" s="17"/>
      <c r="H40" s="51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6" t="s">
        <v>183</v>
      </c>
      <c r="B41" s="17"/>
      <c r="C41" s="17"/>
      <c r="D41" s="51"/>
      <c r="E41" s="17"/>
      <c r="F41" s="17"/>
      <c r="G41" s="17"/>
      <c r="H41" s="51"/>
      <c r="I41" s="17"/>
      <c r="J41" s="17"/>
      <c r="K41" s="17"/>
      <c r="L41" s="17"/>
      <c r="M41" s="17"/>
      <c r="N41" s="17"/>
      <c r="O41" s="17"/>
      <c r="P41" s="17"/>
    </row>
    <row r="42" spans="1:12" ht="12.75">
      <c r="A42" s="17"/>
      <c r="B42" s="17"/>
      <c r="C42" s="17"/>
      <c r="D42" s="51"/>
      <c r="E42" s="17"/>
      <c r="F42" s="17"/>
      <c r="G42" s="17"/>
      <c r="H42" s="51"/>
      <c r="I42" s="17"/>
      <c r="J42" s="17"/>
      <c r="K42" s="17"/>
      <c r="L42" s="17"/>
    </row>
    <row r="43" spans="1:12" ht="12.75">
      <c r="A43" s="6" t="s">
        <v>168</v>
      </c>
      <c r="B43" s="17"/>
      <c r="C43" s="17"/>
      <c r="D43" s="35">
        <v>3598619</v>
      </c>
      <c r="E43" s="17"/>
      <c r="F43" s="17" t="s">
        <v>175</v>
      </c>
      <c r="G43" s="17"/>
      <c r="H43" s="51"/>
      <c r="I43" s="17"/>
      <c r="J43" s="17"/>
      <c r="K43" s="17"/>
      <c r="L43" s="17"/>
    </row>
    <row r="44" spans="1:12" ht="12.75">
      <c r="A44" s="17" t="s">
        <v>169</v>
      </c>
      <c r="B44" s="17"/>
      <c r="C44" s="17"/>
      <c r="D44" s="36">
        <v>2745061</v>
      </c>
      <c r="E44" s="17"/>
      <c r="F44" s="17" t="s">
        <v>175</v>
      </c>
      <c r="G44" s="17"/>
      <c r="H44" s="51"/>
      <c r="I44" s="17"/>
      <c r="J44" s="17"/>
      <c r="K44" s="17"/>
      <c r="L44" s="17"/>
    </row>
    <row r="45" spans="1:12" ht="12.75">
      <c r="A45" s="39" t="s">
        <v>170</v>
      </c>
      <c r="B45" s="17"/>
      <c r="C45" s="17"/>
      <c r="D45" s="181">
        <v>297231</v>
      </c>
      <c r="E45" s="17"/>
      <c r="F45" s="17" t="s">
        <v>175</v>
      </c>
      <c r="G45" s="17"/>
      <c r="H45" s="51"/>
      <c r="I45" s="17"/>
      <c r="J45" s="17"/>
      <c r="K45" s="17"/>
      <c r="L45" s="17"/>
    </row>
    <row r="46" spans="1:12" ht="12.75">
      <c r="A46" s="39" t="s">
        <v>171</v>
      </c>
      <c r="B46" s="17"/>
      <c r="C46" s="17"/>
      <c r="D46" s="35">
        <f>+D43+D44+D45</f>
        <v>6640911</v>
      </c>
      <c r="E46" s="17"/>
      <c r="F46" s="17"/>
      <c r="G46" s="17"/>
      <c r="H46" s="51"/>
      <c r="I46" s="17"/>
      <c r="J46" s="17"/>
      <c r="K46" s="17"/>
      <c r="L46" s="17"/>
    </row>
    <row r="47" spans="1:12" ht="12.75">
      <c r="A47" s="39" t="s">
        <v>180</v>
      </c>
      <c r="B47" s="17"/>
      <c r="C47" s="17"/>
      <c r="D47" s="180">
        <v>16346371</v>
      </c>
      <c r="E47" s="17"/>
      <c r="F47" s="17" t="s">
        <v>176</v>
      </c>
      <c r="G47" s="17"/>
      <c r="H47" s="52"/>
      <c r="I47" s="17"/>
      <c r="J47" s="17"/>
      <c r="K47" s="17"/>
      <c r="L47" s="17"/>
    </row>
    <row r="48" spans="1:12" ht="12.75">
      <c r="A48" s="17" t="s">
        <v>181</v>
      </c>
      <c r="B48" s="17"/>
      <c r="C48" s="17"/>
      <c r="D48" s="183">
        <f>+D46/D47</f>
        <v>0.4062620993980866</v>
      </c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 t="s">
        <v>217</v>
      </c>
      <c r="B49" s="17"/>
      <c r="C49" s="17"/>
      <c r="D49" s="181">
        <f>+H13-D10</f>
        <v>25826</v>
      </c>
      <c r="E49" s="17"/>
      <c r="F49" s="17" t="s">
        <v>182</v>
      </c>
      <c r="G49" s="17"/>
      <c r="H49" s="17"/>
      <c r="I49" s="17"/>
      <c r="J49" s="17"/>
      <c r="K49" s="17"/>
      <c r="L49" s="17"/>
    </row>
    <row r="50" spans="1:12" ht="13.5" thickBot="1">
      <c r="A50" s="17" t="s">
        <v>218</v>
      </c>
      <c r="B50" s="17"/>
      <c r="C50" s="17"/>
      <c r="D50" s="182">
        <f>+D48*D49</f>
        <v>10492.124979054985</v>
      </c>
      <c r="E50" s="17"/>
      <c r="F50" s="17"/>
      <c r="G50" s="17"/>
      <c r="H50" s="17"/>
      <c r="I50" s="17"/>
      <c r="J50" s="17"/>
      <c r="K50" s="17"/>
      <c r="L50" s="17"/>
    </row>
    <row r="51" spans="1:12" ht="13.5" thickTop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OTHER WATER UTILITY (OWU) SALES ADJUSTMENT
&amp;RSch. RJH-13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5:P58"/>
  <sheetViews>
    <sheetView workbookViewId="0" topLeftCell="A7">
      <selection activeCell="J36" sqref="J36"/>
    </sheetView>
  </sheetViews>
  <sheetFormatPr defaultColWidth="9.140625" defaultRowHeight="12.75"/>
  <cols>
    <col min="3" max="3" width="25.28125" style="0" customWidth="1"/>
    <col min="4" max="4" width="13.421875" style="0" customWidth="1"/>
    <col min="5" max="5" width="0.9921875" style="0" customWidth="1"/>
    <col min="6" max="6" width="11.7109375" style="0" customWidth="1"/>
    <col min="7" max="7" width="0.9921875" style="0" customWidth="1"/>
    <col min="8" max="8" width="13.421875" style="0" customWidth="1"/>
    <col min="9" max="9" width="6.14062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5" ht="12.75">
      <c r="D5" s="2"/>
    </row>
    <row r="6" ht="12.75">
      <c r="D6" s="2"/>
    </row>
    <row r="7" ht="12.75">
      <c r="D7" s="2"/>
    </row>
    <row r="8" spans="1:9" ht="12.75">
      <c r="A8" s="13"/>
      <c r="B8" s="13"/>
      <c r="C8" s="13"/>
      <c r="D8" s="27"/>
      <c r="E8" s="27"/>
      <c r="F8" s="27"/>
      <c r="G8" s="27"/>
      <c r="H8" s="27"/>
      <c r="I8" s="13"/>
    </row>
    <row r="9" spans="1:9" ht="12.75">
      <c r="A9" s="13" t="s">
        <v>185</v>
      </c>
      <c r="B9" s="13"/>
      <c r="C9" s="13"/>
      <c r="D9" s="28"/>
      <c r="E9" s="13"/>
      <c r="F9" s="14">
        <v>-37128</v>
      </c>
      <c r="G9" s="13"/>
      <c r="H9" s="88" t="s">
        <v>1</v>
      </c>
      <c r="I9" s="13"/>
    </row>
    <row r="10" spans="1:12" ht="12.75">
      <c r="A10" s="12"/>
      <c r="B10" s="13"/>
      <c r="C10" s="13"/>
      <c r="D10" s="29"/>
      <c r="E10" s="29"/>
      <c r="F10" s="29"/>
      <c r="G10" s="29"/>
      <c r="H10" s="29"/>
      <c r="I10" s="13"/>
      <c r="J10" s="13"/>
      <c r="K10" s="13"/>
      <c r="L10" s="13"/>
    </row>
    <row r="11" spans="1:12" ht="12.75">
      <c r="A11" s="13" t="s">
        <v>186</v>
      </c>
      <c r="B11" s="13"/>
      <c r="C11" s="13"/>
      <c r="D11" s="13"/>
      <c r="E11" s="13"/>
      <c r="F11" s="4">
        <v>29699</v>
      </c>
      <c r="G11" s="13"/>
      <c r="H11" s="88" t="s">
        <v>3</v>
      </c>
      <c r="I11" s="13"/>
      <c r="J11" s="13"/>
      <c r="K11" s="13"/>
      <c r="L11" s="13"/>
    </row>
    <row r="12" spans="1:12" ht="12.75">
      <c r="A12" s="13"/>
      <c r="B12" s="13"/>
      <c r="C12" s="13"/>
      <c r="D12" s="30"/>
      <c r="E12" s="30"/>
      <c r="F12" s="30"/>
      <c r="G12" s="30"/>
      <c r="H12" s="175"/>
      <c r="I12" s="30"/>
      <c r="J12" s="13"/>
      <c r="K12" s="13"/>
      <c r="L12" s="13"/>
    </row>
    <row r="13" spans="1:12" ht="12.75">
      <c r="A13" s="13" t="s">
        <v>188</v>
      </c>
      <c r="B13" s="13"/>
      <c r="C13" s="13"/>
      <c r="D13" s="30"/>
      <c r="E13" s="30"/>
      <c r="F13" s="30">
        <f>+F9+F11</f>
        <v>-7429</v>
      </c>
      <c r="G13" s="30"/>
      <c r="H13" s="30"/>
      <c r="I13" s="30"/>
      <c r="J13" s="13"/>
      <c r="K13" s="13"/>
      <c r="L13" s="13"/>
    </row>
    <row r="14" spans="1:12" ht="12.75">
      <c r="A14" s="13"/>
      <c r="B14" s="13"/>
      <c r="C14" s="13"/>
      <c r="D14" s="30"/>
      <c r="E14" s="16"/>
      <c r="F14" s="29"/>
      <c r="G14" s="30"/>
      <c r="H14" s="29"/>
      <c r="I14" s="30"/>
      <c r="J14" s="13"/>
      <c r="K14" s="13"/>
      <c r="L14" s="13"/>
    </row>
    <row r="15" spans="1:12" ht="12.75">
      <c r="A15" s="13" t="s">
        <v>189</v>
      </c>
      <c r="B15" s="13"/>
      <c r="C15" s="13"/>
      <c r="D15" s="53"/>
      <c r="E15" s="13"/>
      <c r="F15" s="29"/>
      <c r="G15" s="13"/>
      <c r="H15" s="29"/>
      <c r="I15" s="16"/>
      <c r="J15" s="20"/>
      <c r="K15" s="13"/>
      <c r="L15" s="13"/>
    </row>
    <row r="16" spans="1:12" ht="12.75">
      <c r="A16" s="18" t="s">
        <v>192</v>
      </c>
      <c r="B16" s="13"/>
      <c r="C16" s="13"/>
      <c r="D16" s="13"/>
      <c r="E16" s="13"/>
      <c r="F16" s="10">
        <f>+F13*0.0092843</f>
        <v>-68.97306470000001</v>
      </c>
      <c r="G16" s="13"/>
      <c r="H16" s="13"/>
      <c r="I16" s="13"/>
      <c r="J16" s="16"/>
      <c r="K16" s="13"/>
      <c r="L16" s="13"/>
    </row>
    <row r="17" spans="1:1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8" t="s">
        <v>193</v>
      </c>
      <c r="B18" s="13"/>
      <c r="C18" s="13"/>
      <c r="D18" s="13"/>
      <c r="E18" s="13"/>
      <c r="F18" s="87">
        <f>+F13-F16</f>
        <v>-7360.0269353</v>
      </c>
      <c r="G18" s="13"/>
      <c r="H18" s="13"/>
      <c r="I18" s="13"/>
      <c r="J18" s="13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194</v>
      </c>
      <c r="B20" s="13"/>
      <c r="C20" s="13"/>
      <c r="D20" s="13"/>
      <c r="E20" s="13"/>
      <c r="F20" s="41">
        <v>0.611</v>
      </c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3.5" thickBot="1">
      <c r="A22" s="13" t="s">
        <v>195</v>
      </c>
      <c r="B22" s="13"/>
      <c r="C22" s="13"/>
      <c r="D22" s="13"/>
      <c r="E22" s="13"/>
      <c r="F22" s="11">
        <f>+F18*F20</f>
        <v>-4496.9764574683</v>
      </c>
      <c r="G22" s="13"/>
      <c r="H22" s="13"/>
      <c r="I22" s="13"/>
      <c r="J22" s="16"/>
      <c r="K22" s="13"/>
      <c r="L22" s="13"/>
    </row>
    <row r="23" spans="1:12" ht="13.5" thickTop="1">
      <c r="A23" s="16"/>
      <c r="B23" s="13"/>
      <c r="C23" s="13"/>
      <c r="D23" s="13"/>
      <c r="E23" s="13"/>
      <c r="F23" s="13"/>
      <c r="G23" s="13"/>
      <c r="H23" s="13"/>
      <c r="I23" s="30"/>
      <c r="J23" s="13"/>
      <c r="K23" s="13"/>
      <c r="L23" s="13"/>
    </row>
    <row r="24" spans="1:12" ht="12.75">
      <c r="A24" s="13"/>
      <c r="B24" s="13"/>
      <c r="C24" s="13"/>
      <c r="D24" s="53"/>
      <c r="E24" s="13"/>
      <c r="F24" s="29"/>
      <c r="G24" s="13"/>
      <c r="H24" s="29"/>
      <c r="I24" s="13"/>
      <c r="J24" s="13"/>
      <c r="K24" s="13"/>
      <c r="L24" s="13"/>
    </row>
    <row r="25" spans="1:12" ht="12.75">
      <c r="A25" s="18"/>
      <c r="B25" s="13"/>
      <c r="C25" s="13"/>
      <c r="D25" s="13"/>
      <c r="E25" s="13"/>
      <c r="F25" s="30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/>
      <c r="B27" s="13"/>
      <c r="C27" s="13"/>
      <c r="D27" s="13"/>
      <c r="E27" s="13"/>
      <c r="F27" s="87"/>
      <c r="G27" s="13"/>
      <c r="H27" s="13"/>
      <c r="I27" s="13"/>
      <c r="J27" s="13"/>
      <c r="K27" s="13"/>
      <c r="L27" s="13"/>
    </row>
    <row r="28" spans="1:1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8"/>
      <c r="B29" s="13"/>
      <c r="C29" s="13"/>
      <c r="D29" s="13"/>
      <c r="E29" s="13"/>
      <c r="F29" s="174"/>
      <c r="G29" s="13"/>
      <c r="H29" s="13"/>
      <c r="I29" s="13"/>
      <c r="J29" s="13"/>
      <c r="K29" s="13"/>
      <c r="L29" s="13"/>
    </row>
    <row r="30" spans="1:1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3"/>
      <c r="B31" s="13"/>
      <c r="C31" s="13"/>
      <c r="D31" s="13"/>
      <c r="E31" s="13"/>
      <c r="F31" s="29"/>
      <c r="G31" s="13"/>
      <c r="H31" s="13"/>
      <c r="I31" s="13"/>
      <c r="J31" s="13"/>
      <c r="K31" s="13"/>
      <c r="L31" s="13"/>
    </row>
    <row r="32" spans="1:12" ht="12.75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6"/>
      <c r="B34" s="13"/>
      <c r="C34" s="13"/>
      <c r="D34" s="17"/>
      <c r="E34" s="17"/>
      <c r="F34" s="17"/>
      <c r="G34" s="17"/>
      <c r="H34" s="17"/>
      <c r="I34" s="17"/>
      <c r="J34" s="17"/>
      <c r="K34" s="13"/>
      <c r="L34" s="13"/>
    </row>
    <row r="35" spans="1:12" ht="12.75">
      <c r="A35" s="17"/>
      <c r="B35" s="17"/>
      <c r="C35" s="17"/>
      <c r="D35" s="27"/>
      <c r="E35" s="13"/>
      <c r="F35" s="13"/>
      <c r="G35" s="13"/>
      <c r="H35" s="13"/>
      <c r="I35" s="17"/>
      <c r="J35" s="17"/>
      <c r="K35" s="17"/>
      <c r="L35" s="17"/>
    </row>
    <row r="36" spans="1:12" ht="12.75">
      <c r="A36" s="6"/>
      <c r="B36" s="17"/>
      <c r="C36" s="17"/>
      <c r="D36" s="27"/>
      <c r="E36" s="27"/>
      <c r="F36" s="27"/>
      <c r="G36" s="27"/>
      <c r="H36" s="27"/>
      <c r="I36" s="17"/>
      <c r="J36" s="17"/>
      <c r="K36" s="17"/>
      <c r="L36" s="17"/>
    </row>
    <row r="37" spans="1:12" ht="12.75">
      <c r="A37" s="6"/>
      <c r="B37" s="17"/>
      <c r="C37" s="13"/>
      <c r="D37" s="51"/>
      <c r="E37" s="17"/>
      <c r="F37" s="17"/>
      <c r="G37" s="17"/>
      <c r="H37" s="51"/>
      <c r="I37" s="17"/>
      <c r="J37" s="17"/>
      <c r="K37" s="17"/>
      <c r="L37" s="17"/>
    </row>
    <row r="38" spans="1:12" ht="12.75">
      <c r="A38" s="16"/>
      <c r="B38" s="17"/>
      <c r="C38" s="17"/>
      <c r="D38" s="51"/>
      <c r="E38" s="17"/>
      <c r="F38" s="17"/>
      <c r="G38" s="17"/>
      <c r="H38" s="51"/>
      <c r="I38" s="17"/>
      <c r="J38" s="17"/>
      <c r="K38" s="17"/>
      <c r="L38" s="17"/>
    </row>
    <row r="39" spans="1:12" ht="12.75">
      <c r="A39" s="16"/>
      <c r="B39" s="17"/>
      <c r="C39" s="17"/>
      <c r="D39" s="51"/>
      <c r="E39" s="17"/>
      <c r="F39" s="17"/>
      <c r="G39" s="17"/>
      <c r="H39" s="51"/>
      <c r="I39" s="17"/>
      <c r="J39" s="17"/>
      <c r="K39" s="17"/>
      <c r="L39" s="17"/>
    </row>
    <row r="40" spans="1:12" ht="12.75">
      <c r="A40" s="16"/>
      <c r="B40" s="17"/>
      <c r="C40" s="17"/>
      <c r="D40" s="51"/>
      <c r="E40" s="17"/>
      <c r="F40" s="17"/>
      <c r="G40" s="17"/>
      <c r="H40" s="51"/>
      <c r="I40" s="17"/>
      <c r="J40" s="17"/>
      <c r="K40" s="17"/>
      <c r="L40" s="17"/>
    </row>
    <row r="41" spans="1:12" ht="12.75">
      <c r="A41" s="17"/>
      <c r="B41" s="17"/>
      <c r="C41" s="17"/>
      <c r="D41" s="51"/>
      <c r="E41" s="17"/>
      <c r="F41" s="17"/>
      <c r="G41" s="17"/>
      <c r="H41" s="51"/>
      <c r="I41" s="17"/>
      <c r="J41" s="17"/>
      <c r="K41" s="17"/>
      <c r="L41" s="17"/>
    </row>
    <row r="42" spans="1:16" ht="12.75">
      <c r="A42" s="16"/>
      <c r="B42" s="17"/>
      <c r="C42" s="17"/>
      <c r="D42" s="51"/>
      <c r="E42" s="17"/>
      <c r="F42" s="17"/>
      <c r="G42" s="17"/>
      <c r="H42" s="51"/>
      <c r="I42" s="17"/>
      <c r="J42" s="17"/>
      <c r="K42" s="17"/>
      <c r="L42" s="17"/>
      <c r="M42" s="17"/>
      <c r="N42" s="17"/>
      <c r="O42" s="17"/>
      <c r="P42" s="17"/>
    </row>
    <row r="43" spans="1:16" ht="12.75">
      <c r="A43" s="16"/>
      <c r="B43" s="17"/>
      <c r="C43" s="17"/>
      <c r="D43" s="51"/>
      <c r="E43" s="17"/>
      <c r="F43" s="17"/>
      <c r="G43" s="17"/>
      <c r="H43" s="51"/>
      <c r="I43" s="17"/>
      <c r="J43" s="17"/>
      <c r="K43" s="17"/>
      <c r="L43" s="17"/>
      <c r="M43" s="17"/>
      <c r="N43" s="17"/>
      <c r="O43" s="17"/>
      <c r="P43" s="17"/>
    </row>
    <row r="44" spans="1:12" ht="12.75">
      <c r="A44" s="17"/>
      <c r="B44" s="17"/>
      <c r="C44" s="17"/>
      <c r="D44" s="51"/>
      <c r="E44" s="17"/>
      <c r="F44" s="17"/>
      <c r="G44" s="17"/>
      <c r="H44" s="51"/>
      <c r="I44" s="17"/>
      <c r="J44" s="17"/>
      <c r="K44" s="17"/>
      <c r="L44" s="17"/>
    </row>
    <row r="45" spans="1:12" ht="12.75">
      <c r="A45" s="16"/>
      <c r="B45" s="17"/>
      <c r="C45" s="17"/>
      <c r="D45" s="35"/>
      <c r="E45" s="17"/>
      <c r="F45" s="17"/>
      <c r="G45" s="17"/>
      <c r="H45" s="51"/>
      <c r="I45" s="17"/>
      <c r="J45" s="17"/>
      <c r="K45" s="17"/>
      <c r="L45" s="17"/>
    </row>
    <row r="46" spans="1:12" ht="12.75">
      <c r="A46" s="88" t="s">
        <v>482</v>
      </c>
      <c r="B46" s="17"/>
      <c r="C46" s="17"/>
      <c r="D46" s="36"/>
      <c r="E46" s="17"/>
      <c r="F46" s="17"/>
      <c r="G46" s="17"/>
      <c r="H46" s="51"/>
      <c r="I46" s="17"/>
      <c r="J46" s="17"/>
      <c r="K46" s="17"/>
      <c r="L46" s="17"/>
    </row>
    <row r="47" spans="1:12" ht="12.75">
      <c r="A47" s="88" t="s">
        <v>187</v>
      </c>
      <c r="B47" s="17"/>
      <c r="C47" s="17"/>
      <c r="D47" s="36"/>
      <c r="E47" s="17"/>
      <c r="F47" s="17"/>
      <c r="G47" s="17"/>
      <c r="H47" s="51"/>
      <c r="I47" s="17"/>
      <c r="J47" s="17"/>
      <c r="K47" s="17"/>
      <c r="L47" s="17"/>
    </row>
    <row r="48" spans="1:12" ht="12.75">
      <c r="A48" s="39"/>
      <c r="B48" s="17"/>
      <c r="C48" s="17"/>
      <c r="D48" s="35"/>
      <c r="E48" s="17"/>
      <c r="F48" s="17"/>
      <c r="G48" s="17"/>
      <c r="H48" s="51"/>
      <c r="I48" s="17"/>
      <c r="J48" s="17"/>
      <c r="K48" s="17"/>
      <c r="L48" s="17"/>
    </row>
    <row r="49" spans="1:12" ht="12.75">
      <c r="A49" s="39"/>
      <c r="B49" s="17"/>
      <c r="C49" s="17"/>
      <c r="D49" s="179"/>
      <c r="E49" s="17"/>
      <c r="F49" s="17"/>
      <c r="G49" s="17"/>
      <c r="H49" s="52"/>
      <c r="I49" s="17"/>
      <c r="J49" s="17"/>
      <c r="K49" s="17"/>
      <c r="L49" s="17"/>
    </row>
    <row r="50" spans="1:12" ht="12.75">
      <c r="A50" s="17"/>
      <c r="B50" s="17"/>
      <c r="C50" s="17"/>
      <c r="D50" s="183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17"/>
      <c r="B51" s="17"/>
      <c r="C51" s="17"/>
      <c r="D51" s="36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35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FIRE SERVICE REVENUE ADJUSTMENT
&amp;RSch. RJH-14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7:P60"/>
  <sheetViews>
    <sheetView workbookViewId="0" topLeftCell="A1">
      <selection activeCell="L16" sqref="L16"/>
    </sheetView>
  </sheetViews>
  <sheetFormatPr defaultColWidth="9.140625" defaultRowHeight="12.75"/>
  <cols>
    <col min="2" max="2" width="9.8515625" style="0" bestFit="1" customWidth="1"/>
    <col min="3" max="3" width="25.28125" style="0" customWidth="1"/>
    <col min="4" max="4" width="13.421875" style="0" customWidth="1"/>
    <col min="5" max="5" width="0.9921875" style="0" customWidth="1"/>
    <col min="6" max="6" width="11.7109375" style="0" customWidth="1"/>
    <col min="7" max="7" width="0.9921875" style="0" customWidth="1"/>
    <col min="8" max="8" width="13.421875" style="0" customWidth="1"/>
    <col min="9" max="9" width="6.14062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7" ht="12.75">
      <c r="D7" s="2"/>
    </row>
    <row r="8" spans="4:8" ht="12.75">
      <c r="D8" s="3" t="s">
        <v>24</v>
      </c>
      <c r="E8" s="2"/>
      <c r="F8" s="3" t="s">
        <v>0</v>
      </c>
      <c r="G8" s="2"/>
      <c r="H8" s="3" t="s">
        <v>8</v>
      </c>
    </row>
    <row r="9" ht="12.75">
      <c r="D9" s="5" t="s">
        <v>1</v>
      </c>
    </row>
    <row r="10" spans="1:12" ht="12.75">
      <c r="A10" s="12"/>
      <c r="B10" s="13"/>
      <c r="C10" s="13"/>
      <c r="D10" s="29"/>
      <c r="E10" s="29"/>
      <c r="F10" s="29"/>
      <c r="G10" s="29"/>
      <c r="H10" s="29"/>
      <c r="I10" s="13"/>
      <c r="J10" s="13"/>
      <c r="K10" s="13"/>
      <c r="L10" s="13"/>
    </row>
    <row r="11" spans="1:12" ht="12.75">
      <c r="A11" s="13" t="s">
        <v>206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3.5" thickBot="1">
      <c r="A12" s="13" t="s">
        <v>207</v>
      </c>
      <c r="B12" s="13"/>
      <c r="C12" s="13"/>
      <c r="D12" s="11">
        <v>2289756</v>
      </c>
      <c r="E12" s="30"/>
      <c r="F12" s="29">
        <f>+H12-D12</f>
        <v>235942</v>
      </c>
      <c r="G12" s="30"/>
      <c r="H12" s="11">
        <v>2525698</v>
      </c>
      <c r="I12" s="6" t="s">
        <v>3</v>
      </c>
      <c r="J12" s="13"/>
      <c r="K12" s="13"/>
      <c r="L12" s="13"/>
    </row>
    <row r="13" spans="1:12" ht="13.5" thickTop="1">
      <c r="A13" s="13"/>
      <c r="B13" s="13"/>
      <c r="C13" s="13"/>
      <c r="D13" s="30"/>
      <c r="E13" s="30"/>
      <c r="F13" s="30"/>
      <c r="G13" s="30"/>
      <c r="H13" s="30"/>
      <c r="I13" s="30"/>
      <c r="J13" s="13"/>
      <c r="K13" s="13"/>
      <c r="L13" s="13"/>
    </row>
    <row r="14" spans="1:12" ht="12.75">
      <c r="A14" s="13"/>
      <c r="B14" s="13"/>
      <c r="C14" s="13"/>
      <c r="D14" s="60"/>
      <c r="E14" s="16"/>
      <c r="F14" s="30"/>
      <c r="G14" s="30"/>
      <c r="H14" s="30"/>
      <c r="I14" s="30"/>
      <c r="J14" s="13"/>
      <c r="K14" s="13"/>
      <c r="L14" s="13"/>
    </row>
    <row r="15" spans="1:12" ht="12.75">
      <c r="A15" s="13" t="s">
        <v>208</v>
      </c>
      <c r="B15" s="13"/>
      <c r="C15" s="13"/>
      <c r="D15" s="53"/>
      <c r="E15" s="13"/>
      <c r="F15" s="29"/>
      <c r="G15" s="13"/>
      <c r="H15" s="29"/>
      <c r="I15" s="13"/>
      <c r="J15" s="13"/>
      <c r="K15" s="13"/>
      <c r="L15" s="13"/>
    </row>
    <row r="16" spans="1:12" ht="12.75">
      <c r="A16" s="18" t="s">
        <v>198</v>
      </c>
      <c r="B16" s="13"/>
      <c r="C16" s="13"/>
      <c r="D16" s="13"/>
      <c r="E16" s="13"/>
      <c r="F16" s="10">
        <f>+F12*0.0092843</f>
        <v>2190.5563106</v>
      </c>
      <c r="G16" s="13"/>
      <c r="H16" s="13"/>
      <c r="I16" s="13"/>
      <c r="J16" s="13"/>
      <c r="K16" s="13"/>
      <c r="L16" s="13"/>
    </row>
    <row r="17" spans="1:1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8" t="s">
        <v>199</v>
      </c>
      <c r="B18" s="13"/>
      <c r="C18" s="13"/>
      <c r="D18" s="13"/>
      <c r="E18" s="13"/>
      <c r="F18" s="87">
        <f>+F12-F16</f>
        <v>233751.4436894</v>
      </c>
      <c r="G18" s="13"/>
      <c r="H18" s="13"/>
      <c r="I18" s="13"/>
      <c r="J18" s="13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200</v>
      </c>
      <c r="B20" s="13"/>
      <c r="C20" s="13"/>
      <c r="D20" s="13"/>
      <c r="E20" s="13"/>
      <c r="F20" s="41">
        <v>0.611</v>
      </c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3.5" thickBot="1">
      <c r="A22" s="13" t="s">
        <v>201</v>
      </c>
      <c r="B22" s="13"/>
      <c r="C22" s="13"/>
      <c r="D22" s="13"/>
      <c r="E22" s="13"/>
      <c r="F22" s="11">
        <f>+F18*F20</f>
        <v>142822.1320942234</v>
      </c>
      <c r="G22" s="13"/>
      <c r="H22" s="13"/>
      <c r="I22" s="13"/>
      <c r="J22" s="13"/>
      <c r="K22" s="13"/>
      <c r="L22" s="13"/>
    </row>
    <row r="23" spans="1:12" ht="13.5" thickTop="1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6"/>
      <c r="B25" s="13"/>
      <c r="C25" s="13"/>
      <c r="D25" s="17"/>
      <c r="E25" s="17"/>
      <c r="F25" s="17"/>
      <c r="G25" s="17"/>
      <c r="H25" s="17"/>
      <c r="I25" s="17"/>
      <c r="J25" s="17"/>
      <c r="K25" s="13"/>
      <c r="L25" s="13"/>
    </row>
    <row r="26" spans="1:12" ht="12.75">
      <c r="A26" s="17"/>
      <c r="B26" s="17"/>
      <c r="C26" s="17"/>
      <c r="D26" s="27"/>
      <c r="E26" s="13"/>
      <c r="F26" s="13"/>
      <c r="G26" s="13"/>
      <c r="H26" s="13"/>
      <c r="I26" s="17"/>
      <c r="J26" s="17"/>
      <c r="K26" s="17"/>
      <c r="L26" s="17"/>
    </row>
    <row r="27" spans="1:12" ht="12.75">
      <c r="A27" s="6"/>
      <c r="B27" s="17"/>
      <c r="C27" s="17"/>
      <c r="D27" s="27"/>
      <c r="E27" s="27"/>
      <c r="F27" s="27"/>
      <c r="G27" s="27"/>
      <c r="H27" s="27"/>
      <c r="I27" s="17"/>
      <c r="J27" s="17"/>
      <c r="K27" s="17"/>
      <c r="L27" s="17"/>
    </row>
    <row r="28" spans="1:12" ht="12.75">
      <c r="A28" s="6"/>
      <c r="B28" s="17"/>
      <c r="C28" s="13"/>
      <c r="D28" s="51"/>
      <c r="E28" s="17"/>
      <c r="F28" s="17"/>
      <c r="G28" s="17"/>
      <c r="H28" s="51"/>
      <c r="I28" s="17"/>
      <c r="J28" s="17"/>
      <c r="K28" s="17"/>
      <c r="L28" s="17"/>
    </row>
    <row r="29" spans="1:12" ht="12.75">
      <c r="A29" s="16"/>
      <c r="B29" s="17"/>
      <c r="C29" s="17"/>
      <c r="D29" s="51"/>
      <c r="E29" s="17"/>
      <c r="F29" s="17"/>
      <c r="G29" s="17"/>
      <c r="H29" s="51"/>
      <c r="I29" s="17"/>
      <c r="J29" s="17"/>
      <c r="K29" s="17"/>
      <c r="L29" s="17"/>
    </row>
    <row r="30" spans="1:12" ht="12.75">
      <c r="A30" s="16"/>
      <c r="B30" s="17"/>
      <c r="C30" s="17"/>
      <c r="D30" s="51"/>
      <c r="E30" s="17"/>
      <c r="F30" s="17"/>
      <c r="G30" s="17"/>
      <c r="H30" s="51"/>
      <c r="I30" s="17"/>
      <c r="J30" s="17"/>
      <c r="K30" s="17"/>
      <c r="L30" s="17"/>
    </row>
    <row r="31" spans="1:12" ht="12.75">
      <c r="A31" s="16"/>
      <c r="B31" s="17"/>
      <c r="C31" s="17"/>
      <c r="D31" s="51"/>
      <c r="E31" s="17"/>
      <c r="F31" s="17"/>
      <c r="G31" s="17"/>
      <c r="H31" s="51"/>
      <c r="I31" s="17"/>
      <c r="J31" s="17"/>
      <c r="K31" s="17"/>
      <c r="L31" s="17"/>
    </row>
    <row r="32" spans="1:12" ht="12.75">
      <c r="A32" s="16"/>
      <c r="B32" s="17"/>
      <c r="C32" s="17"/>
      <c r="D32" s="51"/>
      <c r="E32" s="17"/>
      <c r="F32" s="17"/>
      <c r="G32" s="17"/>
      <c r="H32" s="51"/>
      <c r="I32" s="17"/>
      <c r="J32" s="17"/>
      <c r="K32" s="17"/>
      <c r="L32" s="17"/>
    </row>
    <row r="33" spans="1:12" ht="12.75">
      <c r="A33" s="16"/>
      <c r="B33" s="17"/>
      <c r="C33" s="17"/>
      <c r="D33" s="51"/>
      <c r="E33" s="17"/>
      <c r="F33" s="17"/>
      <c r="G33" s="17"/>
      <c r="H33" s="51"/>
      <c r="I33" s="17"/>
      <c r="J33" s="17"/>
      <c r="K33" s="17"/>
      <c r="L33" s="17"/>
    </row>
    <row r="34" spans="1:12" ht="12.75">
      <c r="A34" s="16"/>
      <c r="B34" s="17"/>
      <c r="C34" s="17"/>
      <c r="D34" s="51"/>
      <c r="E34" s="17"/>
      <c r="F34" s="17"/>
      <c r="G34" s="17"/>
      <c r="H34" s="51"/>
      <c r="I34" s="17"/>
      <c r="J34" s="17"/>
      <c r="K34" s="17"/>
      <c r="L34" s="17"/>
    </row>
    <row r="35" spans="1:12" ht="12.75">
      <c r="A35" s="16"/>
      <c r="B35" s="17"/>
      <c r="C35" s="17"/>
      <c r="D35" s="51"/>
      <c r="E35" s="17"/>
      <c r="F35" s="17"/>
      <c r="G35" s="17"/>
      <c r="H35" s="51"/>
      <c r="I35" s="17"/>
      <c r="J35" s="17"/>
      <c r="K35" s="17"/>
      <c r="L35" s="17"/>
    </row>
    <row r="36" spans="1:12" ht="12.75">
      <c r="A36" s="16"/>
      <c r="B36" s="17"/>
      <c r="C36" s="17"/>
      <c r="D36" s="51"/>
      <c r="E36" s="17"/>
      <c r="F36" s="17"/>
      <c r="G36" s="17"/>
      <c r="H36" s="51"/>
      <c r="I36" s="17"/>
      <c r="J36" s="17"/>
      <c r="K36" s="17"/>
      <c r="L36" s="17"/>
    </row>
    <row r="37" spans="1:12" ht="12.75">
      <c r="A37" s="16"/>
      <c r="B37" s="17"/>
      <c r="C37" s="17"/>
      <c r="D37" s="51"/>
      <c r="E37" s="17"/>
      <c r="F37" s="17"/>
      <c r="G37" s="17"/>
      <c r="H37" s="51"/>
      <c r="I37" s="17"/>
      <c r="J37" s="17"/>
      <c r="K37" s="17"/>
      <c r="L37" s="17"/>
    </row>
    <row r="38" spans="1:12" ht="12.75">
      <c r="A38" s="16"/>
      <c r="B38" s="17"/>
      <c r="C38" s="17"/>
      <c r="D38" s="51"/>
      <c r="E38" s="17"/>
      <c r="F38" s="17"/>
      <c r="G38" s="17"/>
      <c r="H38" s="51"/>
      <c r="I38" s="17"/>
      <c r="J38" s="17"/>
      <c r="K38" s="17"/>
      <c r="L38" s="17"/>
    </row>
    <row r="39" spans="1:12" ht="12.75">
      <c r="A39" s="16"/>
      <c r="B39" s="17"/>
      <c r="C39" s="17"/>
      <c r="D39" s="51"/>
      <c r="E39" s="17"/>
      <c r="F39" s="17"/>
      <c r="G39" s="17"/>
      <c r="H39" s="51"/>
      <c r="I39" s="17"/>
      <c r="J39" s="17"/>
      <c r="K39" s="17"/>
      <c r="L39" s="17"/>
    </row>
    <row r="40" spans="1:12" ht="12.75">
      <c r="A40" s="16"/>
      <c r="B40" s="17"/>
      <c r="C40" s="17"/>
      <c r="D40" s="51"/>
      <c r="E40" s="17"/>
      <c r="F40" s="17"/>
      <c r="G40" s="17"/>
      <c r="H40" s="51"/>
      <c r="I40" s="17"/>
      <c r="J40" s="17"/>
      <c r="K40" s="17"/>
      <c r="L40" s="17"/>
    </row>
    <row r="41" spans="1:12" ht="12.75">
      <c r="A41" s="16"/>
      <c r="B41" s="17"/>
      <c r="C41" s="17"/>
      <c r="D41" s="51"/>
      <c r="E41" s="17"/>
      <c r="F41" s="17"/>
      <c r="G41" s="17"/>
      <c r="H41" s="51"/>
      <c r="I41" s="17"/>
      <c r="J41" s="17"/>
      <c r="K41" s="17"/>
      <c r="L41" s="17"/>
    </row>
    <row r="42" spans="1:12" ht="12.75">
      <c r="A42" s="17"/>
      <c r="B42" s="17"/>
      <c r="C42" s="17"/>
      <c r="D42" s="51"/>
      <c r="E42" s="17"/>
      <c r="F42" s="17"/>
      <c r="G42" s="17"/>
      <c r="H42" s="51"/>
      <c r="I42" s="17"/>
      <c r="J42" s="17"/>
      <c r="K42" s="17"/>
      <c r="L42" s="17"/>
    </row>
    <row r="43" spans="1:16" ht="12.75">
      <c r="A43" s="6" t="s">
        <v>209</v>
      </c>
      <c r="B43" s="17"/>
      <c r="C43" s="17"/>
      <c r="D43" s="51"/>
      <c r="E43" s="17"/>
      <c r="F43" s="17"/>
      <c r="G43" s="17"/>
      <c r="H43" s="51"/>
      <c r="I43" s="17"/>
      <c r="J43" s="17"/>
      <c r="K43" s="17"/>
      <c r="L43" s="17"/>
      <c r="M43" s="17"/>
      <c r="N43" s="17"/>
      <c r="O43" s="17"/>
      <c r="P43" s="17"/>
    </row>
    <row r="44" spans="1:16" ht="12.75">
      <c r="A44" s="6"/>
      <c r="B44" s="17"/>
      <c r="C44" s="17"/>
      <c r="D44" s="51"/>
      <c r="E44" s="17"/>
      <c r="F44" s="17"/>
      <c r="G44" s="17"/>
      <c r="H44" s="51"/>
      <c r="I44" s="17"/>
      <c r="J44" s="17"/>
      <c r="K44" s="17"/>
      <c r="L44" s="17"/>
      <c r="M44" s="17"/>
      <c r="N44" s="17"/>
      <c r="O44" s="17"/>
      <c r="P44" s="17"/>
    </row>
    <row r="45" spans="1:16" ht="12.75">
      <c r="A45" s="6" t="s">
        <v>210</v>
      </c>
      <c r="B45" s="187" t="s">
        <v>211</v>
      </c>
      <c r="C45" s="68"/>
      <c r="D45" s="51"/>
      <c r="E45" s="17"/>
      <c r="F45" s="17"/>
      <c r="G45" s="17"/>
      <c r="H45" s="51"/>
      <c r="I45" s="17"/>
      <c r="J45" s="17"/>
      <c r="K45" s="17"/>
      <c r="L45" s="17"/>
      <c r="M45" s="17"/>
      <c r="N45" s="17"/>
      <c r="O45" s="17"/>
      <c r="P45" s="17"/>
    </row>
    <row r="46" spans="1:12" ht="12.75">
      <c r="A46" s="17"/>
      <c r="B46" s="17"/>
      <c r="C46" s="190"/>
      <c r="D46" s="51"/>
      <c r="E46" s="17"/>
      <c r="F46" s="17"/>
      <c r="G46" s="17"/>
      <c r="H46" s="51"/>
      <c r="I46" s="17"/>
      <c r="J46" s="17"/>
      <c r="K46" s="17"/>
      <c r="L46" s="17"/>
    </row>
    <row r="47" spans="1:12" ht="12.75">
      <c r="A47" s="17">
        <v>2005</v>
      </c>
      <c r="B47" s="188">
        <v>1735954</v>
      </c>
      <c r="C47" s="189" t="s">
        <v>212</v>
      </c>
      <c r="D47" s="35"/>
      <c r="E47" s="17"/>
      <c r="F47" s="17"/>
      <c r="G47" s="17"/>
      <c r="H47" s="51"/>
      <c r="I47" s="17"/>
      <c r="J47" s="17"/>
      <c r="K47" s="17"/>
      <c r="L47" s="17"/>
    </row>
    <row r="48" spans="1:12" ht="12.75">
      <c r="A48" s="17">
        <v>2006</v>
      </c>
      <c r="B48" s="139">
        <v>1912432</v>
      </c>
      <c r="C48" s="189" t="s">
        <v>212</v>
      </c>
      <c r="D48" s="36"/>
      <c r="E48" s="17"/>
      <c r="F48" s="17"/>
      <c r="G48" s="17"/>
      <c r="H48" s="51"/>
      <c r="I48" s="17"/>
      <c r="J48" s="17"/>
      <c r="K48" s="17"/>
      <c r="L48" s="17"/>
    </row>
    <row r="49" spans="1:12" ht="12.75">
      <c r="A49" s="17">
        <v>2007</v>
      </c>
      <c r="B49" s="139">
        <v>2221671</v>
      </c>
      <c r="C49" s="189" t="s">
        <v>212</v>
      </c>
      <c r="D49" s="36"/>
      <c r="E49" s="17"/>
      <c r="F49" s="17"/>
      <c r="G49" s="17"/>
      <c r="H49" s="51"/>
      <c r="I49" s="17"/>
      <c r="J49" s="17"/>
      <c r="K49" s="17"/>
      <c r="L49" s="17"/>
    </row>
    <row r="50" spans="1:12" ht="12.75">
      <c r="A50" s="17">
        <v>2008</v>
      </c>
      <c r="B50" s="139">
        <v>2525698</v>
      </c>
      <c r="C50" s="111" t="s">
        <v>213</v>
      </c>
      <c r="D50" s="35"/>
      <c r="E50" s="17"/>
      <c r="F50" s="17"/>
      <c r="G50" s="17"/>
      <c r="H50" s="51"/>
      <c r="I50" s="17"/>
      <c r="J50" s="17"/>
      <c r="K50" s="17"/>
      <c r="L50" s="17"/>
    </row>
    <row r="51" spans="1:12" ht="12.75">
      <c r="A51" s="39"/>
      <c r="B51" s="110"/>
      <c r="C51" s="17"/>
      <c r="D51" s="179"/>
      <c r="E51" s="17"/>
      <c r="F51" s="17"/>
      <c r="G51" s="17"/>
      <c r="H51" s="52"/>
      <c r="I51" s="17"/>
      <c r="J51" s="17"/>
      <c r="K51" s="17"/>
      <c r="L51" s="17"/>
    </row>
    <row r="52" spans="1:12" ht="12.75">
      <c r="A52" s="17"/>
      <c r="B52" s="17"/>
      <c r="C52" s="17"/>
      <c r="D52" s="183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36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7"/>
      <c r="B54" s="17"/>
      <c r="C54" s="17"/>
      <c r="D54" s="35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OTHER OPERATING REVENUE ADJUSTMENT
&amp;RSch. RJH-15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5:P56"/>
  <sheetViews>
    <sheetView workbookViewId="0" topLeftCell="A1">
      <selection activeCell="D20" sqref="D20"/>
    </sheetView>
  </sheetViews>
  <sheetFormatPr defaultColWidth="9.140625" defaultRowHeight="12.75"/>
  <cols>
    <col min="3" max="3" width="24.421875" style="0" customWidth="1"/>
    <col min="4" max="4" width="12.28125" style="0" customWidth="1"/>
    <col min="5" max="5" width="0.9921875" style="0" customWidth="1"/>
    <col min="6" max="6" width="11.7109375" style="0" customWidth="1"/>
    <col min="7" max="7" width="0.9921875" style="0" customWidth="1"/>
    <col min="8" max="8" width="13.421875" style="0" customWidth="1"/>
    <col min="9" max="9" width="6.14062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5" ht="12.75">
      <c r="D5" s="2"/>
    </row>
    <row r="6" ht="12.75">
      <c r="D6" s="2"/>
    </row>
    <row r="7" spans="1:9" ht="12.75">
      <c r="A7" s="13"/>
      <c r="B7" s="13"/>
      <c r="C7" s="13"/>
      <c r="D7" s="27"/>
      <c r="E7" s="27"/>
      <c r="F7" s="27"/>
      <c r="G7" s="27"/>
      <c r="H7" s="27"/>
      <c r="I7" s="13"/>
    </row>
    <row r="8" spans="1:9" ht="12.75">
      <c r="A8" s="13" t="s">
        <v>196</v>
      </c>
      <c r="B8" s="13"/>
      <c r="C8" s="13"/>
      <c r="D8" s="28"/>
      <c r="E8" s="13"/>
      <c r="F8" s="29">
        <f>+D50</f>
        <v>21626.333333333332</v>
      </c>
      <c r="G8" s="13"/>
      <c r="H8" s="88" t="s">
        <v>1</v>
      </c>
      <c r="I8" s="13"/>
    </row>
    <row r="9" spans="1:12" ht="12.75">
      <c r="A9" s="13"/>
      <c r="B9" s="13"/>
      <c r="C9" s="13"/>
      <c r="D9" s="30"/>
      <c r="E9" s="16"/>
      <c r="F9" s="29"/>
      <c r="G9" s="30"/>
      <c r="H9" s="29"/>
      <c r="I9" s="30"/>
      <c r="J9" s="13"/>
      <c r="K9" s="13"/>
      <c r="L9" s="13"/>
    </row>
    <row r="10" spans="1:12" ht="12.75">
      <c r="A10" s="13" t="s">
        <v>197</v>
      </c>
      <c r="B10" s="13"/>
      <c r="C10" s="13"/>
      <c r="D10" s="53"/>
      <c r="E10" s="13"/>
      <c r="F10" s="29"/>
      <c r="G10" s="13"/>
      <c r="H10" s="29"/>
      <c r="I10" s="16"/>
      <c r="J10" s="20"/>
      <c r="K10" s="13"/>
      <c r="L10" s="13"/>
    </row>
    <row r="11" spans="1:12" ht="12.75">
      <c r="A11" s="18" t="s">
        <v>198</v>
      </c>
      <c r="B11" s="13"/>
      <c r="C11" s="13"/>
      <c r="D11" s="13"/>
      <c r="E11" s="13"/>
      <c r="F11" s="10">
        <f>+F8*0.0092843</f>
        <v>200.78536656666665</v>
      </c>
      <c r="G11" s="13"/>
      <c r="H11" s="13"/>
      <c r="I11" s="13"/>
      <c r="J11" s="16"/>
      <c r="K11" s="13"/>
      <c r="L11" s="13"/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18" t="s">
        <v>199</v>
      </c>
      <c r="B13" s="13"/>
      <c r="C13" s="13"/>
      <c r="D13" s="13"/>
      <c r="E13" s="13"/>
      <c r="F13" s="87">
        <f>+F8-F11</f>
        <v>21425.547966766666</v>
      </c>
      <c r="G13" s="13"/>
      <c r="H13" s="13"/>
      <c r="I13" s="13"/>
      <c r="J13" s="13"/>
      <c r="K13" s="13"/>
      <c r="L13" s="13"/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8" t="s">
        <v>200</v>
      </c>
      <c r="B15" s="13"/>
      <c r="C15" s="13"/>
      <c r="D15" s="13"/>
      <c r="E15" s="13"/>
      <c r="F15" s="41">
        <v>0.611</v>
      </c>
      <c r="G15" s="13"/>
      <c r="H15" s="13"/>
      <c r="I15" s="13"/>
      <c r="J15" s="13"/>
      <c r="K15" s="13"/>
      <c r="L15" s="13"/>
    </row>
    <row r="16" spans="1:1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3.5" thickBot="1">
      <c r="A17" s="13" t="s">
        <v>201</v>
      </c>
      <c r="B17" s="13"/>
      <c r="C17" s="13"/>
      <c r="D17" s="13"/>
      <c r="E17" s="13"/>
      <c r="F17" s="11">
        <f>+F13*F15</f>
        <v>13091.009807694432</v>
      </c>
      <c r="G17" s="13"/>
      <c r="H17" s="13"/>
      <c r="I17" s="13"/>
      <c r="J17" s="16"/>
      <c r="K17" s="13"/>
      <c r="L17" s="13"/>
    </row>
    <row r="18" spans="1:12" ht="13.5" thickTop="1">
      <c r="A18" s="16"/>
      <c r="B18" s="13"/>
      <c r="C18" s="13"/>
      <c r="D18" s="13"/>
      <c r="E18" s="13"/>
      <c r="F18" s="13"/>
      <c r="G18" s="13"/>
      <c r="H18" s="13"/>
      <c r="I18" s="30"/>
      <c r="J18" s="13"/>
      <c r="K18" s="13"/>
      <c r="L18" s="13"/>
    </row>
    <row r="19" spans="1:12" ht="12.75">
      <c r="A19" s="13"/>
      <c r="B19" s="13"/>
      <c r="C19" s="13"/>
      <c r="D19" s="53"/>
      <c r="E19" s="13"/>
      <c r="F19" s="29"/>
      <c r="G19" s="13"/>
      <c r="H19" s="29"/>
      <c r="I19" s="13"/>
      <c r="J19" s="13"/>
      <c r="K19" s="13"/>
      <c r="L19" s="13"/>
    </row>
    <row r="20" spans="1:12" ht="12.75">
      <c r="A20" s="18"/>
      <c r="B20" s="13"/>
      <c r="C20" s="13"/>
      <c r="D20" s="13"/>
      <c r="E20" s="13"/>
      <c r="F20" s="30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8"/>
      <c r="B22" s="13"/>
      <c r="C22" s="13"/>
      <c r="D22" s="13"/>
      <c r="E22" s="13"/>
      <c r="F22" s="87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8"/>
      <c r="B24" s="13"/>
      <c r="C24" s="13"/>
      <c r="D24" s="13"/>
      <c r="E24" s="13"/>
      <c r="F24" s="174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29"/>
      <c r="G26" s="13"/>
      <c r="H26" s="13"/>
      <c r="I26" s="13"/>
      <c r="J26" s="13"/>
      <c r="K26" s="13"/>
      <c r="L26" s="13"/>
    </row>
    <row r="27" spans="1:12" ht="12.75">
      <c r="A27" s="13"/>
      <c r="B27" s="13"/>
      <c r="C27" s="13"/>
      <c r="D27" s="13"/>
      <c r="E27" s="13"/>
      <c r="F27" s="29"/>
      <c r="G27" s="13"/>
      <c r="H27" s="13"/>
      <c r="I27" s="13"/>
      <c r="J27" s="13"/>
      <c r="K27" s="13"/>
      <c r="L27" s="13"/>
    </row>
    <row r="28" spans="1:12" ht="12.75">
      <c r="A28" s="13"/>
      <c r="B28" s="13"/>
      <c r="C28" s="13"/>
      <c r="D28" s="13"/>
      <c r="E28" s="13"/>
      <c r="F28" s="29"/>
      <c r="G28" s="13"/>
      <c r="H28" s="13"/>
      <c r="I28" s="13"/>
      <c r="J28" s="13"/>
      <c r="K28" s="13"/>
      <c r="L28" s="13"/>
    </row>
    <row r="29" spans="1:12" ht="12.75">
      <c r="A29" s="13"/>
      <c r="B29" s="13"/>
      <c r="C29" s="13"/>
      <c r="D29" s="13"/>
      <c r="E29" s="13"/>
      <c r="F29" s="29"/>
      <c r="G29" s="13"/>
      <c r="H29" s="13"/>
      <c r="I29" s="13"/>
      <c r="J29" s="13"/>
      <c r="K29" s="13"/>
      <c r="L29" s="13"/>
    </row>
    <row r="30" spans="1:12" ht="12.75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88" t="s">
        <v>203</v>
      </c>
      <c r="B32" s="13"/>
      <c r="C32" s="13"/>
      <c r="D32" s="67" t="s">
        <v>202</v>
      </c>
      <c r="E32" s="17"/>
      <c r="F32" s="17"/>
      <c r="G32" s="17"/>
      <c r="H32" s="17"/>
      <c r="I32" s="17"/>
      <c r="J32" s="17"/>
      <c r="K32" s="13"/>
      <c r="L32" s="13"/>
    </row>
    <row r="33" spans="1:12" ht="12.75">
      <c r="A33" s="17"/>
      <c r="B33" s="17"/>
      <c r="C33" s="17"/>
      <c r="D33" s="27"/>
      <c r="E33" s="13"/>
      <c r="F33" s="13"/>
      <c r="G33" s="13"/>
      <c r="H33" s="13"/>
      <c r="I33" s="17"/>
      <c r="J33" s="17"/>
      <c r="K33" s="17"/>
      <c r="L33" s="17"/>
    </row>
    <row r="34" spans="1:12" ht="12.75">
      <c r="A34" s="6"/>
      <c r="B34" s="17"/>
      <c r="C34" s="17">
        <v>1995</v>
      </c>
      <c r="D34" s="137">
        <v>21061</v>
      </c>
      <c r="E34" s="27"/>
      <c r="F34" s="27"/>
      <c r="G34" s="27"/>
      <c r="H34" s="27"/>
      <c r="I34" s="17"/>
      <c r="J34" s="17"/>
      <c r="K34" s="17"/>
      <c r="L34" s="17"/>
    </row>
    <row r="35" spans="1:12" ht="12.75">
      <c r="A35" s="6"/>
      <c r="B35" s="17"/>
      <c r="C35" s="110">
        <v>1996</v>
      </c>
      <c r="D35" s="111">
        <v>13264</v>
      </c>
      <c r="E35" s="17"/>
      <c r="F35" s="17"/>
      <c r="G35" s="17"/>
      <c r="H35" s="51"/>
      <c r="I35" s="17"/>
      <c r="J35" s="17"/>
      <c r="K35" s="17"/>
      <c r="L35" s="17"/>
    </row>
    <row r="36" spans="1:12" ht="12.75">
      <c r="A36" s="16"/>
      <c r="B36" s="17"/>
      <c r="C36" s="17">
        <v>1997</v>
      </c>
      <c r="D36" s="111">
        <v>22582</v>
      </c>
      <c r="E36" s="17"/>
      <c r="F36" s="17"/>
      <c r="G36" s="17"/>
      <c r="H36" s="51"/>
      <c r="I36" s="17"/>
      <c r="J36" s="17"/>
      <c r="K36" s="17"/>
      <c r="L36" s="17"/>
    </row>
    <row r="37" spans="1:12" ht="12.75">
      <c r="A37" s="16"/>
      <c r="B37" s="17"/>
      <c r="C37" s="17">
        <v>1998</v>
      </c>
      <c r="D37" s="111">
        <v>16845</v>
      </c>
      <c r="E37" s="17"/>
      <c r="F37" s="17"/>
      <c r="G37" s="17"/>
      <c r="H37" s="51"/>
      <c r="I37" s="17"/>
      <c r="J37" s="17"/>
      <c r="K37" s="17"/>
      <c r="L37" s="17"/>
    </row>
    <row r="38" spans="1:12" ht="12.75">
      <c r="A38" s="16"/>
      <c r="B38" s="17"/>
      <c r="C38" s="17">
        <v>1999</v>
      </c>
      <c r="D38" s="111">
        <v>44170</v>
      </c>
      <c r="E38" s="17"/>
      <c r="F38" s="17"/>
      <c r="G38" s="17"/>
      <c r="H38" s="51"/>
      <c r="I38" s="17"/>
      <c r="J38" s="17"/>
      <c r="K38" s="17"/>
      <c r="L38" s="17"/>
    </row>
    <row r="39" spans="1:12" ht="12.75">
      <c r="A39" s="17"/>
      <c r="B39" s="17"/>
      <c r="C39" s="17">
        <v>2000</v>
      </c>
      <c r="D39" s="111">
        <v>18769</v>
      </c>
      <c r="E39" s="17"/>
      <c r="F39" s="17"/>
      <c r="G39" s="17"/>
      <c r="H39" s="51"/>
      <c r="I39" s="17"/>
      <c r="J39" s="17"/>
      <c r="K39" s="17"/>
      <c r="L39" s="17"/>
    </row>
    <row r="40" spans="1:16" ht="12.75">
      <c r="A40" s="16"/>
      <c r="B40" s="17"/>
      <c r="C40" s="17">
        <v>2001</v>
      </c>
      <c r="D40" s="111">
        <v>15908</v>
      </c>
      <c r="E40" s="17"/>
      <c r="F40" s="17"/>
      <c r="G40" s="17"/>
      <c r="H40" s="51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16"/>
      <c r="B41" s="17"/>
      <c r="C41" s="17">
        <v>2002</v>
      </c>
      <c r="D41" s="111">
        <v>29482</v>
      </c>
      <c r="E41" s="17"/>
      <c r="F41" s="17"/>
      <c r="G41" s="17"/>
      <c r="H41" s="51"/>
      <c r="I41" s="17"/>
      <c r="J41" s="17"/>
      <c r="K41" s="17"/>
      <c r="L41" s="17"/>
      <c r="M41" s="17"/>
      <c r="N41" s="17"/>
      <c r="O41" s="17"/>
      <c r="P41" s="17"/>
    </row>
    <row r="42" spans="1:12" ht="12.75">
      <c r="A42" s="17"/>
      <c r="B42" s="17"/>
      <c r="C42" s="17">
        <v>2003</v>
      </c>
      <c r="D42" s="111">
        <v>16503</v>
      </c>
      <c r="E42" s="17"/>
      <c r="F42" s="17"/>
      <c r="G42" s="17"/>
      <c r="H42" s="51"/>
      <c r="I42" s="17"/>
      <c r="J42" s="17"/>
      <c r="K42" s="17"/>
      <c r="L42" s="17"/>
    </row>
    <row r="43" spans="1:12" ht="12.75">
      <c r="A43" s="16"/>
      <c r="B43" s="17"/>
      <c r="C43" s="17">
        <v>2004</v>
      </c>
      <c r="D43" s="111">
        <v>9780</v>
      </c>
      <c r="E43" s="17"/>
      <c r="F43" s="17"/>
      <c r="G43" s="17"/>
      <c r="H43" s="51"/>
      <c r="I43" s="17"/>
      <c r="J43" s="17"/>
      <c r="K43" s="17"/>
      <c r="L43" s="17"/>
    </row>
    <row r="44" spans="1:12" ht="12.75">
      <c r="A44" s="88"/>
      <c r="B44" s="17"/>
      <c r="C44" s="17">
        <v>2005</v>
      </c>
      <c r="D44" s="111">
        <v>5768</v>
      </c>
      <c r="E44" s="17"/>
      <c r="F44" s="17"/>
      <c r="G44" s="17"/>
      <c r="H44" s="51"/>
      <c r="I44" s="17"/>
      <c r="J44" s="17"/>
      <c r="K44" s="17"/>
      <c r="L44" s="17"/>
    </row>
    <row r="45" spans="1:12" ht="12.75">
      <c r="A45" s="88"/>
      <c r="B45" s="17"/>
      <c r="C45" s="17">
        <v>2006</v>
      </c>
      <c r="D45" s="111">
        <v>19513</v>
      </c>
      <c r="E45" s="17"/>
      <c r="F45" s="17"/>
      <c r="G45" s="17"/>
      <c r="H45" s="51"/>
      <c r="I45" s="17"/>
      <c r="J45" s="17"/>
      <c r="K45" s="17"/>
      <c r="L45" s="17"/>
    </row>
    <row r="46" spans="1:12" ht="12.75">
      <c r="A46" s="39"/>
      <c r="B46" s="17"/>
      <c r="C46" s="17">
        <v>2007</v>
      </c>
      <c r="D46" s="111">
        <v>18789</v>
      </c>
      <c r="E46" s="17"/>
      <c r="F46" s="17"/>
      <c r="G46" s="17"/>
      <c r="H46" s="51"/>
      <c r="I46" s="17"/>
      <c r="J46" s="17"/>
      <c r="K46" s="17"/>
      <c r="L46" s="17"/>
    </row>
    <row r="47" spans="1:12" ht="12.75">
      <c r="A47" s="39"/>
      <c r="B47" s="17"/>
      <c r="C47" s="17">
        <v>2008</v>
      </c>
      <c r="D47" s="111">
        <v>26577</v>
      </c>
      <c r="E47" s="17"/>
      <c r="F47" s="17"/>
      <c r="G47" s="17"/>
      <c r="H47" s="52"/>
      <c r="I47" s="17"/>
      <c r="J47" s="17"/>
      <c r="K47" s="17"/>
      <c r="L47" s="17"/>
    </row>
    <row r="48" spans="1:12" ht="12.75">
      <c r="A48" s="17"/>
      <c r="B48" s="17"/>
      <c r="C48" s="17"/>
      <c r="D48" s="185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/>
      <c r="B49" s="17"/>
      <c r="C49" s="186" t="s">
        <v>204</v>
      </c>
      <c r="D49" s="111">
        <f>+(D34+D35+D36+D37+D38+D39+D40+D41+D42+D43+D44+D45+D46+D47)/14</f>
        <v>19929.35714285714</v>
      </c>
      <c r="E49" s="17"/>
      <c r="F49" s="17"/>
      <c r="G49" s="17"/>
      <c r="H49" s="17"/>
      <c r="I49" s="17"/>
      <c r="J49" s="17"/>
      <c r="K49" s="17"/>
      <c r="L49" s="17"/>
    </row>
    <row r="50" spans="1:12" ht="13.5" thickBot="1">
      <c r="A50" s="17"/>
      <c r="B50" s="17"/>
      <c r="C50" s="186" t="s">
        <v>205</v>
      </c>
      <c r="D50" s="173">
        <f>+(D45+D46+D47)/3</f>
        <v>21626.333333333332</v>
      </c>
      <c r="E50" s="17"/>
      <c r="F50" s="17"/>
      <c r="G50" s="17"/>
      <c r="H50" s="17"/>
      <c r="I50" s="17"/>
      <c r="J50" s="17"/>
      <c r="K50" s="17"/>
      <c r="L50" s="17"/>
    </row>
    <row r="51" spans="1:12" ht="13.5" thickTop="1">
      <c r="A51" s="17"/>
      <c r="B51" s="17"/>
      <c r="C51" s="17"/>
      <c r="D51" s="110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10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10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MISCELLANEOUS SALES REVENUE ADJUSTMENT
&amp;RSch. RJH-16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6:M78"/>
  <sheetViews>
    <sheetView workbookViewId="0" topLeftCell="A16">
      <selection activeCell="A31" sqref="A31"/>
    </sheetView>
  </sheetViews>
  <sheetFormatPr defaultColWidth="9.140625" defaultRowHeight="12.75"/>
  <cols>
    <col min="3" max="3" width="16.00390625" style="0" customWidth="1"/>
    <col min="4" max="4" width="12.7109375" style="0" customWidth="1"/>
    <col min="5" max="5" width="2.28125" style="0" customWidth="1"/>
    <col min="6" max="6" width="12.7109375" style="0" customWidth="1"/>
    <col min="7" max="7" width="0.85546875" style="0" customWidth="1"/>
    <col min="8" max="8" width="13.28125" style="0" customWidth="1"/>
    <col min="9" max="9" width="1.28515625" style="0" customWidth="1"/>
    <col min="10" max="10" width="9.00390625" style="0" customWidth="1"/>
    <col min="11" max="11" width="1.28515625" style="0" hidden="1" customWidth="1"/>
    <col min="12" max="12" width="9.140625" style="0" hidden="1" customWidth="1"/>
    <col min="13" max="13" width="1.421875" style="0" customWidth="1"/>
    <col min="14" max="14" width="4.8515625" style="0" customWidth="1"/>
  </cols>
  <sheetData>
    <row r="6" spans="1:11" ht="12.75">
      <c r="A6" s="13"/>
      <c r="B6" s="13"/>
      <c r="C6" s="13"/>
      <c r="D6" s="13"/>
      <c r="E6" s="13"/>
      <c r="F6" s="13"/>
      <c r="G6" s="13"/>
      <c r="H6" s="90"/>
      <c r="I6" s="13"/>
      <c r="J6" s="110"/>
      <c r="K6" s="13"/>
    </row>
    <row r="7" spans="1:11" ht="12.75">
      <c r="A7" s="13"/>
      <c r="B7" s="13"/>
      <c r="C7" s="13"/>
      <c r="D7" s="13"/>
      <c r="E7" s="13"/>
      <c r="F7" s="13"/>
      <c r="G7" s="13"/>
      <c r="H7" s="27"/>
      <c r="I7" s="13"/>
      <c r="J7" s="13"/>
      <c r="K7" s="13"/>
    </row>
    <row r="8" spans="1:11" ht="12.75">
      <c r="A8" s="21" t="s">
        <v>226</v>
      </c>
      <c r="B8" s="13"/>
      <c r="C8" s="13"/>
      <c r="D8" s="13"/>
      <c r="E8" s="13"/>
      <c r="F8" s="13"/>
      <c r="G8" s="13"/>
      <c r="H8" s="14"/>
      <c r="I8" s="13"/>
      <c r="J8" s="88"/>
      <c r="K8" s="13"/>
    </row>
    <row r="9" spans="1:11" ht="12.75">
      <c r="A9" s="13" t="s">
        <v>225</v>
      </c>
      <c r="B9" s="13"/>
      <c r="C9" s="13"/>
      <c r="D9" s="27"/>
      <c r="E9" s="27"/>
      <c r="F9" s="27"/>
      <c r="G9" s="27"/>
      <c r="H9" s="90">
        <v>-78000</v>
      </c>
      <c r="I9" s="66"/>
      <c r="J9" s="88" t="s">
        <v>1</v>
      </c>
      <c r="K9" s="13"/>
    </row>
    <row r="10" spans="1:11" ht="12.75">
      <c r="A10" s="13"/>
      <c r="B10" s="13"/>
      <c r="C10" s="13"/>
      <c r="D10" s="28"/>
      <c r="E10" s="13"/>
      <c r="F10" s="13"/>
      <c r="G10" s="13"/>
      <c r="H10" s="30"/>
      <c r="I10" s="13"/>
      <c r="J10" s="17"/>
      <c r="K10" s="13"/>
    </row>
    <row r="11" spans="1:11" ht="12.75">
      <c r="A11" s="21" t="s">
        <v>227</v>
      </c>
      <c r="B11" s="13"/>
      <c r="C11" s="13"/>
      <c r="D11" s="13"/>
      <c r="E11" s="13"/>
      <c r="F11" s="13"/>
      <c r="G11" s="13"/>
      <c r="H11" s="30"/>
      <c r="I11" s="13"/>
      <c r="J11" s="21"/>
      <c r="K11" s="13"/>
    </row>
    <row r="12" spans="1:11" ht="12.75">
      <c r="A12" s="63" t="s">
        <v>228</v>
      </c>
      <c r="B12" s="13"/>
      <c r="C12" s="13"/>
      <c r="D12" s="13"/>
      <c r="E12" s="13"/>
      <c r="F12" s="13"/>
      <c r="G12" s="13"/>
      <c r="H12" s="10">
        <v>43850</v>
      </c>
      <c r="I12" s="13"/>
      <c r="J12" s="88" t="s">
        <v>3</v>
      </c>
      <c r="K12" s="13"/>
    </row>
    <row r="13" spans="1:11" ht="12.75">
      <c r="A13" s="21"/>
      <c r="B13" s="13"/>
      <c r="C13" s="13"/>
      <c r="D13" s="13"/>
      <c r="E13" s="13"/>
      <c r="F13" s="13"/>
      <c r="G13" s="13"/>
      <c r="H13" s="30"/>
      <c r="I13" s="13"/>
      <c r="J13" s="20"/>
      <c r="K13" s="13"/>
    </row>
    <row r="14" spans="1:11" ht="12.75">
      <c r="A14" s="63" t="s">
        <v>229</v>
      </c>
      <c r="B14" s="13"/>
      <c r="C14" s="13"/>
      <c r="D14" s="13"/>
      <c r="E14" s="13"/>
      <c r="F14" s="13"/>
      <c r="G14" s="13"/>
      <c r="H14" s="30">
        <f>+H9+H12</f>
        <v>-34150</v>
      </c>
      <c r="I14" s="13"/>
      <c r="J14" s="20"/>
      <c r="K14" s="13"/>
    </row>
    <row r="15" spans="1:11" ht="12.75">
      <c r="A15" s="63"/>
      <c r="B15" s="13"/>
      <c r="C15" s="13"/>
      <c r="D15" s="13"/>
      <c r="E15" s="13"/>
      <c r="F15" s="13"/>
      <c r="G15" s="13"/>
      <c r="H15" s="30"/>
      <c r="I15" s="13"/>
      <c r="J15" s="20"/>
      <c r="K15" s="13"/>
    </row>
    <row r="16" spans="1:11" ht="12.75">
      <c r="A16" s="18" t="s">
        <v>200</v>
      </c>
      <c r="B16" s="13"/>
      <c r="C16" s="13"/>
      <c r="D16" s="13"/>
      <c r="E16" s="13"/>
      <c r="G16" s="13"/>
      <c r="H16" s="41">
        <v>0.611</v>
      </c>
      <c r="I16" s="13"/>
      <c r="J16" s="20"/>
      <c r="K16" s="13"/>
    </row>
    <row r="17" spans="1:11" ht="12.75">
      <c r="A17" s="13"/>
      <c r="B17" s="13"/>
      <c r="C17" s="13"/>
      <c r="D17" s="13"/>
      <c r="E17" s="13"/>
      <c r="G17" s="13"/>
      <c r="H17" s="13"/>
      <c r="I17" s="13"/>
      <c r="J17" s="20"/>
      <c r="K17" s="13"/>
    </row>
    <row r="18" spans="1:12" ht="13.5" thickBot="1">
      <c r="A18" s="13" t="s">
        <v>201</v>
      </c>
      <c r="B18" s="13"/>
      <c r="C18" s="13"/>
      <c r="D18" s="13"/>
      <c r="E18" s="13"/>
      <c r="G18" s="13"/>
      <c r="H18" s="11">
        <f>-H14*H16</f>
        <v>20865.649999999998</v>
      </c>
      <c r="I18" s="13"/>
      <c r="J18" s="20"/>
      <c r="K18" s="13"/>
      <c r="L18" s="13"/>
    </row>
    <row r="19" spans="1:13" ht="13.5" thickTop="1">
      <c r="A19" s="16"/>
      <c r="B19" s="13"/>
      <c r="C19" s="13"/>
      <c r="D19" s="13"/>
      <c r="E19" s="13"/>
      <c r="G19" s="13"/>
      <c r="H19" s="13"/>
      <c r="I19" s="13"/>
      <c r="J19" s="20"/>
      <c r="K19" s="13"/>
      <c r="L19" s="13"/>
      <c r="M19" t="s">
        <v>4</v>
      </c>
    </row>
    <row r="20" spans="1:12" ht="12.75">
      <c r="A20" s="63"/>
      <c r="B20" s="13"/>
      <c r="C20" s="13"/>
      <c r="D20" s="29"/>
      <c r="E20" s="29"/>
      <c r="F20" s="29"/>
      <c r="G20" s="29"/>
      <c r="H20" s="30"/>
      <c r="I20" s="13"/>
      <c r="J20" s="20"/>
      <c r="K20" s="13"/>
      <c r="L20" s="13"/>
    </row>
    <row r="21" spans="1:12" ht="12.75">
      <c r="A21" s="63"/>
      <c r="B21" s="13"/>
      <c r="C21" s="13"/>
      <c r="D21" s="29"/>
      <c r="E21" s="29"/>
      <c r="F21" s="29"/>
      <c r="G21" s="29"/>
      <c r="H21" s="30"/>
      <c r="I21" s="13"/>
      <c r="J21" s="20"/>
      <c r="K21" s="13"/>
      <c r="L21" s="13"/>
    </row>
    <row r="22" spans="1:12" ht="12.75">
      <c r="A22" s="63"/>
      <c r="B22" s="13"/>
      <c r="C22" s="13"/>
      <c r="D22" s="29"/>
      <c r="E22" s="29"/>
      <c r="F22" s="29"/>
      <c r="G22" s="29"/>
      <c r="H22" s="30"/>
      <c r="I22" s="13"/>
      <c r="J22" s="20"/>
      <c r="K22" s="13"/>
      <c r="L22" s="13"/>
    </row>
    <row r="23" spans="1:12" ht="12.75">
      <c r="A23" s="18"/>
      <c r="B23" s="13"/>
      <c r="C23" s="13"/>
      <c r="D23" s="30"/>
      <c r="E23" s="13"/>
      <c r="F23" s="30"/>
      <c r="G23" s="13"/>
      <c r="H23" s="29"/>
      <c r="I23" s="13"/>
      <c r="J23" s="21"/>
      <c r="K23" s="13"/>
      <c r="L23" s="13"/>
    </row>
    <row r="24" spans="1:12" ht="12.75">
      <c r="A24" s="18"/>
      <c r="B24" s="13"/>
      <c r="C24" s="13"/>
      <c r="D24" s="30"/>
      <c r="E24" s="13"/>
      <c r="F24" s="30"/>
      <c r="G24" s="13"/>
      <c r="H24" s="29"/>
      <c r="I24" s="13"/>
      <c r="J24" s="37"/>
      <c r="K24" s="13"/>
      <c r="L24" s="13"/>
    </row>
    <row r="25" spans="1:12" ht="12.75">
      <c r="A25" s="18"/>
      <c r="B25" s="13"/>
      <c r="C25" s="13"/>
      <c r="D25" s="30"/>
      <c r="E25" s="13"/>
      <c r="F25" s="30"/>
      <c r="G25" s="13"/>
      <c r="H25" s="30"/>
      <c r="I25" s="13"/>
      <c r="J25" s="21"/>
      <c r="K25" s="13"/>
      <c r="L25" s="13"/>
    </row>
    <row r="26" spans="1:12" ht="12.75">
      <c r="A26" s="75"/>
      <c r="B26" s="70"/>
      <c r="C26" s="70"/>
      <c r="D26" s="76"/>
      <c r="E26" s="70"/>
      <c r="F26" s="76"/>
      <c r="G26" s="13"/>
      <c r="H26" s="30"/>
      <c r="I26" s="13"/>
      <c r="J26" s="21"/>
      <c r="K26" s="13"/>
      <c r="L26" s="13"/>
    </row>
    <row r="27" spans="1:12" ht="12.75">
      <c r="A27" s="75"/>
      <c r="B27" s="70"/>
      <c r="C27" s="70"/>
      <c r="D27" s="76"/>
      <c r="E27" s="70"/>
      <c r="F27" s="76"/>
      <c r="G27" s="13"/>
      <c r="H27" s="76"/>
      <c r="I27" s="70"/>
      <c r="J27" s="77"/>
      <c r="K27" s="13"/>
      <c r="L27" s="13"/>
    </row>
    <row r="28" spans="1:12" ht="12.75">
      <c r="A28" s="18"/>
      <c r="B28" s="13"/>
      <c r="C28" s="13"/>
      <c r="D28" s="30"/>
      <c r="E28" s="13"/>
      <c r="F28" s="30"/>
      <c r="G28" s="13"/>
      <c r="H28" s="30"/>
      <c r="I28" s="13"/>
      <c r="J28" s="21"/>
      <c r="K28" s="13"/>
      <c r="L28" s="13"/>
    </row>
    <row r="29" spans="1:12" ht="12.75">
      <c r="A29" s="75"/>
      <c r="B29" s="13"/>
      <c r="C29" s="13"/>
      <c r="D29" s="30"/>
      <c r="E29" s="13"/>
      <c r="F29" s="30"/>
      <c r="G29" s="13"/>
      <c r="H29" s="81"/>
      <c r="I29" s="13"/>
      <c r="J29" s="21"/>
      <c r="K29" s="13"/>
      <c r="L29" s="13"/>
    </row>
    <row r="30" spans="1:12" ht="12.75">
      <c r="A30" s="18"/>
      <c r="B30" s="13"/>
      <c r="C30" s="13"/>
      <c r="D30" s="30"/>
      <c r="E30" s="13"/>
      <c r="F30" s="30"/>
      <c r="G30" s="13"/>
      <c r="H30" s="30"/>
      <c r="I30" s="13"/>
      <c r="J30" s="21"/>
      <c r="K30" s="13"/>
      <c r="L30" s="13"/>
    </row>
    <row r="31" spans="1:12" ht="12.75">
      <c r="A31" s="18"/>
      <c r="B31" s="13"/>
      <c r="C31" s="13"/>
      <c r="D31" s="30"/>
      <c r="E31" s="13"/>
      <c r="F31" s="30"/>
      <c r="G31" s="13"/>
      <c r="H31" s="30"/>
      <c r="I31" s="13"/>
      <c r="J31" s="21"/>
      <c r="K31" s="13"/>
      <c r="L31" s="13"/>
    </row>
    <row r="32" spans="1:12" ht="12.75">
      <c r="A32" s="18"/>
      <c r="B32" s="13"/>
      <c r="C32" s="13"/>
      <c r="D32" s="30"/>
      <c r="E32" s="13"/>
      <c r="F32" s="30"/>
      <c r="G32" s="13"/>
      <c r="H32" s="30"/>
      <c r="I32" s="13"/>
      <c r="J32" s="21"/>
      <c r="K32" s="13"/>
      <c r="L32" s="13"/>
    </row>
    <row r="33" spans="1:12" ht="12.75">
      <c r="A33" s="18"/>
      <c r="B33" s="13"/>
      <c r="C33" s="13"/>
      <c r="D33" s="30"/>
      <c r="E33" s="13"/>
      <c r="F33" s="30"/>
      <c r="G33" s="13"/>
      <c r="H33" s="30"/>
      <c r="I33" s="13"/>
      <c r="J33" s="21"/>
      <c r="K33" s="13"/>
      <c r="L33" s="13"/>
    </row>
    <row r="34" spans="1:12" ht="12.75">
      <c r="A34" s="18"/>
      <c r="B34" s="13"/>
      <c r="C34" s="13"/>
      <c r="D34" s="30"/>
      <c r="E34" s="13"/>
      <c r="F34" s="30"/>
      <c r="G34" s="13"/>
      <c r="H34" s="30"/>
      <c r="I34" s="13"/>
      <c r="J34" s="21"/>
      <c r="K34" s="13"/>
      <c r="L34" s="13"/>
    </row>
    <row r="35" spans="1:12" ht="12.75">
      <c r="A35" s="18"/>
      <c r="B35" s="13"/>
      <c r="C35" s="13"/>
      <c r="D35" s="30"/>
      <c r="E35" s="13"/>
      <c r="F35" s="30"/>
      <c r="G35" s="13"/>
      <c r="H35" s="30"/>
      <c r="I35" s="13"/>
      <c r="J35" s="21"/>
      <c r="K35" s="13"/>
      <c r="L35" s="13"/>
    </row>
    <row r="36" spans="1:12" ht="12.75">
      <c r="A36" s="18"/>
      <c r="B36" s="13"/>
      <c r="C36" s="13"/>
      <c r="D36" s="30"/>
      <c r="E36" s="13"/>
      <c r="F36" s="30"/>
      <c r="G36" s="13"/>
      <c r="H36" s="30"/>
      <c r="I36" s="13"/>
      <c r="J36" s="21"/>
      <c r="K36" s="13"/>
      <c r="L36" s="13"/>
    </row>
    <row r="37" spans="1:12" ht="12.75">
      <c r="A37" s="18"/>
      <c r="B37" s="13"/>
      <c r="C37" s="13"/>
      <c r="D37" s="30"/>
      <c r="E37" s="13"/>
      <c r="F37" s="30"/>
      <c r="G37" s="13"/>
      <c r="H37" s="30"/>
      <c r="I37" s="13"/>
      <c r="J37" s="21"/>
      <c r="K37" s="13"/>
      <c r="L37" s="13"/>
    </row>
    <row r="38" spans="1:12" ht="12.75">
      <c r="A38" s="18"/>
      <c r="B38" s="13"/>
      <c r="C38" s="13"/>
      <c r="D38" s="30"/>
      <c r="E38" s="13"/>
      <c r="F38" s="30"/>
      <c r="G38" s="13"/>
      <c r="H38" s="30"/>
      <c r="I38" s="13"/>
      <c r="J38" s="21"/>
      <c r="K38" s="13"/>
      <c r="L38" s="13"/>
    </row>
    <row r="39" spans="1:12" ht="12.75">
      <c r="A39" s="18"/>
      <c r="B39" s="13"/>
      <c r="C39" s="13"/>
      <c r="D39" s="30"/>
      <c r="E39" s="13"/>
      <c r="F39" s="30"/>
      <c r="G39" s="13"/>
      <c r="H39" s="30"/>
      <c r="I39" s="13"/>
      <c r="J39" s="21"/>
      <c r="K39" s="13"/>
      <c r="L39" s="13"/>
    </row>
    <row r="40" spans="1:12" ht="12.75">
      <c r="A40" s="18"/>
      <c r="B40" s="13"/>
      <c r="C40" s="13"/>
      <c r="D40" s="30"/>
      <c r="E40" s="13"/>
      <c r="F40" s="30"/>
      <c r="G40" s="13"/>
      <c r="H40" s="30"/>
      <c r="I40" s="13"/>
      <c r="J40" s="21"/>
      <c r="K40" s="13"/>
      <c r="L40" s="13"/>
    </row>
    <row r="41" spans="1:12" ht="12.75">
      <c r="A41" s="18"/>
      <c r="B41" s="13"/>
      <c r="C41" s="13"/>
      <c r="D41" s="30"/>
      <c r="E41" s="13"/>
      <c r="F41" s="30"/>
      <c r="G41" s="13"/>
      <c r="H41" s="30"/>
      <c r="I41" s="13"/>
      <c r="J41" s="21"/>
      <c r="K41" s="13"/>
      <c r="L41" s="13"/>
    </row>
    <row r="42" spans="1:12" ht="12.75">
      <c r="A42" s="18"/>
      <c r="B42" s="13"/>
      <c r="C42" s="13"/>
      <c r="D42" s="30"/>
      <c r="E42" s="13"/>
      <c r="F42" s="30"/>
      <c r="G42" s="13"/>
      <c r="H42" s="30"/>
      <c r="I42" s="13"/>
      <c r="J42" s="21"/>
      <c r="K42" s="13"/>
      <c r="L42" s="13"/>
    </row>
    <row r="43" spans="1:12" ht="12.75">
      <c r="A43" s="18"/>
      <c r="B43" s="13"/>
      <c r="C43" s="13"/>
      <c r="D43" s="30"/>
      <c r="E43" s="13"/>
      <c r="F43" s="30"/>
      <c r="G43" s="13"/>
      <c r="H43" s="30"/>
      <c r="I43" s="13"/>
      <c r="J43" s="21"/>
      <c r="K43" s="13"/>
      <c r="L43" s="13"/>
    </row>
    <row r="44" spans="1:12" ht="12.75">
      <c r="A44" s="18"/>
      <c r="B44" s="13"/>
      <c r="C44" s="13"/>
      <c r="D44" s="30"/>
      <c r="E44" s="13"/>
      <c r="F44" s="30"/>
      <c r="G44" s="13"/>
      <c r="H44" s="30"/>
      <c r="I44" s="13"/>
      <c r="J44" s="21"/>
      <c r="K44" s="13"/>
      <c r="L44" s="13"/>
    </row>
    <row r="45" spans="1:12" ht="12.75">
      <c r="A45" s="88" t="s">
        <v>437</v>
      </c>
      <c r="B45" s="110"/>
      <c r="C45" s="110"/>
      <c r="D45" s="111"/>
      <c r="E45" s="110"/>
      <c r="F45" s="111"/>
      <c r="G45" s="110"/>
      <c r="H45" s="111"/>
      <c r="I45" s="13"/>
      <c r="J45" s="21"/>
      <c r="K45" s="13"/>
      <c r="L45" s="13"/>
    </row>
    <row r="46" spans="1:12" ht="12.75">
      <c r="A46" s="112" t="s">
        <v>436</v>
      </c>
      <c r="B46" s="110"/>
      <c r="C46" s="110"/>
      <c r="D46" s="111"/>
      <c r="E46" s="110"/>
      <c r="F46" s="111"/>
      <c r="G46" s="110"/>
      <c r="H46" s="111"/>
      <c r="I46" s="13"/>
      <c r="J46" s="21"/>
      <c r="K46" s="13"/>
      <c r="L46" s="13"/>
    </row>
    <row r="47" spans="1:12" ht="12.75">
      <c r="A47" s="112"/>
      <c r="B47" s="110"/>
      <c r="C47" s="110"/>
      <c r="D47" s="111"/>
      <c r="E47" s="110"/>
      <c r="F47" s="111"/>
      <c r="G47" s="110"/>
      <c r="H47" s="111"/>
      <c r="I47" s="13"/>
      <c r="J47" s="21"/>
      <c r="K47" s="13"/>
      <c r="L47" s="13"/>
    </row>
    <row r="48" spans="1:12" ht="12.75">
      <c r="A48" s="88" t="s">
        <v>438</v>
      </c>
      <c r="B48" s="110"/>
      <c r="C48" s="110"/>
      <c r="D48" s="111"/>
      <c r="E48" s="110"/>
      <c r="F48" s="111"/>
      <c r="G48" s="110"/>
      <c r="H48" s="111"/>
      <c r="I48" s="13"/>
      <c r="J48" s="21"/>
      <c r="K48" s="13"/>
      <c r="L48" s="13"/>
    </row>
    <row r="49" spans="1:12" ht="12.75">
      <c r="A49" s="112" t="s">
        <v>439</v>
      </c>
      <c r="B49" s="110"/>
      <c r="C49" s="110"/>
      <c r="D49" s="111"/>
      <c r="E49" s="110"/>
      <c r="F49" s="111"/>
      <c r="G49" s="110"/>
      <c r="H49" s="111"/>
      <c r="I49" s="13"/>
      <c r="J49" s="21"/>
      <c r="K49" s="13"/>
      <c r="L49" s="13"/>
    </row>
    <row r="50" spans="1:12" ht="12.75">
      <c r="A50" s="18"/>
      <c r="B50" s="13"/>
      <c r="C50" s="13"/>
      <c r="D50" s="30"/>
      <c r="E50" s="13"/>
      <c r="F50" s="30"/>
      <c r="G50" s="13"/>
      <c r="H50" s="29"/>
      <c r="I50" s="13"/>
      <c r="J50" s="21"/>
      <c r="K50" s="13"/>
      <c r="L50" s="13"/>
    </row>
    <row r="51" spans="1:12" ht="12.75">
      <c r="A51" s="88"/>
      <c r="B51" s="13"/>
      <c r="C51" s="13"/>
      <c r="D51" s="30"/>
      <c r="E51" s="13"/>
      <c r="F51" s="30"/>
      <c r="G51" s="13"/>
      <c r="H51" s="30"/>
      <c r="I51" s="13"/>
      <c r="J51" s="21"/>
      <c r="K51" s="13"/>
      <c r="L51" s="13"/>
    </row>
    <row r="52" spans="1:12" ht="12.75">
      <c r="A52" s="112"/>
      <c r="B52" s="110"/>
      <c r="C52" s="110"/>
      <c r="D52" s="111"/>
      <c r="E52" s="110"/>
      <c r="F52" s="111"/>
      <c r="G52" s="110"/>
      <c r="H52" s="111"/>
      <c r="I52" s="110"/>
      <c r="J52" s="85"/>
      <c r="K52" s="110"/>
      <c r="L52" s="118"/>
    </row>
    <row r="53" spans="1:12" ht="12.75">
      <c r="A53" s="112"/>
      <c r="B53" s="110"/>
      <c r="C53" s="110"/>
      <c r="D53" s="111"/>
      <c r="E53" s="110"/>
      <c r="F53" s="111"/>
      <c r="G53" s="110"/>
      <c r="H53" s="111"/>
      <c r="I53" s="110"/>
      <c r="J53" s="85"/>
      <c r="K53" s="110"/>
      <c r="L53" s="118"/>
    </row>
    <row r="54" spans="1:12" ht="12.75">
      <c r="A54" s="88"/>
      <c r="B54" s="13"/>
      <c r="C54" s="13"/>
      <c r="D54" s="30"/>
      <c r="E54" s="13"/>
      <c r="F54" s="30"/>
      <c r="G54" s="13"/>
      <c r="H54" s="30"/>
      <c r="I54" s="13"/>
      <c r="J54" s="85"/>
      <c r="K54" s="110"/>
      <c r="L54" s="118"/>
    </row>
    <row r="55" spans="1:12" ht="12.75">
      <c r="A55" s="112"/>
      <c r="B55" s="110"/>
      <c r="C55" s="110"/>
      <c r="D55" s="111"/>
      <c r="E55" s="110"/>
      <c r="F55" s="111"/>
      <c r="G55" s="110"/>
      <c r="H55" s="111"/>
      <c r="I55" s="110"/>
      <c r="J55" s="85"/>
      <c r="K55" s="110"/>
      <c r="L55" s="118"/>
    </row>
    <row r="56" spans="1:12" ht="12.75">
      <c r="A56" s="195"/>
      <c r="B56" s="121"/>
      <c r="C56" s="121"/>
      <c r="D56" s="196"/>
      <c r="E56" s="121"/>
      <c r="F56" s="196"/>
      <c r="G56" s="121"/>
      <c r="H56" s="197"/>
      <c r="I56" s="121"/>
      <c r="J56" s="198"/>
      <c r="K56" s="110"/>
      <c r="L56" s="118"/>
    </row>
    <row r="57" spans="1:12" ht="12.75">
      <c r="A57" s="199"/>
      <c r="B57" s="121"/>
      <c r="C57" s="121"/>
      <c r="D57" s="110"/>
      <c r="E57" s="121"/>
      <c r="F57" s="121"/>
      <c r="G57" s="121"/>
      <c r="H57" s="200"/>
      <c r="I57" s="121"/>
      <c r="J57" s="121"/>
      <c r="K57" s="110"/>
      <c r="L57" s="118"/>
    </row>
    <row r="58" spans="1:12" ht="12.75">
      <c r="A58" s="199"/>
      <c r="B58" s="121"/>
      <c r="C58" s="121"/>
      <c r="D58" s="110"/>
      <c r="E58" s="196"/>
      <c r="F58" s="197"/>
      <c r="G58" s="121"/>
      <c r="H58" s="197"/>
      <c r="I58" s="121"/>
      <c r="J58" s="121"/>
      <c r="K58" s="110"/>
      <c r="L58" s="118"/>
    </row>
    <row r="59" spans="1:12" ht="12.75">
      <c r="A59" s="199"/>
      <c r="B59" s="121"/>
      <c r="C59" s="121"/>
      <c r="D59" s="196"/>
      <c r="E59" s="196"/>
      <c r="F59" s="197"/>
      <c r="G59" s="121"/>
      <c r="H59" s="197"/>
      <c r="I59" s="121"/>
      <c r="J59" s="121"/>
      <c r="K59" s="110"/>
      <c r="L59" s="118"/>
    </row>
    <row r="60" spans="1:12" ht="12.75">
      <c r="A60" s="195"/>
      <c r="B60" s="121"/>
      <c r="C60" s="121"/>
      <c r="D60" s="121"/>
      <c r="E60" s="121"/>
      <c r="F60" s="121"/>
      <c r="G60" s="121"/>
      <c r="H60" s="121"/>
      <c r="I60" s="121"/>
      <c r="J60" s="121"/>
      <c r="K60" s="110"/>
      <c r="L60" s="118"/>
    </row>
    <row r="61" spans="1:12" ht="12.75">
      <c r="A61" s="195"/>
      <c r="B61" s="121"/>
      <c r="C61" s="121"/>
      <c r="D61" s="121"/>
      <c r="E61" s="121"/>
      <c r="F61" s="121"/>
      <c r="G61" s="121"/>
      <c r="H61" s="121"/>
      <c r="I61" s="121"/>
      <c r="J61" s="121"/>
      <c r="K61" s="110"/>
      <c r="L61" s="118"/>
    </row>
    <row r="62" spans="1:12" ht="12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21"/>
      <c r="L62" s="7"/>
    </row>
    <row r="63" spans="1:12" ht="12.75">
      <c r="A63" s="77"/>
      <c r="B63" s="73"/>
      <c r="C63" s="73"/>
      <c r="D63" s="73"/>
      <c r="E63" s="73"/>
      <c r="F63" s="79"/>
      <c r="G63" s="73"/>
      <c r="H63" s="73"/>
      <c r="I63" s="73"/>
      <c r="J63" s="73"/>
      <c r="K63" s="23"/>
      <c r="L63" s="7"/>
    </row>
    <row r="64" spans="1:12" ht="12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23"/>
      <c r="L64" s="7"/>
    </row>
    <row r="65" spans="1:12" ht="12.75">
      <c r="A65" s="17"/>
      <c r="B65" s="17"/>
      <c r="C65" s="17"/>
      <c r="D65" s="17"/>
      <c r="E65" s="17"/>
      <c r="F65" s="36"/>
      <c r="G65" s="17"/>
      <c r="H65" s="17"/>
      <c r="I65" s="17"/>
      <c r="J65" s="17"/>
      <c r="K65" s="23"/>
      <c r="L65" s="7"/>
    </row>
    <row r="66" spans="1:12" ht="12.75">
      <c r="A66" s="17"/>
      <c r="B66" s="17"/>
      <c r="C66" s="17"/>
      <c r="D66" s="17"/>
      <c r="E66" s="17"/>
      <c r="F66" s="58"/>
      <c r="G66" s="17"/>
      <c r="H66" s="17"/>
      <c r="I66" s="17"/>
      <c r="J66" s="17"/>
      <c r="K66" s="23"/>
      <c r="L66" s="7"/>
    </row>
    <row r="67" spans="1:12" ht="12.75">
      <c r="A67" s="17"/>
      <c r="B67" s="17"/>
      <c r="C67" s="17"/>
      <c r="D67" s="17"/>
      <c r="E67" s="17"/>
      <c r="F67" s="35"/>
      <c r="G67" s="17"/>
      <c r="H67" s="17"/>
      <c r="I67" s="17"/>
      <c r="J67" s="17"/>
      <c r="K67" s="23"/>
      <c r="L67" s="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23"/>
      <c r="L68" s="7"/>
    </row>
    <row r="69" spans="1:12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7"/>
    </row>
    <row r="70" spans="1:12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7"/>
    </row>
    <row r="71" spans="1:12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7"/>
    </row>
    <row r="72" spans="1:12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7"/>
    </row>
    <row r="73" spans="1:12" ht="12.75">
      <c r="A73" s="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7"/>
    </row>
    <row r="74" spans="1:12" ht="12.75">
      <c r="A74" s="6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7"/>
    </row>
    <row r="75" spans="1:12" ht="12.75">
      <c r="A75" s="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7"/>
    </row>
    <row r="76" spans="1:12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PERSONNEL TRANSFERS BETWEEN KAWC AND AWWSC
&amp;RSch. RJH-17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6:L77"/>
  <sheetViews>
    <sheetView workbookViewId="0" topLeftCell="A16">
      <selection activeCell="H35" sqref="H35"/>
    </sheetView>
  </sheetViews>
  <sheetFormatPr defaultColWidth="9.140625" defaultRowHeight="12.75"/>
  <cols>
    <col min="3" max="3" width="16.00390625" style="0" customWidth="1"/>
    <col min="4" max="4" width="12.7109375" style="0" customWidth="1"/>
    <col min="5" max="5" width="2.28125" style="0" customWidth="1"/>
    <col min="6" max="6" width="11.28125" style="0" customWidth="1"/>
    <col min="7" max="7" width="0.85546875" style="0" customWidth="1"/>
    <col min="8" max="8" width="13.28125" style="0" customWidth="1"/>
    <col min="9" max="9" width="1.28515625" style="0" customWidth="1"/>
    <col min="10" max="10" width="16.28125" style="0" customWidth="1"/>
  </cols>
  <sheetData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 t="s">
        <v>230</v>
      </c>
      <c r="B7" s="13"/>
      <c r="C7" s="13"/>
      <c r="D7" s="13"/>
      <c r="E7" s="13"/>
      <c r="F7" s="13"/>
      <c r="G7" s="13"/>
      <c r="H7" s="47"/>
      <c r="I7" s="13"/>
      <c r="J7" s="110"/>
      <c r="K7" s="13"/>
    </row>
    <row r="8" spans="1:11" ht="12.75">
      <c r="A8" s="13" t="s">
        <v>231</v>
      </c>
      <c r="B8" s="13"/>
      <c r="C8" s="13"/>
      <c r="D8" s="13"/>
      <c r="E8" s="13"/>
      <c r="F8" s="13"/>
      <c r="G8" s="13"/>
      <c r="H8" s="201">
        <v>-358066</v>
      </c>
      <c r="I8" s="13"/>
      <c r="J8" s="88" t="s">
        <v>1</v>
      </c>
      <c r="K8" s="13"/>
    </row>
    <row r="9" spans="1:11" ht="12.75">
      <c r="A9" s="21" t="s">
        <v>232</v>
      </c>
      <c r="B9" s="13"/>
      <c r="C9" s="13"/>
      <c r="D9" s="13"/>
      <c r="E9" s="13"/>
      <c r="F9" s="13"/>
      <c r="G9" s="13"/>
      <c r="H9" s="4">
        <v>-15645</v>
      </c>
      <c r="I9" s="13"/>
      <c r="J9" s="88" t="s">
        <v>1</v>
      </c>
      <c r="K9" s="13"/>
    </row>
    <row r="10" spans="1:11" ht="12.75">
      <c r="A10" s="63" t="s">
        <v>233</v>
      </c>
      <c r="B10" s="13"/>
      <c r="C10" s="13"/>
      <c r="D10" s="27"/>
      <c r="E10" s="27"/>
      <c r="F10" s="27"/>
      <c r="G10" s="27"/>
      <c r="H10" s="202">
        <f>+H8+H9</f>
        <v>-373711</v>
      </c>
      <c r="I10" s="66"/>
      <c r="J10" s="88" t="s">
        <v>1</v>
      </c>
      <c r="K10" s="13"/>
    </row>
    <row r="11" spans="1:11" ht="12.75">
      <c r="A11" s="63"/>
      <c r="B11" s="13"/>
      <c r="C11" s="13"/>
      <c r="D11" s="27"/>
      <c r="E11" s="27"/>
      <c r="F11" s="27"/>
      <c r="G11" s="27"/>
      <c r="H11" s="202"/>
      <c r="I11" s="66"/>
      <c r="J11" s="88"/>
      <c r="K11" s="13"/>
    </row>
    <row r="12" spans="1:11" ht="12.75">
      <c r="A12" s="63" t="s">
        <v>406</v>
      </c>
      <c r="B12" s="13"/>
      <c r="C12" s="13"/>
      <c r="D12" s="27"/>
      <c r="E12" s="27"/>
      <c r="F12" s="27"/>
      <c r="G12" s="27"/>
      <c r="H12" s="202">
        <v>-62100</v>
      </c>
      <c r="I12" s="66"/>
      <c r="J12" s="88" t="s">
        <v>3</v>
      </c>
      <c r="K12" s="13"/>
    </row>
    <row r="13" spans="1:11" ht="12.75">
      <c r="A13" s="63"/>
      <c r="B13" s="13"/>
      <c r="C13" s="13"/>
      <c r="D13" s="27"/>
      <c r="E13" s="27"/>
      <c r="F13" s="27"/>
      <c r="G13" s="27"/>
      <c r="H13" s="202"/>
      <c r="I13" s="66"/>
      <c r="J13" s="88"/>
      <c r="K13" s="13"/>
    </row>
    <row r="14" spans="1:11" ht="12.75">
      <c r="A14" s="63" t="s">
        <v>407</v>
      </c>
      <c r="B14" s="13"/>
      <c r="C14" s="13"/>
      <c r="D14" s="28"/>
      <c r="E14" s="13"/>
      <c r="F14" s="13"/>
      <c r="G14" s="13"/>
      <c r="H14" s="15">
        <v>-49341</v>
      </c>
      <c r="I14" s="13"/>
      <c r="J14" s="88" t="s">
        <v>7</v>
      </c>
      <c r="K14" s="13"/>
    </row>
    <row r="15" spans="1:11" ht="12.75">
      <c r="A15" s="63"/>
      <c r="B15" s="13"/>
      <c r="C15" s="13"/>
      <c r="D15" s="28"/>
      <c r="E15" s="13"/>
      <c r="F15" s="13"/>
      <c r="G15" s="13"/>
      <c r="H15" s="15"/>
      <c r="I15" s="13"/>
      <c r="J15" s="17"/>
      <c r="K15" s="13"/>
    </row>
    <row r="16" spans="1:11" ht="12.75">
      <c r="A16" s="18" t="s">
        <v>408</v>
      </c>
      <c r="B16" s="13"/>
      <c r="C16" s="13"/>
      <c r="D16" s="13"/>
      <c r="E16" s="13"/>
      <c r="F16" s="13"/>
      <c r="G16" s="13"/>
      <c r="H16" s="30"/>
      <c r="I16" s="13"/>
      <c r="J16" s="21"/>
      <c r="K16" s="13"/>
    </row>
    <row r="17" spans="1:11" ht="12.75">
      <c r="A17" s="50" t="s">
        <v>234</v>
      </c>
      <c r="B17" s="13"/>
      <c r="C17" s="13"/>
      <c r="D17" s="13"/>
      <c r="E17" s="13"/>
      <c r="F17" s="13"/>
      <c r="G17" s="13"/>
      <c r="H17" s="30">
        <v>-102000</v>
      </c>
      <c r="I17" s="13"/>
      <c r="J17" s="88" t="s">
        <v>253</v>
      </c>
      <c r="K17" s="13"/>
    </row>
    <row r="18" spans="1:11" ht="12.75">
      <c r="A18" s="21"/>
      <c r="B18" s="13"/>
      <c r="C18" s="13"/>
      <c r="D18" s="13"/>
      <c r="E18" s="13"/>
      <c r="F18" s="13"/>
      <c r="G18" s="13"/>
      <c r="H18" s="10"/>
      <c r="I18" s="13"/>
      <c r="J18" s="20"/>
      <c r="K18" s="13"/>
    </row>
    <row r="19" spans="1:11" ht="12.75">
      <c r="A19" s="63" t="s">
        <v>409</v>
      </c>
      <c r="B19" s="13"/>
      <c r="C19" s="13"/>
      <c r="D19" s="13"/>
      <c r="E19" s="13"/>
      <c r="F19" s="13"/>
      <c r="G19" s="13"/>
      <c r="H19" s="30">
        <f>+H10+H12+H14+H17</f>
        <v>-587152</v>
      </c>
      <c r="I19" s="13"/>
      <c r="J19" s="20"/>
      <c r="K19" s="13"/>
    </row>
    <row r="20" spans="1:11" ht="12.75">
      <c r="A20" s="63"/>
      <c r="B20" s="13"/>
      <c r="C20" s="13"/>
      <c r="D20" s="13"/>
      <c r="E20" s="13"/>
      <c r="F20" s="13"/>
      <c r="G20" s="13"/>
      <c r="H20" s="30"/>
      <c r="I20" s="13"/>
      <c r="J20" s="20"/>
      <c r="K20" s="13"/>
    </row>
    <row r="21" spans="1:11" ht="12.75">
      <c r="A21" s="18" t="s">
        <v>194</v>
      </c>
      <c r="B21" s="13"/>
      <c r="C21" s="13"/>
      <c r="D21" s="13"/>
      <c r="E21" s="13"/>
      <c r="G21" s="13"/>
      <c r="H21" s="41">
        <v>0.611</v>
      </c>
      <c r="I21" s="13"/>
      <c r="J21" s="20"/>
      <c r="K21" s="13"/>
    </row>
    <row r="22" spans="1:11" ht="12.75">
      <c r="A22" s="13"/>
      <c r="B22" s="13"/>
      <c r="C22" s="13"/>
      <c r="D22" s="13"/>
      <c r="E22" s="13"/>
      <c r="G22" s="13"/>
      <c r="H22" s="13"/>
      <c r="I22" s="13"/>
      <c r="J22" s="20"/>
      <c r="K22" s="13"/>
    </row>
    <row r="23" spans="1:12" ht="13.5" thickBot="1">
      <c r="A23" s="13" t="s">
        <v>195</v>
      </c>
      <c r="B23" s="13"/>
      <c r="C23" s="13"/>
      <c r="D23" s="13"/>
      <c r="E23" s="13"/>
      <c r="G23" s="13"/>
      <c r="H23" s="11">
        <f>-H19*H21</f>
        <v>358749.872</v>
      </c>
      <c r="I23" s="13"/>
      <c r="J23" s="20"/>
      <c r="K23" s="13"/>
      <c r="L23" s="13"/>
    </row>
    <row r="24" spans="1:12" ht="13.5" thickTop="1">
      <c r="A24" s="16"/>
      <c r="B24" s="13"/>
      <c r="C24" s="13"/>
      <c r="D24" s="13"/>
      <c r="E24" s="13"/>
      <c r="G24" s="13"/>
      <c r="H24" s="13"/>
      <c r="I24" s="13"/>
      <c r="J24" s="20"/>
      <c r="K24" s="13"/>
      <c r="L24" s="13"/>
    </row>
    <row r="25" spans="1:12" ht="12.75">
      <c r="A25" s="63"/>
      <c r="B25" s="13"/>
      <c r="C25" s="13"/>
      <c r="D25" s="29"/>
      <c r="E25" s="29"/>
      <c r="F25" s="29"/>
      <c r="G25" s="29"/>
      <c r="H25" s="30"/>
      <c r="I25" s="13"/>
      <c r="J25" s="20"/>
      <c r="K25" s="13"/>
      <c r="L25" s="13"/>
    </row>
    <row r="26" spans="1:12" ht="12.75">
      <c r="A26" s="63"/>
      <c r="B26" s="13"/>
      <c r="C26" s="13"/>
      <c r="D26" s="29"/>
      <c r="E26" s="29"/>
      <c r="F26" s="29"/>
      <c r="G26" s="29"/>
      <c r="H26" s="30"/>
      <c r="I26" s="13"/>
      <c r="J26" s="20"/>
      <c r="K26" s="13"/>
      <c r="L26" s="13"/>
    </row>
    <row r="27" spans="1:12" ht="12.75">
      <c r="A27" s="63"/>
      <c r="B27" s="13"/>
      <c r="C27" s="13"/>
      <c r="D27" s="29"/>
      <c r="E27" s="29"/>
      <c r="F27" s="29"/>
      <c r="G27" s="29"/>
      <c r="H27" s="30"/>
      <c r="I27" s="13"/>
      <c r="J27" s="20"/>
      <c r="K27" s="13"/>
      <c r="L27" s="13"/>
    </row>
    <row r="28" spans="1:12" ht="12.75">
      <c r="A28" s="18"/>
      <c r="B28" s="13"/>
      <c r="C28" s="13"/>
      <c r="D28" s="30"/>
      <c r="E28" s="13"/>
      <c r="F28" s="30"/>
      <c r="G28" s="13"/>
      <c r="H28" s="29"/>
      <c r="I28" s="13"/>
      <c r="J28" s="21"/>
      <c r="K28" s="13"/>
      <c r="L28" s="13"/>
    </row>
    <row r="29" spans="1:12" ht="12.75">
      <c r="A29" s="18"/>
      <c r="B29" s="13"/>
      <c r="C29" s="13"/>
      <c r="D29" s="30"/>
      <c r="E29" s="13"/>
      <c r="F29" s="30"/>
      <c r="G29" s="13"/>
      <c r="H29" s="29"/>
      <c r="I29" s="13"/>
      <c r="J29" s="37"/>
      <c r="K29" s="13"/>
      <c r="L29" s="13"/>
    </row>
    <row r="30" spans="1:12" ht="12.75">
      <c r="A30" s="18"/>
      <c r="B30" s="13"/>
      <c r="C30" s="13"/>
      <c r="D30" s="30"/>
      <c r="E30" s="13"/>
      <c r="F30" s="30"/>
      <c r="G30" s="13"/>
      <c r="H30" s="29"/>
      <c r="I30" s="13"/>
      <c r="J30" s="37"/>
      <c r="K30" s="13"/>
      <c r="L30" s="13"/>
    </row>
    <row r="31" spans="1:12" ht="12.75">
      <c r="A31" s="18"/>
      <c r="B31" s="13"/>
      <c r="C31" s="13"/>
      <c r="D31" s="30"/>
      <c r="E31" s="13"/>
      <c r="F31" s="30"/>
      <c r="G31" s="13"/>
      <c r="H31" s="29"/>
      <c r="I31" s="13"/>
      <c r="J31" s="37"/>
      <c r="K31" s="13"/>
      <c r="L31" s="13"/>
    </row>
    <row r="32" spans="1:12" ht="12.75">
      <c r="A32" s="18"/>
      <c r="B32" s="13"/>
      <c r="C32" s="13"/>
      <c r="D32" s="30"/>
      <c r="E32" s="13"/>
      <c r="F32" s="30"/>
      <c r="G32" s="13"/>
      <c r="H32" s="29"/>
      <c r="I32" s="13"/>
      <c r="J32" s="37"/>
      <c r="K32" s="13"/>
      <c r="L32" s="13"/>
    </row>
    <row r="33" spans="1:12" ht="12.75">
      <c r="A33" s="18"/>
      <c r="B33" s="13"/>
      <c r="C33" s="13"/>
      <c r="D33" s="30"/>
      <c r="E33" s="13"/>
      <c r="F33" s="30"/>
      <c r="G33" s="13"/>
      <c r="H33" s="29"/>
      <c r="I33" s="13"/>
      <c r="J33" s="37"/>
      <c r="K33" s="13"/>
      <c r="L33" s="13"/>
    </row>
    <row r="34" spans="1:12" ht="12.75">
      <c r="A34" s="18"/>
      <c r="B34" s="13"/>
      <c r="C34" s="13"/>
      <c r="D34" s="30"/>
      <c r="E34" s="13"/>
      <c r="F34" s="30"/>
      <c r="G34" s="13"/>
      <c r="H34" s="29"/>
      <c r="I34" s="13"/>
      <c r="J34" s="37"/>
      <c r="K34" s="13"/>
      <c r="L34" s="13"/>
    </row>
    <row r="35" spans="1:12" ht="12.75">
      <c r="A35" s="18"/>
      <c r="B35" s="13"/>
      <c r="C35" s="13"/>
      <c r="D35" s="30"/>
      <c r="E35" s="13"/>
      <c r="F35" s="30"/>
      <c r="G35" s="13"/>
      <c r="H35" s="29"/>
      <c r="I35" s="13"/>
      <c r="J35" s="37"/>
      <c r="K35" s="13"/>
      <c r="L35" s="13"/>
    </row>
    <row r="36" spans="1:12" ht="12.75">
      <c r="A36" s="18"/>
      <c r="B36" s="13"/>
      <c r="C36" s="13"/>
      <c r="D36" s="30"/>
      <c r="E36" s="13"/>
      <c r="F36" s="30"/>
      <c r="G36" s="13"/>
      <c r="H36" s="30"/>
      <c r="I36" s="13"/>
      <c r="J36" s="21"/>
      <c r="K36" s="13"/>
      <c r="L36" s="13"/>
    </row>
    <row r="37" spans="1:12" ht="12.75">
      <c r="A37" s="88" t="s">
        <v>235</v>
      </c>
      <c r="B37" s="73"/>
      <c r="C37" s="73"/>
      <c r="D37" s="76"/>
      <c r="E37" s="70"/>
      <c r="F37" s="76"/>
      <c r="G37" s="13"/>
      <c r="H37" s="30"/>
      <c r="I37" s="13"/>
      <c r="J37" s="21"/>
      <c r="K37" s="13"/>
      <c r="L37" s="13"/>
    </row>
    <row r="38" spans="1:12" ht="12.75">
      <c r="A38" s="88" t="s">
        <v>410</v>
      </c>
      <c r="B38" s="13"/>
      <c r="C38" s="13"/>
      <c r="D38" s="30"/>
      <c r="E38" s="13"/>
      <c r="F38" s="30"/>
      <c r="G38" s="13"/>
      <c r="H38" s="30"/>
      <c r="I38" s="13"/>
      <c r="J38" s="21"/>
      <c r="K38" s="13"/>
      <c r="L38" s="13"/>
    </row>
    <row r="39" spans="1:12" ht="12.75">
      <c r="A39" s="88" t="s">
        <v>411</v>
      </c>
      <c r="B39" s="13"/>
      <c r="C39" s="13"/>
      <c r="D39" s="30"/>
      <c r="E39" s="13"/>
      <c r="F39" s="30"/>
      <c r="G39" s="13"/>
      <c r="H39" s="30"/>
      <c r="I39" s="13"/>
      <c r="J39" s="21"/>
      <c r="K39" s="13"/>
      <c r="L39" s="13"/>
    </row>
    <row r="40" spans="1:12" ht="12.75">
      <c r="A40" s="88"/>
      <c r="B40" s="13"/>
      <c r="C40" s="13"/>
      <c r="D40" s="30"/>
      <c r="E40" s="13"/>
      <c r="F40" s="30"/>
      <c r="G40" s="13"/>
      <c r="H40" s="30"/>
      <c r="I40" s="13"/>
      <c r="J40" s="21"/>
      <c r="K40" s="13"/>
      <c r="L40" s="13"/>
    </row>
    <row r="41" spans="1:12" ht="12.75">
      <c r="A41" s="37" t="s">
        <v>412</v>
      </c>
      <c r="B41" s="17"/>
      <c r="C41" s="17"/>
      <c r="D41" s="36"/>
      <c r="E41" s="17"/>
      <c r="F41" s="36"/>
      <c r="G41" s="17"/>
      <c r="H41" s="35">
        <v>171366</v>
      </c>
      <c r="I41" s="17"/>
      <c r="J41" s="17" t="s">
        <v>236</v>
      </c>
      <c r="K41" s="13"/>
      <c r="L41" s="13"/>
    </row>
    <row r="42" spans="1:12" ht="12.75">
      <c r="A42" s="93" t="s">
        <v>237</v>
      </c>
      <c r="B42" s="17"/>
      <c r="C42" s="17"/>
      <c r="D42" s="36"/>
      <c r="E42" s="17"/>
      <c r="F42" s="36"/>
      <c r="G42" s="17"/>
      <c r="H42" s="181">
        <v>-1366</v>
      </c>
      <c r="I42" s="17"/>
      <c r="J42" s="17"/>
      <c r="K42" s="13"/>
      <c r="L42" s="13"/>
    </row>
    <row r="43" spans="1:12" ht="12.75">
      <c r="A43" s="93" t="s">
        <v>242</v>
      </c>
      <c r="B43" s="17"/>
      <c r="C43" s="17"/>
      <c r="D43" s="36"/>
      <c r="E43" s="17"/>
      <c r="F43" s="36"/>
      <c r="G43" s="17"/>
      <c r="H43" s="36">
        <f>+H41+H42</f>
        <v>170000</v>
      </c>
      <c r="I43" s="17"/>
      <c r="J43" s="17"/>
      <c r="K43" s="13"/>
      <c r="L43" s="13"/>
    </row>
    <row r="44" spans="1:12" ht="12.75">
      <c r="A44" s="93" t="s">
        <v>240</v>
      </c>
      <c r="B44" s="17"/>
      <c r="C44" s="17"/>
      <c r="D44" s="36"/>
      <c r="E44" s="17"/>
      <c r="F44" s="36"/>
      <c r="G44" s="17"/>
      <c r="H44" s="204">
        <v>0.6</v>
      </c>
      <c r="I44" s="17"/>
      <c r="J44" s="17" t="s">
        <v>238</v>
      </c>
      <c r="K44" s="13"/>
      <c r="L44" s="13"/>
    </row>
    <row r="45" spans="1:12" ht="13.5" thickBot="1">
      <c r="A45" s="93" t="s">
        <v>241</v>
      </c>
      <c r="B45" s="17"/>
      <c r="C45" s="17"/>
      <c r="D45" s="36"/>
      <c r="E45" s="17"/>
      <c r="F45" s="36"/>
      <c r="G45" s="17"/>
      <c r="H45" s="182">
        <f>+H43*H44</f>
        <v>102000</v>
      </c>
      <c r="I45" s="17"/>
      <c r="J45" s="17" t="s">
        <v>239</v>
      </c>
      <c r="K45" s="13"/>
      <c r="L45" s="13"/>
    </row>
    <row r="46" spans="1:12" ht="13.5" thickTop="1">
      <c r="A46" s="93"/>
      <c r="B46" s="17"/>
      <c r="C46" s="17"/>
      <c r="D46" s="36"/>
      <c r="E46" s="17"/>
      <c r="F46" s="36"/>
      <c r="G46" s="17"/>
      <c r="H46" s="36"/>
      <c r="I46" s="17"/>
      <c r="J46" s="17"/>
      <c r="K46" s="13"/>
      <c r="L46" s="13"/>
    </row>
    <row r="47" spans="1:12" ht="12.75">
      <c r="A47" s="93"/>
      <c r="B47" s="17"/>
      <c r="C47" s="17"/>
      <c r="D47" s="36"/>
      <c r="E47" s="17"/>
      <c r="F47" s="36"/>
      <c r="G47" s="17"/>
      <c r="H47" s="36"/>
      <c r="I47" s="17"/>
      <c r="J47" s="17"/>
      <c r="K47" s="13"/>
      <c r="L47" s="13"/>
    </row>
    <row r="48" spans="1:12" ht="12.75">
      <c r="A48" s="93"/>
      <c r="B48" s="17"/>
      <c r="C48" s="17"/>
      <c r="D48" s="36"/>
      <c r="E48" s="17"/>
      <c r="F48" s="36"/>
      <c r="G48" s="17"/>
      <c r="H48" s="36"/>
      <c r="I48" s="17"/>
      <c r="J48" s="17"/>
      <c r="K48" s="13"/>
      <c r="L48" s="13"/>
    </row>
    <row r="49" spans="1:12" ht="12.75">
      <c r="A49" s="93"/>
      <c r="B49" s="17"/>
      <c r="C49" s="17"/>
      <c r="D49" s="36"/>
      <c r="E49" s="17"/>
      <c r="F49" s="36"/>
      <c r="G49" s="17"/>
      <c r="H49" s="35"/>
      <c r="I49" s="17"/>
      <c r="J49" s="17"/>
      <c r="K49" s="13"/>
      <c r="L49" s="13"/>
    </row>
    <row r="50" spans="1:12" ht="12.75">
      <c r="A50" s="203"/>
      <c r="B50" s="17"/>
      <c r="C50" s="17"/>
      <c r="D50" s="36"/>
      <c r="E50" s="17"/>
      <c r="F50" s="36"/>
      <c r="G50" s="17"/>
      <c r="H50" s="36"/>
      <c r="I50" s="17"/>
      <c r="J50" s="17"/>
      <c r="K50" s="13"/>
      <c r="L50" s="13"/>
    </row>
    <row r="51" spans="1:11" ht="12.75">
      <c r="A51" s="93"/>
      <c r="B51" s="17"/>
      <c r="C51" s="17"/>
      <c r="D51" s="36"/>
      <c r="E51" s="17"/>
      <c r="F51" s="36"/>
      <c r="G51" s="17"/>
      <c r="H51" s="36"/>
      <c r="I51" s="17"/>
      <c r="J51" s="16"/>
      <c r="K51" s="13"/>
    </row>
    <row r="52" spans="1:11" ht="12.75">
      <c r="A52" s="93"/>
      <c r="B52" s="17"/>
      <c r="C52" s="17"/>
      <c r="D52" s="36"/>
      <c r="E52" s="17"/>
      <c r="F52" s="36"/>
      <c r="G52" s="17"/>
      <c r="H52" s="36"/>
      <c r="I52" s="17"/>
      <c r="J52" s="16"/>
      <c r="K52" s="13"/>
    </row>
    <row r="53" spans="1:11" ht="12.75">
      <c r="A53" s="16"/>
      <c r="B53" s="17"/>
      <c r="C53" s="17"/>
      <c r="D53" s="36"/>
      <c r="E53" s="17"/>
      <c r="F53" s="36"/>
      <c r="G53" s="17"/>
      <c r="H53" s="36"/>
      <c r="I53" s="17"/>
      <c r="J53" s="16"/>
      <c r="K53" s="13"/>
    </row>
    <row r="54" spans="1:11" ht="12.75">
      <c r="A54" s="93"/>
      <c r="B54" s="17"/>
      <c r="C54" s="17"/>
      <c r="D54" s="36"/>
      <c r="E54" s="17"/>
      <c r="F54" s="36"/>
      <c r="G54" s="17"/>
      <c r="H54" s="36"/>
      <c r="I54" s="17"/>
      <c r="J54" s="16"/>
      <c r="K54" s="13"/>
    </row>
    <row r="55" spans="1:11" ht="12.75">
      <c r="A55" s="37"/>
      <c r="B55" s="17"/>
      <c r="C55" s="17"/>
      <c r="D55" s="36"/>
      <c r="E55" s="17"/>
      <c r="F55" s="36"/>
      <c r="G55" s="17"/>
      <c r="H55" s="35"/>
      <c r="I55" s="17"/>
      <c r="J55" s="16"/>
      <c r="K55" s="13"/>
    </row>
    <row r="56" spans="1:12" ht="12.75">
      <c r="A56" s="93"/>
      <c r="B56" s="17"/>
      <c r="C56" s="17"/>
      <c r="D56" s="17"/>
      <c r="E56" s="17"/>
      <c r="F56" s="17"/>
      <c r="G56" s="17"/>
      <c r="H56" s="65"/>
      <c r="I56" s="17"/>
      <c r="J56" s="17"/>
      <c r="K56" s="21"/>
      <c r="L56" s="7"/>
    </row>
    <row r="57" spans="1:12" ht="12.75">
      <c r="A57" s="7"/>
      <c r="B57" s="7"/>
      <c r="C57" s="7"/>
      <c r="D57" s="17"/>
      <c r="E57" s="36"/>
      <c r="F57" s="35"/>
      <c r="G57" s="17"/>
      <c r="H57" s="35"/>
      <c r="I57" s="17"/>
      <c r="J57" s="17"/>
      <c r="K57" s="21"/>
      <c r="L57" s="7"/>
    </row>
    <row r="58" spans="1:12" ht="12.75">
      <c r="A58" s="7"/>
      <c r="B58" s="17"/>
      <c r="C58" s="17"/>
      <c r="D58" s="36"/>
      <c r="E58" s="36"/>
      <c r="F58" s="35"/>
      <c r="G58" s="17"/>
      <c r="H58" s="35"/>
      <c r="I58" s="17"/>
      <c r="J58" s="17"/>
      <c r="K58" s="21"/>
      <c r="L58" s="7"/>
    </row>
    <row r="59" spans="1:12" ht="12.75">
      <c r="A59" s="37"/>
      <c r="B59" s="17"/>
      <c r="C59" s="17"/>
      <c r="D59" s="17"/>
      <c r="E59" s="17"/>
      <c r="F59" s="17"/>
      <c r="G59" s="17"/>
      <c r="H59" s="17"/>
      <c r="I59" s="17"/>
      <c r="J59" s="17"/>
      <c r="K59" s="21"/>
      <c r="L59" s="7"/>
    </row>
    <row r="60" spans="1:12" ht="12.75">
      <c r="A60" s="37"/>
      <c r="B60" s="17"/>
      <c r="C60" s="17"/>
      <c r="D60" s="17"/>
      <c r="E60" s="17"/>
      <c r="F60" s="17"/>
      <c r="G60" s="17"/>
      <c r="H60" s="17"/>
      <c r="I60" s="17"/>
      <c r="J60" s="17"/>
      <c r="K60" s="21"/>
      <c r="L60" s="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21"/>
      <c r="L61" s="7"/>
    </row>
    <row r="62" spans="1:12" ht="12.75">
      <c r="A62" s="37"/>
      <c r="B62" s="17"/>
      <c r="C62" s="17"/>
      <c r="D62" s="17"/>
      <c r="E62" s="17"/>
      <c r="F62" s="35"/>
      <c r="G62" s="17"/>
      <c r="H62" s="17"/>
      <c r="I62" s="17"/>
      <c r="J62" s="17"/>
      <c r="K62" s="23"/>
      <c r="L62" s="7"/>
    </row>
    <row r="63" spans="1:12" ht="12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23"/>
      <c r="L63" s="7"/>
    </row>
    <row r="64" spans="1:12" ht="12.75">
      <c r="A64" s="17"/>
      <c r="B64" s="17"/>
      <c r="C64" s="17"/>
      <c r="D64" s="17"/>
      <c r="E64" s="17"/>
      <c r="F64" s="36"/>
      <c r="G64" s="17"/>
      <c r="H64" s="17"/>
      <c r="I64" s="17"/>
      <c r="J64" s="17"/>
      <c r="K64" s="23"/>
      <c r="L64" s="7"/>
    </row>
    <row r="65" spans="1:12" ht="12.75">
      <c r="A65" s="17"/>
      <c r="B65" s="17"/>
      <c r="C65" s="17"/>
      <c r="D65" s="17"/>
      <c r="E65" s="17"/>
      <c r="F65" s="58"/>
      <c r="G65" s="17"/>
      <c r="H65" s="17"/>
      <c r="I65" s="17"/>
      <c r="J65" s="17"/>
      <c r="K65" s="23"/>
      <c r="L65" s="7"/>
    </row>
    <row r="66" spans="1:12" ht="12.75">
      <c r="A66" s="17"/>
      <c r="B66" s="17"/>
      <c r="C66" s="17"/>
      <c r="D66" s="17"/>
      <c r="E66" s="17"/>
      <c r="F66" s="35"/>
      <c r="G66" s="17"/>
      <c r="H66" s="17"/>
      <c r="I66" s="17"/>
      <c r="J66" s="17"/>
      <c r="K66" s="23"/>
      <c r="L66" s="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23"/>
      <c r="L67" s="7"/>
    </row>
    <row r="68" spans="1:12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7"/>
    </row>
    <row r="69" spans="1:12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7"/>
    </row>
    <row r="70" spans="1:12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7"/>
    </row>
    <row r="71" spans="1:12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7"/>
    </row>
    <row r="72" spans="1:12" ht="12.75">
      <c r="A72" s="6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7"/>
    </row>
    <row r="73" spans="1:12" ht="12.75">
      <c r="A73" s="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7"/>
    </row>
    <row r="74" spans="1:12" ht="12.75">
      <c r="A74" s="6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7"/>
    </row>
    <row r="75" spans="1:12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OTHER LABOR EXPENSE ADJUSTMENTS
&amp;RSch. RJH-18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M59"/>
  <sheetViews>
    <sheetView workbookViewId="0" topLeftCell="A10">
      <selection activeCell="H32" sqref="H32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4" width="12.57421875" style="0" customWidth="1"/>
    <col min="5" max="5" width="2.8515625" style="0" customWidth="1"/>
    <col min="6" max="6" width="11.8515625" style="0" customWidth="1"/>
    <col min="7" max="7" width="1.7109375" style="0" customWidth="1"/>
    <col min="8" max="8" width="10.8515625" style="0" customWidth="1"/>
    <col min="9" max="9" width="2.7109375" style="0" customWidth="1"/>
    <col min="10" max="10" width="10.8515625" style="0" customWidth="1"/>
    <col min="11" max="11" width="1.28515625" style="0" customWidth="1"/>
  </cols>
  <sheetData>
    <row r="7" spans="1:12" ht="12.75">
      <c r="A7" s="13"/>
      <c r="B7" s="13"/>
      <c r="C7" s="13"/>
      <c r="D7" s="13"/>
      <c r="E7" s="13"/>
      <c r="F7" s="13"/>
      <c r="G7" s="13"/>
      <c r="H7" s="27" t="s">
        <v>6</v>
      </c>
      <c r="K7" s="13"/>
      <c r="L7" s="13"/>
    </row>
    <row r="8" spans="1:12" ht="12.75">
      <c r="A8" s="13"/>
      <c r="B8" s="13"/>
      <c r="C8" s="13"/>
      <c r="D8" s="13" t="s">
        <v>15</v>
      </c>
      <c r="E8" s="13"/>
      <c r="F8" s="27" t="s">
        <v>16</v>
      </c>
      <c r="G8" s="13"/>
      <c r="H8" s="27" t="s">
        <v>16</v>
      </c>
      <c r="K8" s="13"/>
      <c r="L8" s="13"/>
    </row>
    <row r="9" spans="1:12" ht="12.75">
      <c r="A9" s="48" t="s">
        <v>27</v>
      </c>
      <c r="B9" s="48"/>
      <c r="C9" s="13"/>
      <c r="D9" s="3" t="s">
        <v>5</v>
      </c>
      <c r="E9" s="13"/>
      <c r="F9" s="3" t="s">
        <v>17</v>
      </c>
      <c r="G9" s="13"/>
      <c r="H9" s="33" t="s">
        <v>17</v>
      </c>
      <c r="K9" s="13"/>
      <c r="L9" s="13"/>
    </row>
    <row r="10" spans="1:12" ht="12.75">
      <c r="A10" s="13"/>
      <c r="B10" s="13"/>
      <c r="C10" s="13"/>
      <c r="D10" s="28" t="s">
        <v>1</v>
      </c>
      <c r="E10" s="13"/>
      <c r="F10" s="28" t="s">
        <v>1</v>
      </c>
      <c r="G10" s="13"/>
      <c r="H10" s="28" t="s">
        <v>1</v>
      </c>
      <c r="K10" s="13"/>
      <c r="L10" s="13"/>
    </row>
    <row r="11" spans="1:12" ht="12.75">
      <c r="A11" s="13"/>
      <c r="B11" s="13"/>
      <c r="C11" s="13"/>
      <c r="D11" s="27"/>
      <c r="E11" s="27"/>
      <c r="F11" s="27"/>
      <c r="G11" s="27"/>
      <c r="H11" s="13"/>
      <c r="K11" s="13"/>
      <c r="L11" s="13"/>
    </row>
    <row r="12" spans="1:12" ht="12.75">
      <c r="A12" s="21" t="s">
        <v>139</v>
      </c>
      <c r="B12" s="21"/>
      <c r="C12" s="21"/>
      <c r="D12" s="54">
        <v>0.10337</v>
      </c>
      <c r="E12" s="31"/>
      <c r="F12" s="54">
        <v>0.0385</v>
      </c>
      <c r="G12" s="31"/>
      <c r="H12" s="54">
        <f>+D12*F12</f>
        <v>0.003979745</v>
      </c>
      <c r="K12" s="13"/>
      <c r="L12" s="13"/>
    </row>
    <row r="13" spans="1:12" ht="12.75">
      <c r="A13" s="21"/>
      <c r="B13" s="21"/>
      <c r="C13" s="21"/>
      <c r="D13" s="34"/>
      <c r="E13" s="28"/>
      <c r="F13" s="55"/>
      <c r="G13" s="28"/>
      <c r="H13" s="55"/>
      <c r="K13" s="13"/>
      <c r="L13" s="13"/>
    </row>
    <row r="14" spans="1:12" ht="12.75">
      <c r="A14" s="21" t="s">
        <v>138</v>
      </c>
      <c r="B14" s="21"/>
      <c r="C14" s="21"/>
      <c r="D14" s="40">
        <v>0.45407</v>
      </c>
      <c r="E14" s="40"/>
      <c r="F14" s="54">
        <v>0.0687</v>
      </c>
      <c r="G14" s="40"/>
      <c r="H14" s="54">
        <f>+D14*F14</f>
        <v>0.031194608999999998</v>
      </c>
      <c r="K14" s="13"/>
      <c r="L14" s="13"/>
    </row>
    <row r="15" spans="1:12" ht="12.75">
      <c r="A15" s="21"/>
      <c r="B15" s="21"/>
      <c r="C15" s="21"/>
      <c r="D15" s="40"/>
      <c r="E15" s="40"/>
      <c r="F15" s="54"/>
      <c r="G15" s="40"/>
      <c r="H15" s="54"/>
      <c r="K15" s="13"/>
      <c r="L15" s="13"/>
    </row>
    <row r="16" spans="1:12" ht="12.75">
      <c r="A16" s="21" t="s">
        <v>137</v>
      </c>
      <c r="B16" s="21"/>
      <c r="C16" s="21"/>
      <c r="D16" s="40">
        <v>0.01946</v>
      </c>
      <c r="E16" s="40"/>
      <c r="F16" s="54">
        <v>0.0775</v>
      </c>
      <c r="G16" s="40"/>
      <c r="H16" s="54">
        <f>+D16*F16</f>
        <v>0.0015081500000000002</v>
      </c>
      <c r="K16" s="13"/>
      <c r="L16" s="13"/>
    </row>
    <row r="17" spans="1:12" ht="12.75">
      <c r="A17" s="21"/>
      <c r="B17" s="21"/>
      <c r="C17" s="21"/>
      <c r="D17" s="34"/>
      <c r="E17" s="40"/>
      <c r="F17" s="34"/>
      <c r="G17" s="40"/>
      <c r="H17" s="34"/>
      <c r="K17" s="13"/>
      <c r="L17" s="13"/>
    </row>
    <row r="18" spans="1:12" ht="12.75">
      <c r="A18" s="21" t="s">
        <v>136</v>
      </c>
      <c r="B18" s="21"/>
      <c r="C18" s="21"/>
      <c r="D18" s="38">
        <v>0.42308</v>
      </c>
      <c r="E18" s="40"/>
      <c r="F18" s="54">
        <v>0.115</v>
      </c>
      <c r="G18" s="40"/>
      <c r="H18" s="56">
        <f>+D18*F18</f>
        <v>0.0486542</v>
      </c>
      <c r="K18" s="13"/>
      <c r="L18" s="13"/>
    </row>
    <row r="19" spans="1:12" ht="12.75">
      <c r="A19" s="21"/>
      <c r="B19" s="21"/>
      <c r="C19" s="21"/>
      <c r="D19" s="34"/>
      <c r="E19" s="40"/>
      <c r="F19" s="34"/>
      <c r="G19" s="40"/>
      <c r="H19" s="43"/>
      <c r="K19" s="13"/>
      <c r="L19" s="13"/>
    </row>
    <row r="20" spans="1:12" ht="13.5" thickBot="1">
      <c r="A20" s="21" t="s">
        <v>135</v>
      </c>
      <c r="B20" s="21"/>
      <c r="C20" s="21"/>
      <c r="D20" s="42">
        <f>+D12+D14+D16+D18</f>
        <v>0.99998</v>
      </c>
      <c r="E20" s="44"/>
      <c r="F20" s="40"/>
      <c r="G20" s="43"/>
      <c r="H20" s="42">
        <v>0.0854</v>
      </c>
      <c r="K20" s="13"/>
      <c r="L20" s="13"/>
    </row>
    <row r="21" spans="1:12" ht="13.5" thickTop="1">
      <c r="A21" s="24"/>
      <c r="B21" s="21"/>
      <c r="C21" s="21"/>
      <c r="D21" s="25"/>
      <c r="E21" s="25"/>
      <c r="F21" s="25"/>
      <c r="G21" s="21"/>
      <c r="H21" s="21"/>
      <c r="K21" s="13"/>
      <c r="L21" s="13"/>
    </row>
    <row r="22" spans="1:12" ht="12.75">
      <c r="A22" s="24"/>
      <c r="B22" s="21"/>
      <c r="C22" s="21"/>
      <c r="D22" s="25"/>
      <c r="E22" s="25"/>
      <c r="F22" s="25"/>
      <c r="G22" s="21"/>
      <c r="H22" s="21"/>
      <c r="K22" s="13"/>
      <c r="L22" s="13"/>
    </row>
    <row r="23" spans="1:12" ht="12.75">
      <c r="A23" s="24"/>
      <c r="B23" s="21"/>
      <c r="C23" s="21"/>
      <c r="D23" s="25"/>
      <c r="E23" s="25"/>
      <c r="F23" s="25"/>
      <c r="G23" s="21"/>
      <c r="H23" s="21"/>
      <c r="K23" s="13"/>
      <c r="L23" s="13"/>
    </row>
    <row r="24" spans="1:12" ht="12.75">
      <c r="A24" s="24"/>
      <c r="B24" s="21"/>
      <c r="C24" s="21"/>
      <c r="D24" s="21"/>
      <c r="E24" s="21"/>
      <c r="F24" s="21"/>
      <c r="G24" s="21"/>
      <c r="H24" s="21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27" t="s">
        <v>6</v>
      </c>
      <c r="K25" s="13"/>
      <c r="L25" s="13"/>
    </row>
    <row r="26" spans="1:12" ht="12.75">
      <c r="A26" s="13"/>
      <c r="B26" s="13"/>
      <c r="C26" s="13"/>
      <c r="D26" s="13" t="s">
        <v>15</v>
      </c>
      <c r="E26" s="13"/>
      <c r="F26" s="27" t="s">
        <v>16</v>
      </c>
      <c r="G26" s="13"/>
      <c r="H26" s="27" t="s">
        <v>16</v>
      </c>
      <c r="K26" s="13"/>
      <c r="L26" s="13"/>
    </row>
    <row r="27" spans="1:12" ht="12.75">
      <c r="A27" s="48" t="s">
        <v>18</v>
      </c>
      <c r="B27" s="48"/>
      <c r="C27" s="13"/>
      <c r="D27" s="3" t="s">
        <v>5</v>
      </c>
      <c r="E27" s="13"/>
      <c r="F27" s="3" t="s">
        <v>17</v>
      </c>
      <c r="G27" s="13"/>
      <c r="H27" s="33" t="s">
        <v>17</v>
      </c>
      <c r="K27" s="13"/>
      <c r="L27" s="13"/>
    </row>
    <row r="28" spans="1:12" ht="12.75">
      <c r="A28" s="13"/>
      <c r="B28" s="13"/>
      <c r="C28" s="13"/>
      <c r="D28" s="28" t="s">
        <v>3</v>
      </c>
      <c r="E28" s="13"/>
      <c r="F28" s="28" t="s">
        <v>3</v>
      </c>
      <c r="G28" s="13"/>
      <c r="H28" s="28" t="s">
        <v>3</v>
      </c>
      <c r="K28" s="13"/>
      <c r="L28" s="13"/>
    </row>
    <row r="29" spans="1:12" ht="12.75">
      <c r="A29" s="13"/>
      <c r="B29" s="13"/>
      <c r="C29" s="13"/>
      <c r="D29" s="27"/>
      <c r="E29" s="27"/>
      <c r="F29" s="27"/>
      <c r="G29" s="27"/>
      <c r="H29" s="13"/>
      <c r="K29" s="13"/>
      <c r="L29" s="13"/>
    </row>
    <row r="30" spans="1:12" ht="12.75">
      <c r="A30" s="21" t="s">
        <v>134</v>
      </c>
      <c r="B30" s="21"/>
      <c r="C30" s="21"/>
      <c r="D30" s="97">
        <v>0.10337</v>
      </c>
      <c r="E30" s="31"/>
      <c r="F30" s="97">
        <v>0.025</v>
      </c>
      <c r="G30" s="100"/>
      <c r="H30" s="97">
        <f>+D30*F30</f>
        <v>0.00258425</v>
      </c>
      <c r="K30" s="13"/>
      <c r="L30" s="13"/>
    </row>
    <row r="31" spans="1:12" ht="12.75">
      <c r="A31" s="21"/>
      <c r="B31" s="21"/>
      <c r="C31" s="21"/>
      <c r="D31" s="98"/>
      <c r="E31" s="28"/>
      <c r="F31" s="101"/>
      <c r="G31" s="102"/>
      <c r="H31" s="101"/>
      <c r="K31" s="13"/>
      <c r="L31" s="13"/>
    </row>
    <row r="32" spans="1:12" ht="12.75">
      <c r="A32" s="21" t="s">
        <v>140</v>
      </c>
      <c r="B32" s="21"/>
      <c r="C32" s="21"/>
      <c r="D32" s="98">
        <v>0.45408</v>
      </c>
      <c r="E32" s="40"/>
      <c r="F32" s="97">
        <v>0.0687</v>
      </c>
      <c r="G32" s="98"/>
      <c r="H32" s="247">
        <f>+D32*F32</f>
        <v>0.031195295999999997</v>
      </c>
      <c r="K32" s="13"/>
      <c r="L32" s="13"/>
    </row>
    <row r="33" spans="1:12" ht="12.75">
      <c r="A33" s="21"/>
      <c r="B33" s="21"/>
      <c r="C33" s="21"/>
      <c r="D33" s="98"/>
      <c r="E33" s="40"/>
      <c r="F33" s="97"/>
      <c r="G33" s="98"/>
      <c r="H33" s="97"/>
      <c r="K33" s="13"/>
      <c r="L33" s="13"/>
    </row>
    <row r="34" spans="1:12" ht="12.75">
      <c r="A34" s="21" t="s">
        <v>141</v>
      </c>
      <c r="B34" s="21"/>
      <c r="C34" s="21"/>
      <c r="D34" s="98">
        <v>0.01946</v>
      </c>
      <c r="E34" s="40"/>
      <c r="F34" s="97">
        <v>0.0775</v>
      </c>
      <c r="G34" s="98"/>
      <c r="H34" s="97">
        <f>+D34*F34</f>
        <v>0.0015081500000000002</v>
      </c>
      <c r="K34" s="13"/>
      <c r="L34" s="13"/>
    </row>
    <row r="35" spans="1:12" ht="12.75">
      <c r="A35" s="21"/>
      <c r="B35" s="21"/>
      <c r="C35" s="21"/>
      <c r="D35" s="98"/>
      <c r="E35" s="40"/>
      <c r="F35" s="98"/>
      <c r="G35" s="98"/>
      <c r="H35" s="98"/>
      <c r="K35" s="13"/>
      <c r="L35" s="13"/>
    </row>
    <row r="36" spans="1:12" ht="12.75">
      <c r="A36" s="21" t="s">
        <v>142</v>
      </c>
      <c r="B36" s="21"/>
      <c r="C36" s="21"/>
      <c r="D36" s="99">
        <v>0.42309</v>
      </c>
      <c r="E36" s="40"/>
      <c r="F36" s="97">
        <v>0.095</v>
      </c>
      <c r="G36" s="98"/>
      <c r="H36" s="103">
        <f>+D36*F36</f>
        <v>0.04019355</v>
      </c>
      <c r="K36" s="13"/>
      <c r="L36" s="13"/>
    </row>
    <row r="37" spans="1:12" ht="12.75">
      <c r="A37" s="21"/>
      <c r="B37" s="21"/>
      <c r="C37" s="21"/>
      <c r="D37" s="98"/>
      <c r="E37" s="40"/>
      <c r="F37" s="98"/>
      <c r="G37" s="98"/>
      <c r="H37" s="104"/>
      <c r="K37" s="13"/>
      <c r="L37" s="13"/>
    </row>
    <row r="38" spans="1:12" ht="13.5" thickBot="1">
      <c r="A38" s="21" t="s">
        <v>143</v>
      </c>
      <c r="B38" s="21"/>
      <c r="C38" s="21"/>
      <c r="D38" s="96">
        <f>+D30+D32+D34+D36</f>
        <v>1</v>
      </c>
      <c r="E38" s="44"/>
      <c r="F38" s="98"/>
      <c r="G38" s="104"/>
      <c r="H38" s="96">
        <f>+H30+H32+H34+H36</f>
        <v>0.075481246</v>
      </c>
      <c r="I38" s="43"/>
      <c r="J38" s="43"/>
      <c r="K38" s="13"/>
      <c r="L38" s="13"/>
    </row>
    <row r="39" spans="1:12" ht="13.5" thickTop="1">
      <c r="A39" s="24"/>
      <c r="B39" s="21"/>
      <c r="C39" s="21"/>
      <c r="D39" s="25"/>
      <c r="E39" s="25"/>
      <c r="F39" s="105"/>
      <c r="G39" s="104"/>
      <c r="H39" s="104"/>
      <c r="I39" s="43"/>
      <c r="J39" s="43"/>
      <c r="K39" s="13"/>
      <c r="L39" s="13"/>
    </row>
    <row r="40" spans="1:13" ht="12.75">
      <c r="A40" s="17"/>
      <c r="B40" s="17"/>
      <c r="C40" s="17"/>
      <c r="D40" s="36"/>
      <c r="E40" s="36"/>
      <c r="F40" s="36"/>
      <c r="G40" s="71"/>
      <c r="H40" s="71"/>
      <c r="I40" s="72"/>
      <c r="J40" s="72"/>
      <c r="K40" s="17"/>
      <c r="L40" s="17"/>
      <c r="M40" s="7"/>
    </row>
    <row r="41" spans="1:13" ht="12.75">
      <c r="A41" s="17"/>
      <c r="B41" s="17"/>
      <c r="C41" s="17"/>
      <c r="D41" s="36"/>
      <c r="E41" s="36"/>
      <c r="F41" s="36"/>
      <c r="G41" s="71"/>
      <c r="H41" s="71"/>
      <c r="I41" s="72"/>
      <c r="J41" s="72"/>
      <c r="K41" s="17"/>
      <c r="L41" s="17"/>
      <c r="M41" s="7"/>
    </row>
    <row r="42" spans="1:13" ht="12.75">
      <c r="A42" s="17"/>
      <c r="B42" s="17"/>
      <c r="C42" s="17"/>
      <c r="D42" s="36"/>
      <c r="E42" s="36"/>
      <c r="F42" s="36"/>
      <c r="G42" s="71"/>
      <c r="H42" s="71"/>
      <c r="I42" s="72"/>
      <c r="J42" s="72"/>
      <c r="K42" s="17"/>
      <c r="L42" s="17"/>
      <c r="M42" s="7"/>
    </row>
    <row r="43" spans="1:13" ht="12.75">
      <c r="A43" s="17"/>
      <c r="B43" s="17"/>
      <c r="C43" s="17"/>
      <c r="D43" s="36"/>
      <c r="E43" s="36"/>
      <c r="F43" s="36"/>
      <c r="G43" s="71"/>
      <c r="H43" s="71"/>
      <c r="I43" s="72"/>
      <c r="J43" s="72"/>
      <c r="K43" s="17"/>
      <c r="L43" s="17"/>
      <c r="M43" s="7"/>
    </row>
    <row r="44" spans="1:13" ht="12.75">
      <c r="A44" s="17"/>
      <c r="B44" s="17"/>
      <c r="C44" s="17"/>
      <c r="D44" s="36"/>
      <c r="E44" s="36"/>
      <c r="F44" s="36"/>
      <c r="G44" s="71"/>
      <c r="H44" s="71"/>
      <c r="I44" s="72"/>
      <c r="J44" s="72"/>
      <c r="K44" s="17"/>
      <c r="L44" s="17"/>
      <c r="M44" s="7"/>
    </row>
    <row r="45" spans="1:13" ht="12.75">
      <c r="A45" s="17"/>
      <c r="B45" s="17"/>
      <c r="C45" s="17"/>
      <c r="D45" s="36"/>
      <c r="E45" s="36"/>
      <c r="F45" s="36"/>
      <c r="G45" s="71"/>
      <c r="H45" s="71"/>
      <c r="I45" s="72"/>
      <c r="J45" s="72"/>
      <c r="K45" s="17"/>
      <c r="L45" s="17"/>
      <c r="M45" s="7"/>
    </row>
    <row r="46" spans="1:13" ht="12.75">
      <c r="A46" s="17"/>
      <c r="B46" s="17"/>
      <c r="C46" s="17"/>
      <c r="D46" s="36"/>
      <c r="E46" s="36"/>
      <c r="F46" s="36"/>
      <c r="G46" s="71"/>
      <c r="H46" s="71"/>
      <c r="I46" s="72"/>
      <c r="J46" s="72"/>
      <c r="K46" s="17"/>
      <c r="L46" s="17"/>
      <c r="M46" s="7"/>
    </row>
    <row r="47" spans="1:13" ht="12.75">
      <c r="A47" s="16"/>
      <c r="B47" s="17"/>
      <c r="C47" s="17"/>
      <c r="D47" s="17"/>
      <c r="E47" s="17"/>
      <c r="F47" s="17"/>
      <c r="G47" s="69"/>
      <c r="H47" s="17"/>
      <c r="I47" s="17"/>
      <c r="J47" s="17"/>
      <c r="K47" s="17"/>
      <c r="L47" s="17"/>
      <c r="M47" s="7"/>
    </row>
    <row r="48" spans="1:11" ht="12.75">
      <c r="A48" s="16" t="s">
        <v>33</v>
      </c>
      <c r="B48" s="21"/>
      <c r="C48" s="21"/>
      <c r="D48" s="21"/>
      <c r="E48" s="21"/>
      <c r="F48" s="21"/>
      <c r="G48" s="22"/>
      <c r="H48" s="21"/>
      <c r="I48" s="21"/>
      <c r="J48" s="21"/>
      <c r="K48" s="17"/>
    </row>
    <row r="49" spans="1:11" ht="12.75">
      <c r="A49" s="16" t="s">
        <v>32</v>
      </c>
      <c r="B49" s="21"/>
      <c r="C49" s="21"/>
      <c r="D49" s="92"/>
      <c r="E49" s="93"/>
      <c r="F49" s="21"/>
      <c r="G49" s="22"/>
      <c r="H49" s="21"/>
      <c r="I49" s="21"/>
      <c r="J49" s="21"/>
      <c r="K49" s="17"/>
    </row>
    <row r="50" spans="3:11" ht="12.75">
      <c r="C50" s="93"/>
      <c r="D50" s="93"/>
      <c r="E50" s="93"/>
      <c r="F50" s="93"/>
      <c r="G50" s="94"/>
      <c r="H50" s="93"/>
      <c r="I50" s="17"/>
      <c r="J50" s="17"/>
      <c r="K50" s="7"/>
    </row>
    <row r="51" spans="1:11" ht="12.75">
      <c r="A51" s="16"/>
      <c r="B51" s="17"/>
      <c r="C51" s="17"/>
      <c r="D51" s="17"/>
      <c r="E51" s="17"/>
      <c r="F51" s="17"/>
      <c r="G51" s="51"/>
      <c r="H51" s="17"/>
      <c r="I51" s="17"/>
      <c r="J51" s="17"/>
      <c r="K51" s="7"/>
    </row>
    <row r="52" spans="1:11" ht="12.75">
      <c r="A52" s="16"/>
      <c r="B52" s="21"/>
      <c r="C52" s="21"/>
      <c r="D52" s="21"/>
      <c r="E52" s="21"/>
      <c r="F52" s="21"/>
      <c r="G52" s="21"/>
      <c r="H52" s="21"/>
      <c r="I52" s="21"/>
      <c r="J52" s="21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OVERALL RATE OF RETURN&amp;RSch. RJH-2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5:P63"/>
  <sheetViews>
    <sheetView workbookViewId="0" topLeftCell="A13">
      <selection activeCell="Q39" sqref="Q39"/>
    </sheetView>
  </sheetViews>
  <sheetFormatPr defaultColWidth="9.140625" defaultRowHeight="12.75"/>
  <cols>
    <col min="3" max="3" width="16.00390625" style="0" customWidth="1"/>
    <col min="4" max="4" width="12.7109375" style="0" customWidth="1"/>
    <col min="5" max="5" width="2.28125" style="0" customWidth="1"/>
    <col min="6" max="6" width="10.421875" style="0" customWidth="1"/>
    <col min="7" max="7" width="0.85546875" style="0" customWidth="1"/>
    <col min="8" max="8" width="13.28125" style="0" customWidth="1"/>
    <col min="9" max="9" width="1.28515625" style="0" customWidth="1"/>
    <col min="10" max="10" width="9.00390625" style="0" customWidth="1"/>
    <col min="11" max="11" width="1.28515625" style="0" hidden="1" customWidth="1"/>
    <col min="12" max="12" width="9.140625" style="0" hidden="1" customWidth="1"/>
    <col min="13" max="13" width="1.421875" style="0" customWidth="1"/>
    <col min="14" max="14" width="4.8515625" style="0" customWidth="1"/>
  </cols>
  <sheetData>
    <row r="5" spans="1:11" ht="12.75">
      <c r="A5" s="13"/>
      <c r="B5" s="13"/>
      <c r="C5" s="13"/>
      <c r="D5" s="13"/>
      <c r="E5" s="13"/>
      <c r="F5" s="13"/>
      <c r="G5" s="13"/>
      <c r="H5" s="90"/>
      <c r="I5" s="13"/>
      <c r="J5" s="110"/>
      <c r="K5" s="13"/>
    </row>
    <row r="6" spans="1:11" ht="12.75">
      <c r="A6" s="13" t="s">
        <v>243</v>
      </c>
      <c r="B6" s="13"/>
      <c r="C6" s="13"/>
      <c r="D6" s="27"/>
      <c r="E6" s="27"/>
      <c r="F6" s="27"/>
      <c r="G6" s="27"/>
      <c r="H6" s="209">
        <v>7612592</v>
      </c>
      <c r="I6" s="66"/>
      <c r="J6" s="118" t="s">
        <v>175</v>
      </c>
      <c r="K6" s="13"/>
    </row>
    <row r="7" spans="1:11" ht="12.75">
      <c r="A7" s="13"/>
      <c r="B7" s="13"/>
      <c r="C7" s="13"/>
      <c r="D7" s="28"/>
      <c r="E7" s="13"/>
      <c r="F7" s="13"/>
      <c r="G7" s="13"/>
      <c r="H7" s="30"/>
      <c r="I7" s="13"/>
      <c r="K7" s="13"/>
    </row>
    <row r="8" spans="1:11" ht="12.75">
      <c r="A8" s="48" t="s">
        <v>244</v>
      </c>
      <c r="B8" s="48"/>
      <c r="C8" s="48"/>
      <c r="D8" s="13"/>
      <c r="E8" s="13"/>
      <c r="F8" s="13"/>
      <c r="G8" s="13"/>
      <c r="H8" s="30"/>
      <c r="I8" s="13"/>
      <c r="K8" s="13"/>
    </row>
    <row r="9" spans="1:16" ht="12.75">
      <c r="A9" s="63"/>
      <c r="B9" s="13"/>
      <c r="C9" s="13"/>
      <c r="D9" s="13"/>
      <c r="E9" s="13"/>
      <c r="F9" s="13"/>
      <c r="G9" s="13"/>
      <c r="H9" s="30"/>
      <c r="I9" s="13"/>
      <c r="K9" s="13"/>
      <c r="P9" s="13"/>
    </row>
    <row r="10" spans="1:11" ht="12.75">
      <c r="A10" s="13" t="s">
        <v>248</v>
      </c>
      <c r="B10" s="13"/>
      <c r="C10" s="13"/>
      <c r="D10" s="13"/>
      <c r="E10" s="13"/>
      <c r="F10" s="13"/>
      <c r="G10" s="13"/>
      <c r="H10" s="47"/>
      <c r="I10" s="13"/>
      <c r="J10" s="110"/>
      <c r="K10" s="13"/>
    </row>
    <row r="11" spans="1:11" ht="12.75">
      <c r="A11" s="13" t="s">
        <v>245</v>
      </c>
      <c r="B11" s="13"/>
      <c r="C11" s="13"/>
      <c r="D11" s="13"/>
      <c r="E11" s="13"/>
      <c r="F11" s="13"/>
      <c r="G11" s="13"/>
      <c r="H11" s="201">
        <v>-395971</v>
      </c>
      <c r="I11" s="13"/>
      <c r="J11" s="88" t="s">
        <v>1</v>
      </c>
      <c r="K11" s="13"/>
    </row>
    <row r="12" spans="1:11" ht="12.75">
      <c r="A12" s="21" t="s">
        <v>246</v>
      </c>
      <c r="B12" s="13"/>
      <c r="C12" s="13"/>
      <c r="D12" s="13"/>
      <c r="E12" s="13"/>
      <c r="F12" s="13"/>
      <c r="G12" s="13"/>
      <c r="H12" s="4">
        <v>-118778</v>
      </c>
      <c r="I12" s="13"/>
      <c r="J12" s="88" t="s">
        <v>1</v>
      </c>
      <c r="K12" s="13"/>
    </row>
    <row r="13" spans="1:11" ht="12.75">
      <c r="A13" s="63" t="s">
        <v>247</v>
      </c>
      <c r="B13" s="13"/>
      <c r="C13" s="13"/>
      <c r="D13" s="27"/>
      <c r="E13" s="27"/>
      <c r="F13" s="27"/>
      <c r="G13" s="27"/>
      <c r="H13" s="202">
        <f>+H11+H12</f>
        <v>-514749</v>
      </c>
      <c r="I13" s="66"/>
      <c r="J13" s="88" t="s">
        <v>1</v>
      </c>
      <c r="K13" s="13"/>
    </row>
    <row r="14" spans="1:11" ht="12.75">
      <c r="A14" s="63"/>
      <c r="B14" s="13"/>
      <c r="C14" s="13"/>
      <c r="D14" s="27"/>
      <c r="E14" s="27"/>
      <c r="F14" s="27"/>
      <c r="G14" s="27"/>
      <c r="H14" s="202"/>
      <c r="I14" s="66"/>
      <c r="J14" s="88"/>
      <c r="K14" s="13"/>
    </row>
    <row r="15" spans="1:12" ht="12.75">
      <c r="A15" s="18" t="s">
        <v>250</v>
      </c>
      <c r="B15" s="13"/>
      <c r="C15" s="13"/>
      <c r="D15" s="13"/>
      <c r="E15" s="13"/>
      <c r="G15" s="13"/>
      <c r="H15" s="30">
        <f>-J41</f>
        <v>-125016.45</v>
      </c>
      <c r="I15" s="13"/>
      <c r="J15" s="88" t="s">
        <v>3</v>
      </c>
      <c r="K15" s="13"/>
      <c r="L15" s="13"/>
    </row>
    <row r="16" spans="1:12" ht="12.75">
      <c r="A16" s="50" t="s">
        <v>251</v>
      </c>
      <c r="B16" s="13"/>
      <c r="C16" s="13"/>
      <c r="D16" s="29"/>
      <c r="E16" s="29"/>
      <c r="F16" s="29"/>
      <c r="G16" s="29"/>
      <c r="H16" s="30">
        <f>-J42</f>
        <v>-211941</v>
      </c>
      <c r="I16" s="13"/>
      <c r="J16" s="88" t="s">
        <v>7</v>
      </c>
      <c r="K16" s="13"/>
      <c r="L16" s="13"/>
    </row>
    <row r="17" spans="1:12" ht="12.75">
      <c r="A17" s="63" t="s">
        <v>252</v>
      </c>
      <c r="B17" s="13"/>
      <c r="C17" s="13"/>
      <c r="D17" s="29"/>
      <c r="E17" s="29"/>
      <c r="F17" s="29"/>
      <c r="G17" s="29"/>
      <c r="H17" s="30">
        <v>-167344</v>
      </c>
      <c r="I17" s="13"/>
      <c r="J17" s="88" t="s">
        <v>253</v>
      </c>
      <c r="K17" s="13"/>
      <c r="L17" s="13"/>
    </row>
    <row r="18" spans="1:12" ht="12.75">
      <c r="A18" s="63" t="s">
        <v>255</v>
      </c>
      <c r="B18" s="13"/>
      <c r="C18" s="13"/>
      <c r="D18" s="30"/>
      <c r="E18" s="13"/>
      <c r="F18" s="30"/>
      <c r="G18" s="13"/>
      <c r="H18" s="30">
        <v>-9106</v>
      </c>
      <c r="I18" s="13"/>
      <c r="J18" s="88" t="s">
        <v>256</v>
      </c>
      <c r="K18" s="13"/>
      <c r="L18" s="13"/>
    </row>
    <row r="19" spans="1:12" ht="12.75">
      <c r="A19" s="63" t="s">
        <v>258</v>
      </c>
      <c r="B19" s="13"/>
      <c r="C19" s="13"/>
      <c r="D19" s="30"/>
      <c r="E19" s="13"/>
      <c r="F19" s="108" t="s">
        <v>4</v>
      </c>
      <c r="G19" s="13"/>
      <c r="H19" s="30">
        <v>-5051</v>
      </c>
      <c r="I19" s="13"/>
      <c r="J19" s="88" t="s">
        <v>259</v>
      </c>
      <c r="K19" s="13"/>
      <c r="L19" s="13"/>
    </row>
    <row r="20" spans="1:12" ht="12.75">
      <c r="A20" s="63" t="s">
        <v>261</v>
      </c>
      <c r="B20" s="13"/>
      <c r="C20" s="13"/>
      <c r="D20" s="30"/>
      <c r="E20" s="13"/>
      <c r="F20" s="30"/>
      <c r="G20" s="13"/>
      <c r="H20" s="30">
        <v>-26267</v>
      </c>
      <c r="I20" s="13"/>
      <c r="J20" s="88" t="s">
        <v>262</v>
      </c>
      <c r="K20" s="13"/>
      <c r="L20" s="13"/>
    </row>
    <row r="21" spans="1:12" ht="12.75">
      <c r="A21" s="63" t="s">
        <v>265</v>
      </c>
      <c r="B21" s="70"/>
      <c r="C21" s="70"/>
      <c r="D21" s="76"/>
      <c r="E21" s="70"/>
      <c r="F21" s="76"/>
      <c r="G21" s="13"/>
      <c r="H21" s="30">
        <v>-6604</v>
      </c>
      <c r="I21" s="13"/>
      <c r="J21" s="88" t="s">
        <v>266</v>
      </c>
      <c r="K21" s="13"/>
      <c r="L21" s="13"/>
    </row>
    <row r="22" spans="1:12" ht="12.75">
      <c r="A22" s="63" t="s">
        <v>269</v>
      </c>
      <c r="B22" s="70"/>
      <c r="C22" s="70"/>
      <c r="D22" s="76"/>
      <c r="E22" s="70"/>
      <c r="F22" s="76"/>
      <c r="G22" s="13"/>
      <c r="H22" s="25">
        <v>-24200</v>
      </c>
      <c r="I22" s="70"/>
      <c r="J22" s="88" t="s">
        <v>272</v>
      </c>
      <c r="K22" s="13"/>
      <c r="L22" s="13"/>
    </row>
    <row r="23" spans="1:12" ht="12.75">
      <c r="A23" s="63" t="s">
        <v>270</v>
      </c>
      <c r="B23" s="13"/>
      <c r="C23" s="13"/>
      <c r="D23" s="30"/>
      <c r="E23" s="13"/>
      <c r="F23" s="30"/>
      <c r="G23" s="13"/>
      <c r="H23" s="25">
        <v>-17400</v>
      </c>
      <c r="I23" s="13"/>
      <c r="J23" s="88" t="s">
        <v>272</v>
      </c>
      <c r="K23" s="13"/>
      <c r="L23" s="13"/>
    </row>
    <row r="24" spans="1:12" ht="12.75">
      <c r="A24" s="63" t="s">
        <v>271</v>
      </c>
      <c r="B24" s="13"/>
      <c r="C24" s="13"/>
      <c r="D24" s="30"/>
      <c r="E24" s="13"/>
      <c r="F24" s="30"/>
      <c r="G24" s="13"/>
      <c r="H24" s="207">
        <v>-24500</v>
      </c>
      <c r="I24" s="13"/>
      <c r="J24" s="88" t="s">
        <v>272</v>
      </c>
      <c r="K24" s="13"/>
      <c r="L24" s="13"/>
    </row>
    <row r="25" spans="1:12" ht="12.75">
      <c r="A25" s="63" t="s">
        <v>274</v>
      </c>
      <c r="B25" s="13"/>
      <c r="C25" s="13"/>
      <c r="D25" s="30"/>
      <c r="E25" s="13"/>
      <c r="F25" s="30"/>
      <c r="G25" s="13"/>
      <c r="H25" s="208">
        <f>+H13+H15+H16+H17+H18+H19+H20+H21+H22+H23+H24</f>
        <v>-1132178.45</v>
      </c>
      <c r="I25" s="13"/>
      <c r="J25" s="21"/>
      <c r="K25" s="13"/>
      <c r="L25" s="13"/>
    </row>
    <row r="26" spans="1:12" ht="12.75">
      <c r="A26" s="18"/>
      <c r="B26" s="13"/>
      <c r="C26" s="13"/>
      <c r="D26" s="30"/>
      <c r="E26" s="13"/>
      <c r="F26" s="30"/>
      <c r="G26" s="13"/>
      <c r="H26" s="25"/>
      <c r="I26" s="13"/>
      <c r="J26" s="21"/>
      <c r="K26" s="13"/>
      <c r="L26" s="13"/>
    </row>
    <row r="27" spans="1:12" ht="13.5" thickBot="1">
      <c r="A27" s="18" t="s">
        <v>275</v>
      </c>
      <c r="B27" s="13"/>
      <c r="C27" s="13"/>
      <c r="D27" s="30"/>
      <c r="E27" s="13"/>
      <c r="F27" s="30"/>
      <c r="G27" s="13"/>
      <c r="H27" s="26">
        <f>+H6+H25</f>
        <v>6480413.55</v>
      </c>
      <c r="I27" s="13"/>
      <c r="J27" s="21"/>
      <c r="K27" s="13"/>
      <c r="L27" s="13"/>
    </row>
    <row r="28" spans="1:12" ht="13.5" thickTop="1">
      <c r="A28" s="18"/>
      <c r="B28" s="13"/>
      <c r="C28" s="13"/>
      <c r="D28" s="30"/>
      <c r="E28" s="13"/>
      <c r="F28" s="30"/>
      <c r="G28" s="13"/>
      <c r="H28" s="32"/>
      <c r="I28" s="13"/>
      <c r="J28" s="21"/>
      <c r="K28" s="13"/>
      <c r="L28" s="13"/>
    </row>
    <row r="29" spans="1:12" ht="12.75">
      <c r="A29" s="18"/>
      <c r="B29" s="13"/>
      <c r="C29" s="13"/>
      <c r="D29" s="30"/>
      <c r="E29" s="13"/>
      <c r="F29" s="30"/>
      <c r="G29" s="13"/>
      <c r="H29" s="25"/>
      <c r="I29" s="13"/>
      <c r="J29" s="21"/>
      <c r="K29" s="13"/>
      <c r="L29" s="13"/>
    </row>
    <row r="30" spans="1:12" ht="12.75">
      <c r="A30" s="18" t="s">
        <v>276</v>
      </c>
      <c r="B30" s="13"/>
      <c r="C30" s="13"/>
      <c r="D30" s="30"/>
      <c r="E30" s="13"/>
      <c r="F30" s="30"/>
      <c r="G30" s="13"/>
      <c r="H30" s="29">
        <f>+H25</f>
        <v>-1132178.45</v>
      </c>
      <c r="I30" s="13"/>
      <c r="J30" s="21"/>
      <c r="K30" s="13"/>
      <c r="L30" s="13"/>
    </row>
    <row r="31" spans="1:12" ht="12.75">
      <c r="A31" s="18"/>
      <c r="B31" s="13"/>
      <c r="C31" s="13"/>
      <c r="D31" s="30"/>
      <c r="E31" s="13"/>
      <c r="F31" s="30"/>
      <c r="G31" s="13"/>
      <c r="H31" s="30"/>
      <c r="I31" s="13"/>
      <c r="J31" s="21"/>
      <c r="K31" s="13"/>
      <c r="L31" s="13"/>
    </row>
    <row r="32" spans="1:12" ht="12.75">
      <c r="A32" s="18" t="s">
        <v>277</v>
      </c>
      <c r="B32" s="13"/>
      <c r="C32" s="13"/>
      <c r="D32" s="13"/>
      <c r="E32" s="13"/>
      <c r="G32" s="13"/>
      <c r="H32" s="41">
        <v>0.611</v>
      </c>
      <c r="I32" s="13"/>
      <c r="J32" s="20"/>
      <c r="K32" s="13"/>
      <c r="L32" s="13"/>
    </row>
    <row r="33" spans="1:12" ht="12.75">
      <c r="A33" s="13"/>
      <c r="B33" s="13"/>
      <c r="C33" s="13"/>
      <c r="D33" s="13"/>
      <c r="E33" s="13"/>
      <c r="G33" s="13"/>
      <c r="H33" s="13"/>
      <c r="I33" s="13"/>
      <c r="J33" s="20"/>
      <c r="K33" s="13"/>
      <c r="L33" s="13"/>
    </row>
    <row r="34" spans="1:12" ht="13.5" thickBot="1">
      <c r="A34" s="13" t="s">
        <v>278</v>
      </c>
      <c r="B34" s="13"/>
      <c r="C34" s="13"/>
      <c r="D34" s="13"/>
      <c r="E34" s="13"/>
      <c r="G34" s="13"/>
      <c r="H34" s="11">
        <f>-H30*H32</f>
        <v>691761.0329499999</v>
      </c>
      <c r="I34" s="13"/>
      <c r="J34" s="20"/>
      <c r="K34" s="13"/>
      <c r="L34" s="13"/>
    </row>
    <row r="35" spans="1:12" ht="13.5" thickTop="1">
      <c r="A35" s="16"/>
      <c r="B35" s="13"/>
      <c r="C35" s="13"/>
      <c r="D35" s="13"/>
      <c r="E35" s="13"/>
      <c r="G35" s="13"/>
      <c r="H35" s="13"/>
      <c r="I35" s="13"/>
      <c r="J35" s="20"/>
      <c r="K35" s="110"/>
      <c r="L35" s="118"/>
    </row>
    <row r="36" spans="1:12" ht="12.75">
      <c r="A36" s="112"/>
      <c r="B36" s="110"/>
      <c r="C36" s="110"/>
      <c r="D36" s="111"/>
      <c r="E36" s="110"/>
      <c r="F36" s="111"/>
      <c r="G36" s="110"/>
      <c r="H36" s="111"/>
      <c r="I36" s="110"/>
      <c r="J36" s="85"/>
      <c r="K36" s="110"/>
      <c r="L36" s="118"/>
    </row>
    <row r="37" spans="1:12" ht="12.75">
      <c r="A37" s="210"/>
      <c r="B37" s="205"/>
      <c r="C37" s="205"/>
      <c r="D37" s="10"/>
      <c r="E37" s="205"/>
      <c r="F37" s="10"/>
      <c r="G37" s="205"/>
      <c r="H37" s="10"/>
      <c r="I37" s="205"/>
      <c r="J37" s="211"/>
      <c r="K37" s="110"/>
      <c r="L37" s="118"/>
    </row>
    <row r="38" spans="1:12" ht="12.75">
      <c r="A38" s="88" t="s">
        <v>249</v>
      </c>
      <c r="B38" s="110"/>
      <c r="C38" s="110"/>
      <c r="D38" s="111"/>
      <c r="E38" s="110"/>
      <c r="F38" s="111"/>
      <c r="G38" s="110"/>
      <c r="H38" s="111"/>
      <c r="I38" s="110"/>
      <c r="J38" s="85"/>
      <c r="K38" s="110"/>
      <c r="L38" s="118"/>
    </row>
    <row r="39" spans="1:12" ht="12.75">
      <c r="A39" s="88" t="s">
        <v>404</v>
      </c>
      <c r="B39" s="121"/>
      <c r="C39" s="121"/>
      <c r="D39" s="196"/>
      <c r="E39" s="121"/>
      <c r="F39" s="196"/>
      <c r="G39" s="121"/>
      <c r="H39" s="197"/>
      <c r="I39" s="121"/>
      <c r="J39" s="234">
        <v>192333</v>
      </c>
      <c r="K39" s="110"/>
      <c r="L39" s="118"/>
    </row>
    <row r="40" spans="1:12" ht="12.75">
      <c r="A40" s="110" t="s">
        <v>402</v>
      </c>
      <c r="B40" s="121"/>
      <c r="C40" s="121"/>
      <c r="D40" s="196"/>
      <c r="E40" s="121"/>
      <c r="F40" s="196"/>
      <c r="G40" s="121"/>
      <c r="H40" s="197"/>
      <c r="I40" s="121"/>
      <c r="J40" s="235">
        <f>-J39*0.35</f>
        <v>-67316.55</v>
      </c>
      <c r="K40" s="110"/>
      <c r="L40" s="118"/>
    </row>
    <row r="41" spans="1:12" ht="13.5" thickBot="1">
      <c r="A41" s="110" t="s">
        <v>403</v>
      </c>
      <c r="B41" s="121"/>
      <c r="C41" s="121"/>
      <c r="D41" s="196"/>
      <c r="E41" s="121"/>
      <c r="F41" s="196"/>
      <c r="G41" s="121"/>
      <c r="H41" s="197"/>
      <c r="I41" s="121"/>
      <c r="J41" s="236">
        <f>+J39+J40</f>
        <v>125016.45</v>
      </c>
      <c r="K41" s="110"/>
      <c r="L41" s="118"/>
    </row>
    <row r="42" spans="1:12" ht="14.25" thickBot="1" thickTop="1">
      <c r="A42" s="88" t="s">
        <v>405</v>
      </c>
      <c r="B42" s="121"/>
      <c r="C42" s="121"/>
      <c r="D42" s="110"/>
      <c r="E42" s="121"/>
      <c r="F42" s="121"/>
      <c r="G42" s="121"/>
      <c r="H42" s="200"/>
      <c r="I42" s="121"/>
      <c r="J42" s="237">
        <v>211941</v>
      </c>
      <c r="K42" s="110"/>
      <c r="L42" s="118"/>
    </row>
    <row r="43" spans="1:12" ht="13.5" thickTop="1">
      <c r="A43" s="88" t="s">
        <v>254</v>
      </c>
      <c r="B43" s="121"/>
      <c r="C43" s="121"/>
      <c r="D43" s="110"/>
      <c r="E43" s="196"/>
      <c r="F43" s="197"/>
      <c r="G43" s="121"/>
      <c r="H43" s="197"/>
      <c r="I43" s="121"/>
      <c r="J43" s="121"/>
      <c r="K43" s="110"/>
      <c r="L43" s="118"/>
    </row>
    <row r="44" spans="1:12" ht="12.75">
      <c r="A44" s="88" t="s">
        <v>257</v>
      </c>
      <c r="B44" s="121"/>
      <c r="C44" s="121"/>
      <c r="D44" s="196"/>
      <c r="E44" s="196"/>
      <c r="F44" s="197"/>
      <c r="G44" s="121"/>
      <c r="H44" s="197"/>
      <c r="I44" s="121"/>
      <c r="J44" s="121"/>
      <c r="K44" s="110"/>
      <c r="L44" s="118"/>
    </row>
    <row r="45" spans="1:12" ht="12.75">
      <c r="A45" s="88" t="s">
        <v>260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10"/>
      <c r="L45" s="118"/>
    </row>
    <row r="46" spans="1:12" ht="12.75">
      <c r="A46" s="88" t="s">
        <v>264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10"/>
      <c r="L46" s="118"/>
    </row>
    <row r="47" spans="1:12" ht="12.75">
      <c r="A47" s="17" t="s">
        <v>263</v>
      </c>
      <c r="B47" s="73"/>
      <c r="C47" s="73"/>
      <c r="D47" s="73"/>
      <c r="E47" s="73"/>
      <c r="F47" s="73"/>
      <c r="G47" s="73"/>
      <c r="H47" s="73"/>
      <c r="I47" s="73"/>
      <c r="J47" s="73"/>
      <c r="K47" s="21"/>
      <c r="L47" s="7"/>
    </row>
    <row r="48" spans="1:12" ht="12.75">
      <c r="A48" s="88" t="s">
        <v>267</v>
      </c>
      <c r="B48" s="73"/>
      <c r="C48" s="73"/>
      <c r="D48" s="73"/>
      <c r="E48" s="73"/>
      <c r="F48" s="79"/>
      <c r="G48" s="73"/>
      <c r="H48" s="73"/>
      <c r="I48" s="73"/>
      <c r="J48" s="73"/>
      <c r="K48" s="23"/>
      <c r="L48" s="7"/>
    </row>
    <row r="49" spans="1:12" ht="12.75">
      <c r="A49" s="17" t="s">
        <v>268</v>
      </c>
      <c r="B49" s="73"/>
      <c r="C49" s="73"/>
      <c r="D49" s="73"/>
      <c r="E49" s="73"/>
      <c r="F49" s="73"/>
      <c r="G49" s="73"/>
      <c r="H49" s="73"/>
      <c r="I49" s="73"/>
      <c r="J49" s="73"/>
      <c r="K49" s="23"/>
      <c r="L49" s="7"/>
    </row>
    <row r="50" spans="1:12" ht="12.75">
      <c r="A50" s="88" t="s">
        <v>273</v>
      </c>
      <c r="B50" s="17"/>
      <c r="C50" s="17"/>
      <c r="D50" s="17"/>
      <c r="E50" s="17"/>
      <c r="F50" s="36"/>
      <c r="G50" s="17"/>
      <c r="H50" s="17"/>
      <c r="I50" s="17"/>
      <c r="J50" s="17"/>
      <c r="K50" s="23"/>
      <c r="L50" s="7"/>
    </row>
    <row r="51" spans="1:12" ht="12.75">
      <c r="A51" s="17"/>
      <c r="B51" s="17"/>
      <c r="C51" s="17"/>
      <c r="D51" s="17"/>
      <c r="E51" s="17"/>
      <c r="F51" s="58"/>
      <c r="G51" s="17"/>
      <c r="H51" s="17"/>
      <c r="I51" s="17"/>
      <c r="J51" s="17"/>
      <c r="K51" s="23"/>
      <c r="L51" s="7"/>
    </row>
    <row r="52" spans="1:12" ht="12.75">
      <c r="A52" s="17"/>
      <c r="B52" s="17"/>
      <c r="C52" s="17"/>
      <c r="D52" s="17"/>
      <c r="E52" s="17"/>
      <c r="F52" s="35"/>
      <c r="G52" s="17"/>
      <c r="H52" s="17"/>
      <c r="I52" s="17"/>
      <c r="J52" s="17"/>
      <c r="K52" s="23"/>
      <c r="L52" s="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23"/>
      <c r="L53" s="7"/>
    </row>
    <row r="54" spans="1:12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7"/>
    </row>
    <row r="55" spans="1:12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7"/>
    </row>
    <row r="56" spans="1:12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7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7"/>
    </row>
    <row r="58" spans="1:12" ht="12.75">
      <c r="A58" s="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7"/>
    </row>
    <row r="59" spans="1:12" ht="12.75">
      <c r="A59" s="6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7"/>
    </row>
    <row r="60" spans="1:12" ht="12.75">
      <c r="A60" s="6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7"/>
    </row>
    <row r="61" spans="1:12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MANAGEMENT FEE ADJUSTMENTS
&amp;RSch. RJH-19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5:P57"/>
  <sheetViews>
    <sheetView workbookViewId="0" topLeftCell="A1">
      <selection activeCell="A49" sqref="A49"/>
    </sheetView>
  </sheetViews>
  <sheetFormatPr defaultColWidth="9.140625" defaultRowHeight="12.75"/>
  <cols>
    <col min="3" max="3" width="29.57421875" style="0" customWidth="1"/>
    <col min="4" max="4" width="9.7109375" style="0" customWidth="1"/>
    <col min="5" max="5" width="0.9921875" style="0" customWidth="1"/>
    <col min="6" max="6" width="11.421875" style="0" customWidth="1"/>
    <col min="7" max="7" width="0.9921875" style="0" customWidth="1"/>
    <col min="8" max="8" width="9.7109375" style="0" customWidth="1"/>
    <col min="9" max="9" width="6.14062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5" ht="12.75">
      <c r="D5" s="2"/>
    </row>
    <row r="6" spans="4:8" ht="12.75">
      <c r="D6" s="3" t="s">
        <v>24</v>
      </c>
      <c r="E6" s="2"/>
      <c r="F6" s="3" t="s">
        <v>0</v>
      </c>
      <c r="G6" s="2"/>
      <c r="H6" s="3" t="s">
        <v>8</v>
      </c>
    </row>
    <row r="7" ht="12.75">
      <c r="D7" s="5" t="s">
        <v>1</v>
      </c>
    </row>
    <row r="8" spans="1:12" ht="12.75">
      <c r="A8" s="12"/>
      <c r="B8" s="13"/>
      <c r="C8" s="13"/>
      <c r="D8" s="29"/>
      <c r="E8" s="29"/>
      <c r="F8" s="29"/>
      <c r="G8" s="29"/>
      <c r="H8" s="29"/>
      <c r="I8" s="13"/>
      <c r="J8" s="13"/>
      <c r="K8" s="13"/>
      <c r="L8" s="13"/>
    </row>
    <row r="9" spans="1:12" ht="12.75">
      <c r="A9" s="13" t="s">
        <v>280</v>
      </c>
      <c r="B9" s="13"/>
      <c r="C9" s="13"/>
      <c r="D9" s="14">
        <v>567000</v>
      </c>
      <c r="E9" s="13"/>
      <c r="F9" s="13"/>
      <c r="G9" s="13"/>
      <c r="H9" s="14">
        <v>567000</v>
      </c>
      <c r="I9" s="13"/>
      <c r="J9" s="13"/>
      <c r="K9" s="13"/>
      <c r="L9" s="13"/>
    </row>
    <row r="10" spans="1:12" ht="12.75">
      <c r="A10" s="13" t="s">
        <v>279</v>
      </c>
      <c r="B10" s="13"/>
      <c r="C10" s="13"/>
      <c r="D10" s="10">
        <v>3</v>
      </c>
      <c r="E10" s="30"/>
      <c r="F10" s="30"/>
      <c r="G10" s="30"/>
      <c r="H10" s="10">
        <v>3</v>
      </c>
      <c r="I10" s="30"/>
      <c r="J10" s="13"/>
      <c r="K10" s="13"/>
      <c r="L10" s="13"/>
    </row>
    <row r="11" spans="1:12" ht="12.75">
      <c r="A11" s="13" t="s">
        <v>281</v>
      </c>
      <c r="B11" s="13"/>
      <c r="C11" s="13"/>
      <c r="D11" s="30">
        <f>+D9/D10</f>
        <v>189000</v>
      </c>
      <c r="E11" s="30"/>
      <c r="F11" s="30"/>
      <c r="G11" s="30"/>
      <c r="H11" s="30">
        <f>+H9/H10</f>
        <v>189000</v>
      </c>
      <c r="I11" s="30"/>
      <c r="J11" s="13"/>
      <c r="K11" s="13"/>
      <c r="L11" s="13"/>
    </row>
    <row r="12" spans="1:12" ht="12.75">
      <c r="A12" s="13"/>
      <c r="B12" s="13"/>
      <c r="C12" s="13"/>
      <c r="D12" s="30"/>
      <c r="E12" s="16"/>
      <c r="F12" s="29"/>
      <c r="G12" s="30"/>
      <c r="H12" s="30"/>
      <c r="I12" s="30"/>
      <c r="J12" s="13"/>
      <c r="K12" s="13"/>
      <c r="L12" s="13"/>
    </row>
    <row r="13" spans="1:12" ht="12.75">
      <c r="A13" s="18" t="s">
        <v>282</v>
      </c>
      <c r="B13" s="13"/>
      <c r="C13" s="13"/>
      <c r="D13" s="30">
        <v>25000</v>
      </c>
      <c r="E13" s="30"/>
      <c r="F13" s="30"/>
      <c r="G13" s="30"/>
      <c r="H13" s="30">
        <v>25000</v>
      </c>
      <c r="I13" s="16"/>
      <c r="J13" s="20"/>
      <c r="K13" s="13"/>
      <c r="L13" s="13"/>
    </row>
    <row r="14" spans="1:12" ht="12.75">
      <c r="A14" s="18" t="s">
        <v>283</v>
      </c>
      <c r="B14" s="13"/>
      <c r="C14" s="13"/>
      <c r="D14" s="10">
        <v>5</v>
      </c>
      <c r="E14" s="13"/>
      <c r="F14" s="174"/>
      <c r="G14" s="13"/>
      <c r="H14" s="10">
        <v>5</v>
      </c>
      <c r="I14" s="13"/>
      <c r="J14" s="16"/>
      <c r="K14" s="13"/>
      <c r="L14" s="13"/>
    </row>
    <row r="15" spans="1:12" ht="12.75">
      <c r="A15" s="13" t="s">
        <v>284</v>
      </c>
      <c r="B15" s="13"/>
      <c r="C15" s="13"/>
      <c r="D15" s="212">
        <f>+D13/D14</f>
        <v>5000</v>
      </c>
      <c r="E15" s="13"/>
      <c r="F15" s="13"/>
      <c r="G15" s="13"/>
      <c r="H15" s="212">
        <f>+H13/H14</f>
        <v>5000</v>
      </c>
      <c r="I15" s="13"/>
      <c r="J15" s="13"/>
      <c r="K15" s="13"/>
      <c r="L15" s="13"/>
    </row>
    <row r="16" spans="1:12" ht="12.75">
      <c r="A16" s="13"/>
      <c r="B16" s="13"/>
      <c r="C16" s="13"/>
      <c r="D16" s="29"/>
      <c r="E16" s="13"/>
      <c r="F16" s="29"/>
      <c r="G16" s="13"/>
      <c r="H16" s="29"/>
      <c r="I16" s="13"/>
      <c r="J16" s="13"/>
      <c r="K16" s="13"/>
      <c r="L16" s="13"/>
    </row>
    <row r="17" spans="1:12" ht="12.75">
      <c r="A17" s="18" t="s">
        <v>285</v>
      </c>
      <c r="B17" s="13"/>
      <c r="C17" s="13"/>
      <c r="D17" s="30">
        <v>149319</v>
      </c>
      <c r="E17" s="13"/>
      <c r="F17" s="30">
        <f>+H17-D17</f>
        <v>-149319</v>
      </c>
      <c r="G17" s="13"/>
      <c r="H17" s="30">
        <v>0</v>
      </c>
      <c r="I17" s="13"/>
      <c r="J17" s="13"/>
      <c r="K17" s="13"/>
      <c r="L17" s="13"/>
    </row>
    <row r="18" spans="1:12" ht="12.75">
      <c r="A18" s="18" t="s">
        <v>286</v>
      </c>
      <c r="B18" s="13"/>
      <c r="C18" s="13"/>
      <c r="D18" s="30">
        <v>6001</v>
      </c>
      <c r="E18" s="13"/>
      <c r="F18" s="30">
        <f>+H18-D18</f>
        <v>-6001</v>
      </c>
      <c r="G18" s="13"/>
      <c r="H18" s="30">
        <v>0</v>
      </c>
      <c r="I18" s="13"/>
      <c r="J18" s="13"/>
      <c r="K18" s="13"/>
      <c r="L18" s="13"/>
    </row>
    <row r="19" spans="1:12" ht="12.75">
      <c r="A19" s="18" t="s">
        <v>287</v>
      </c>
      <c r="B19" s="13"/>
      <c r="C19" s="13"/>
      <c r="D19" s="215">
        <v>6262</v>
      </c>
      <c r="E19" s="13"/>
      <c r="F19" s="30">
        <f>+H19-D19</f>
        <v>-6262</v>
      </c>
      <c r="G19" s="13"/>
      <c r="H19" s="215">
        <v>0</v>
      </c>
      <c r="I19" s="13"/>
      <c r="J19" s="13"/>
      <c r="K19" s="13"/>
      <c r="L19" s="13"/>
    </row>
    <row r="20" spans="1:12" ht="12.75">
      <c r="A20" s="13"/>
      <c r="B20" s="13"/>
      <c r="C20" s="13"/>
      <c r="D20" s="214"/>
      <c r="E20" s="16"/>
      <c r="F20" s="10"/>
      <c r="G20" s="13"/>
      <c r="H20" s="193"/>
      <c r="I20" s="13"/>
      <c r="J20" s="16"/>
      <c r="K20" s="13"/>
      <c r="L20" s="13"/>
    </row>
    <row r="21" spans="1:12" ht="12.75">
      <c r="A21" s="13"/>
      <c r="B21" s="13"/>
      <c r="C21" s="13"/>
      <c r="D21" s="62"/>
      <c r="E21" s="16"/>
      <c r="F21" s="30"/>
      <c r="G21" s="13"/>
      <c r="H21" s="16"/>
      <c r="I21" s="13"/>
      <c r="J21" s="16"/>
      <c r="K21" s="13"/>
      <c r="L21" s="13"/>
    </row>
    <row r="22" spans="1:12" ht="13.5" thickBot="1">
      <c r="A22" s="18" t="s">
        <v>288</v>
      </c>
      <c r="B22" s="13"/>
      <c r="C22" s="13"/>
      <c r="D22" s="216">
        <f>+D11+D15+D17+D18+D19</f>
        <v>355582</v>
      </c>
      <c r="E22" s="16"/>
      <c r="F22" s="30">
        <f>+H22-D22</f>
        <v>-161582</v>
      </c>
      <c r="G22" s="30"/>
      <c r="H22" s="216">
        <f>+H11+H15+H17+H18+H19</f>
        <v>194000</v>
      </c>
      <c r="I22" s="30"/>
      <c r="J22" s="13"/>
      <c r="K22" s="13"/>
      <c r="L22" s="13"/>
    </row>
    <row r="23" spans="1:12" ht="13.5" thickTop="1">
      <c r="A23" s="18" t="s">
        <v>289</v>
      </c>
      <c r="B23" s="13"/>
      <c r="C23" s="13"/>
      <c r="D23" s="13"/>
      <c r="E23" s="13"/>
      <c r="F23" s="41">
        <v>0.611</v>
      </c>
      <c r="G23" s="13"/>
      <c r="J23" s="20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J24" s="20"/>
      <c r="K24" s="13"/>
      <c r="L24" s="13"/>
    </row>
    <row r="25" spans="1:12" ht="13.5" thickBot="1">
      <c r="A25" s="13" t="s">
        <v>290</v>
      </c>
      <c r="B25" s="13"/>
      <c r="C25" s="13"/>
      <c r="D25" s="13"/>
      <c r="E25" s="13"/>
      <c r="F25" s="11">
        <f>-F22*F23</f>
        <v>98726.602</v>
      </c>
      <c r="G25" s="13"/>
      <c r="J25" s="20"/>
      <c r="K25" s="13"/>
      <c r="L25" s="13"/>
    </row>
    <row r="26" spans="1:12" ht="13.5" thickTop="1">
      <c r="A26" s="16"/>
      <c r="B26" s="13"/>
      <c r="C26" s="13"/>
      <c r="D26" s="13"/>
      <c r="E26" s="13"/>
      <c r="F26" s="13"/>
      <c r="G26" s="13"/>
      <c r="J26" s="20"/>
      <c r="K26" s="13"/>
      <c r="L26" s="13"/>
    </row>
    <row r="27" spans="1:12" ht="12.75">
      <c r="A27" s="13"/>
      <c r="B27" s="13"/>
      <c r="C27" s="13"/>
      <c r="D27" s="13"/>
      <c r="E27" s="13"/>
      <c r="F27" s="13"/>
      <c r="G27" s="13"/>
      <c r="J27" s="13"/>
      <c r="K27" s="13"/>
      <c r="L27" s="13"/>
    </row>
    <row r="28" spans="1:12" ht="12.75">
      <c r="A28" s="18"/>
      <c r="B28" s="13"/>
      <c r="C28" s="13"/>
      <c r="D28" s="13"/>
      <c r="E28" s="13"/>
      <c r="F28" s="174"/>
      <c r="G28" s="13"/>
      <c r="H28" s="13"/>
      <c r="I28" s="13"/>
      <c r="J28" s="13"/>
      <c r="K28" s="13"/>
      <c r="L28" s="13"/>
    </row>
    <row r="29" spans="1:1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3"/>
      <c r="B30" s="13"/>
      <c r="C30" s="13"/>
      <c r="D30" s="13"/>
      <c r="E30" s="13"/>
      <c r="F30" s="29"/>
      <c r="G30" s="13"/>
      <c r="H30" s="13"/>
      <c r="I30" s="13"/>
      <c r="J30" s="13"/>
      <c r="K30" s="13"/>
      <c r="L30" s="13"/>
    </row>
    <row r="31" spans="1:12" ht="12.75">
      <c r="A31" s="1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1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6"/>
      <c r="B33" s="13"/>
      <c r="C33" s="13"/>
      <c r="D33" s="17"/>
      <c r="E33" s="17"/>
      <c r="F33" s="17"/>
      <c r="G33" s="17"/>
      <c r="H33" s="17"/>
      <c r="I33" s="17"/>
      <c r="J33" s="17"/>
      <c r="K33" s="13"/>
      <c r="L33" s="13"/>
    </row>
    <row r="34" spans="1:12" ht="12.75">
      <c r="A34" s="17"/>
      <c r="B34" s="17"/>
      <c r="C34" s="17"/>
      <c r="D34" s="27"/>
      <c r="E34" s="13"/>
      <c r="F34" s="13"/>
      <c r="G34" s="13"/>
      <c r="H34" s="13"/>
      <c r="I34" s="17"/>
      <c r="J34" s="17"/>
      <c r="K34" s="17"/>
      <c r="L34" s="17"/>
    </row>
    <row r="35" spans="1:12" ht="12.75">
      <c r="A35" s="16"/>
      <c r="B35" s="17"/>
      <c r="C35" s="17"/>
      <c r="D35" s="27"/>
      <c r="E35" s="27"/>
      <c r="F35" s="27"/>
      <c r="G35" s="27"/>
      <c r="H35" s="27"/>
      <c r="I35" s="17"/>
      <c r="J35" s="17"/>
      <c r="K35" s="17"/>
      <c r="L35" s="17"/>
    </row>
    <row r="36" spans="1:12" ht="12.75">
      <c r="A36" s="16"/>
      <c r="B36" s="17"/>
      <c r="C36" s="13"/>
      <c r="D36" s="51"/>
      <c r="E36" s="17"/>
      <c r="F36" s="17"/>
      <c r="G36" s="17"/>
      <c r="H36" s="51"/>
      <c r="I36" s="17"/>
      <c r="J36" s="17"/>
      <c r="K36" s="17"/>
      <c r="L36" s="17"/>
    </row>
    <row r="37" spans="1:12" ht="12.75">
      <c r="A37" s="16"/>
      <c r="B37" s="17"/>
      <c r="C37" s="17"/>
      <c r="D37" s="51"/>
      <c r="E37" s="17"/>
      <c r="F37" s="17"/>
      <c r="G37" s="17"/>
      <c r="H37" s="51"/>
      <c r="I37" s="17"/>
      <c r="J37" s="17"/>
      <c r="K37" s="17"/>
      <c r="L37" s="17"/>
    </row>
    <row r="38" spans="1:12" ht="12.75">
      <c r="A38" s="16"/>
      <c r="B38" s="17"/>
      <c r="C38" s="17"/>
      <c r="D38" s="51"/>
      <c r="E38" s="17"/>
      <c r="F38" s="17"/>
      <c r="G38" s="17"/>
      <c r="H38" s="51"/>
      <c r="I38" s="17"/>
      <c r="J38" s="17"/>
      <c r="K38" s="17"/>
      <c r="L38" s="17"/>
    </row>
    <row r="39" spans="1:12" ht="12.75">
      <c r="A39" s="16"/>
      <c r="B39" s="17"/>
      <c r="C39" s="17"/>
      <c r="D39" s="51"/>
      <c r="E39" s="17"/>
      <c r="F39" s="17"/>
      <c r="G39" s="17"/>
      <c r="H39" s="51"/>
      <c r="I39" s="17"/>
      <c r="J39" s="17"/>
      <c r="K39" s="17"/>
      <c r="L39" s="17"/>
    </row>
    <row r="40" spans="1:12" ht="12.75">
      <c r="A40" s="17"/>
      <c r="B40" s="17"/>
      <c r="C40" s="17"/>
      <c r="D40" s="51"/>
      <c r="E40" s="17"/>
      <c r="F40" s="17"/>
      <c r="G40" s="17"/>
      <c r="H40" s="51"/>
      <c r="I40" s="17"/>
      <c r="J40" s="17"/>
      <c r="K40" s="17"/>
      <c r="L40" s="17"/>
    </row>
    <row r="41" spans="1:16" ht="12.75">
      <c r="A41" s="16"/>
      <c r="B41" s="17"/>
      <c r="C41" s="17"/>
      <c r="D41" s="51"/>
      <c r="E41" s="17"/>
      <c r="F41" s="17"/>
      <c r="G41" s="17"/>
      <c r="H41" s="51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16"/>
      <c r="B42" s="17"/>
      <c r="C42" s="17"/>
      <c r="D42" s="51"/>
      <c r="E42" s="17"/>
      <c r="F42" s="17"/>
      <c r="G42" s="17"/>
      <c r="H42" s="51"/>
      <c r="I42" s="17"/>
      <c r="J42" s="17"/>
      <c r="K42" s="17"/>
      <c r="L42" s="17"/>
      <c r="M42" s="17"/>
      <c r="N42" s="17"/>
      <c r="O42" s="17"/>
      <c r="P42" s="17"/>
    </row>
    <row r="43" spans="1:12" ht="12.75">
      <c r="A43" s="17"/>
      <c r="B43" s="17"/>
      <c r="C43" s="17"/>
      <c r="D43" s="51"/>
      <c r="E43" s="17"/>
      <c r="F43" s="17"/>
      <c r="G43" s="17"/>
      <c r="H43" s="51"/>
      <c r="I43" s="17"/>
      <c r="J43" s="17"/>
      <c r="K43" s="17"/>
      <c r="L43" s="17"/>
    </row>
    <row r="44" spans="1:12" ht="12.75">
      <c r="A44" s="16"/>
      <c r="B44" s="17"/>
      <c r="C44" s="17"/>
      <c r="D44" s="35"/>
      <c r="E44" s="17"/>
      <c r="F44" s="17"/>
      <c r="G44" s="17"/>
      <c r="H44" s="51"/>
      <c r="I44" s="17"/>
      <c r="J44" s="17"/>
      <c r="K44" s="17"/>
      <c r="L44" s="17"/>
    </row>
    <row r="45" spans="1:12" ht="12.75">
      <c r="A45" s="17"/>
      <c r="B45" s="17"/>
      <c r="C45" s="17"/>
      <c r="D45" s="36"/>
      <c r="E45" s="17"/>
      <c r="F45" s="17"/>
      <c r="G45" s="17"/>
      <c r="H45" s="51"/>
      <c r="I45" s="17"/>
      <c r="J45" s="17"/>
      <c r="K45" s="17"/>
      <c r="L45" s="17"/>
    </row>
    <row r="46" spans="1:12" ht="12.75">
      <c r="A46" s="39"/>
      <c r="B46" s="17"/>
      <c r="C46" s="17"/>
      <c r="D46" s="36"/>
      <c r="E46" s="17"/>
      <c r="F46" s="17"/>
      <c r="G46" s="17"/>
      <c r="H46" s="51"/>
      <c r="I46" s="17"/>
      <c r="J46" s="17"/>
      <c r="K46" s="17"/>
      <c r="L46" s="17"/>
    </row>
    <row r="47" spans="1:12" ht="12.75">
      <c r="A47" s="39"/>
      <c r="B47" s="17"/>
      <c r="C47" s="17"/>
      <c r="D47" s="35"/>
      <c r="E47" s="17"/>
      <c r="F47" s="17"/>
      <c r="G47" s="17"/>
      <c r="H47" s="51"/>
      <c r="I47" s="17"/>
      <c r="J47" s="17"/>
      <c r="K47" s="17"/>
      <c r="L47" s="17"/>
    </row>
    <row r="48" spans="1:12" ht="12.75">
      <c r="A48" s="6" t="s">
        <v>291</v>
      </c>
      <c r="B48" s="17"/>
      <c r="C48" s="17"/>
      <c r="D48" s="179"/>
      <c r="E48" s="17"/>
      <c r="F48" s="17"/>
      <c r="G48" s="17"/>
      <c r="H48" s="52"/>
      <c r="I48" s="17"/>
      <c r="J48" s="17"/>
      <c r="K48" s="17"/>
      <c r="L48" s="17"/>
    </row>
    <row r="49" spans="1:12" ht="12.75">
      <c r="A49" s="17"/>
      <c r="B49" s="17"/>
      <c r="C49" s="17"/>
      <c r="D49" s="183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7"/>
      <c r="B50" s="17"/>
      <c r="C50" s="17"/>
      <c r="D50" s="36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17"/>
      <c r="B51" s="17"/>
      <c r="C51" s="17"/>
      <c r="D51" s="35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REGULATORY EXPENSE ADJUSTMENT
&amp;RSch. RJH-20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5:P53"/>
  <sheetViews>
    <sheetView workbookViewId="0" topLeftCell="A1">
      <selection activeCell="M33" sqref="M33"/>
    </sheetView>
  </sheetViews>
  <sheetFormatPr defaultColWidth="9.140625" defaultRowHeight="12.75"/>
  <cols>
    <col min="3" max="3" width="31.7109375" style="0" customWidth="1"/>
    <col min="4" max="4" width="9.7109375" style="0" customWidth="1"/>
    <col min="5" max="5" width="0.9921875" style="0" customWidth="1"/>
    <col min="6" max="6" width="11.421875" style="0" customWidth="1"/>
    <col min="7" max="7" width="0.9921875" style="0" customWidth="1"/>
    <col min="8" max="8" width="9.7109375" style="0" customWidth="1"/>
    <col min="9" max="9" width="6.14062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5" ht="12.75">
      <c r="D5" s="2"/>
    </row>
    <row r="6" spans="4:8" ht="12.75">
      <c r="D6" s="3" t="s">
        <v>24</v>
      </c>
      <c r="E6" s="2"/>
      <c r="F6" s="3" t="s">
        <v>0</v>
      </c>
      <c r="G6" s="2"/>
      <c r="H6" s="3" t="s">
        <v>8</v>
      </c>
    </row>
    <row r="7" ht="12.75">
      <c r="D7" s="5" t="s">
        <v>1</v>
      </c>
    </row>
    <row r="8" spans="1:12" ht="12.75">
      <c r="A8" s="12"/>
      <c r="B8" s="13"/>
      <c r="C8" s="13"/>
      <c r="D8" s="29"/>
      <c r="E8" s="29"/>
      <c r="F8" s="29"/>
      <c r="G8" s="29"/>
      <c r="H8" s="29"/>
      <c r="I8" s="13"/>
      <c r="J8" s="13"/>
      <c r="K8" s="13"/>
      <c r="L8" s="13"/>
    </row>
    <row r="9" spans="1:12" ht="12.75">
      <c r="A9" s="13" t="s">
        <v>292</v>
      </c>
      <c r="B9" s="13"/>
      <c r="C9" s="13"/>
      <c r="D9" s="29">
        <v>155642</v>
      </c>
      <c r="E9" s="13"/>
      <c r="F9" s="13"/>
      <c r="G9" s="13"/>
      <c r="H9" s="29">
        <v>155642</v>
      </c>
      <c r="I9" s="13"/>
      <c r="J9" s="13"/>
      <c r="K9" s="13"/>
      <c r="L9" s="13"/>
    </row>
    <row r="10" spans="1:12" ht="12.75">
      <c r="A10" s="13"/>
      <c r="B10" s="13"/>
      <c r="C10" s="13"/>
      <c r="D10" s="30"/>
      <c r="E10" s="30"/>
      <c r="F10" s="30"/>
      <c r="G10" s="30"/>
      <c r="H10" s="30"/>
      <c r="I10" s="30"/>
      <c r="J10" s="13"/>
      <c r="K10" s="13"/>
      <c r="L10" s="13"/>
    </row>
    <row r="11" spans="1:12" ht="12.75">
      <c r="A11" s="13" t="s">
        <v>293</v>
      </c>
      <c r="B11" s="13"/>
      <c r="C11" s="13"/>
      <c r="D11" s="30">
        <v>152830</v>
      </c>
      <c r="E11" s="30"/>
      <c r="F11" s="30"/>
      <c r="G11" s="30"/>
      <c r="H11" s="30">
        <v>152830</v>
      </c>
      <c r="I11" s="30"/>
      <c r="J11" s="13"/>
      <c r="K11" s="13"/>
      <c r="L11" s="13"/>
    </row>
    <row r="12" spans="1:12" ht="12.75">
      <c r="A12" s="13"/>
      <c r="B12" s="13"/>
      <c r="C12" s="13"/>
      <c r="D12" s="30"/>
      <c r="E12" s="16"/>
      <c r="F12" s="29"/>
      <c r="G12" s="30"/>
      <c r="H12" s="30"/>
      <c r="I12" s="30"/>
      <c r="J12" s="13"/>
      <c r="K12" s="13"/>
      <c r="L12" s="13"/>
    </row>
    <row r="13" spans="1:12" ht="12.75">
      <c r="A13" s="18" t="s">
        <v>294</v>
      </c>
      <c r="B13" s="13"/>
      <c r="C13" s="13"/>
      <c r="D13" s="30">
        <v>356885</v>
      </c>
      <c r="E13" s="30"/>
      <c r="F13" s="30"/>
      <c r="G13" s="30"/>
      <c r="H13" s="30">
        <v>356885</v>
      </c>
      <c r="I13" s="16"/>
      <c r="J13" s="20"/>
      <c r="K13" s="13"/>
      <c r="L13" s="13"/>
    </row>
    <row r="14" spans="1:12" ht="12.75">
      <c r="A14" s="18" t="s">
        <v>295</v>
      </c>
      <c r="B14" s="13"/>
      <c r="C14" s="13"/>
      <c r="D14" s="10">
        <v>29240</v>
      </c>
      <c r="E14" s="13"/>
      <c r="F14" s="217">
        <f>+H14-D14</f>
        <v>-29240</v>
      </c>
      <c r="G14" s="13"/>
      <c r="H14" s="10">
        <v>0</v>
      </c>
      <c r="I14" s="13"/>
      <c r="J14" s="16"/>
      <c r="K14" s="13"/>
      <c r="L14" s="13"/>
    </row>
    <row r="15" spans="1:12" ht="12.75">
      <c r="A15" s="18" t="s">
        <v>296</v>
      </c>
      <c r="B15" s="13"/>
      <c r="C15" s="13"/>
      <c r="D15" s="83">
        <f>+D13+D14</f>
        <v>386125</v>
      </c>
      <c r="E15" s="13"/>
      <c r="F15" s="83">
        <f>+H15-D15</f>
        <v>-29240</v>
      </c>
      <c r="G15" s="13"/>
      <c r="H15" s="83">
        <f>+H13+H14</f>
        <v>356885</v>
      </c>
      <c r="I15" s="13"/>
      <c r="J15" s="13"/>
      <c r="K15" s="13"/>
      <c r="L15" s="13"/>
    </row>
    <row r="16" spans="1:12" ht="12.75">
      <c r="A16" s="13"/>
      <c r="B16" s="13"/>
      <c r="C16" s="13"/>
      <c r="D16" s="29"/>
      <c r="E16" s="13"/>
      <c r="F16" s="29"/>
      <c r="G16" s="13"/>
      <c r="H16" s="29"/>
      <c r="I16" s="13"/>
      <c r="J16" s="13"/>
      <c r="K16" s="13"/>
      <c r="L16" s="13"/>
    </row>
    <row r="17" spans="1:12" ht="13.5" thickBot="1">
      <c r="A17" s="18" t="s">
        <v>297</v>
      </c>
      <c r="B17" s="13"/>
      <c r="C17" s="13"/>
      <c r="D17" s="11">
        <f>+D9+D11+D15</f>
        <v>694597</v>
      </c>
      <c r="E17" s="13"/>
      <c r="F17" s="30">
        <f>+H17-D17</f>
        <v>-29240</v>
      </c>
      <c r="G17" s="13"/>
      <c r="H17" s="11">
        <f>+H9+H11+H15</f>
        <v>665357</v>
      </c>
      <c r="I17" s="13"/>
      <c r="J17" s="13"/>
      <c r="K17" s="13"/>
      <c r="L17" s="13"/>
    </row>
    <row r="18" spans="1:12" ht="13.5" thickTop="1">
      <c r="A18" s="18"/>
      <c r="B18" s="13"/>
      <c r="C18" s="13"/>
      <c r="D18" s="30"/>
      <c r="E18" s="13"/>
      <c r="F18" s="30"/>
      <c r="G18" s="13"/>
      <c r="H18" s="30"/>
      <c r="I18" s="13"/>
      <c r="J18" s="13"/>
      <c r="K18" s="13"/>
      <c r="L18" s="13"/>
    </row>
    <row r="19" spans="1:12" ht="12.75">
      <c r="A19" s="18" t="s">
        <v>298</v>
      </c>
      <c r="B19" s="13"/>
      <c r="C19" s="13"/>
      <c r="D19" s="13"/>
      <c r="E19" s="13"/>
      <c r="F19" s="41">
        <v>0.611</v>
      </c>
      <c r="G19" s="13"/>
      <c r="J19" s="20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J20" s="20"/>
      <c r="K20" s="13"/>
      <c r="L20" s="13"/>
    </row>
    <row r="21" spans="1:12" ht="13.5" thickBot="1">
      <c r="A21" s="13" t="s">
        <v>299</v>
      </c>
      <c r="B21" s="13"/>
      <c r="C21" s="13"/>
      <c r="D21" s="13"/>
      <c r="E21" s="13"/>
      <c r="F21" s="11">
        <f>-F17*F19</f>
        <v>17865.64</v>
      </c>
      <c r="G21" s="13"/>
      <c r="J21" s="20"/>
      <c r="K21" s="13"/>
      <c r="L21" s="13"/>
    </row>
    <row r="22" spans="1:12" ht="13.5" thickTop="1">
      <c r="A22" s="16"/>
      <c r="B22" s="13"/>
      <c r="C22" s="13"/>
      <c r="D22" s="13"/>
      <c r="E22" s="13"/>
      <c r="F22" s="13"/>
      <c r="G22" s="13"/>
      <c r="J22" s="20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J23" s="13"/>
      <c r="K23" s="13"/>
      <c r="L23" s="13"/>
    </row>
    <row r="24" spans="1:12" ht="12.75">
      <c r="A24" s="18"/>
      <c r="B24" s="13"/>
      <c r="C24" s="13"/>
      <c r="D24" s="13"/>
      <c r="E24" s="13"/>
      <c r="F24" s="174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29"/>
      <c r="G26" s="13"/>
      <c r="H26" s="13"/>
      <c r="I26" s="13"/>
      <c r="J26" s="13"/>
      <c r="K26" s="13"/>
      <c r="L26" s="13"/>
    </row>
    <row r="27" spans="1:12" ht="12.75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6"/>
      <c r="B29" s="13"/>
      <c r="C29" s="13"/>
      <c r="D29" s="17"/>
      <c r="E29" s="17"/>
      <c r="F29" s="17"/>
      <c r="G29" s="17"/>
      <c r="H29" s="17"/>
      <c r="I29" s="17"/>
      <c r="J29" s="17"/>
      <c r="K29" s="13"/>
      <c r="L29" s="13"/>
    </row>
    <row r="30" spans="1:12" ht="12.75">
      <c r="A30" s="17"/>
      <c r="B30" s="17"/>
      <c r="C30" s="17"/>
      <c r="D30" s="27"/>
      <c r="E30" s="13"/>
      <c r="F30" s="13"/>
      <c r="G30" s="13"/>
      <c r="H30" s="13"/>
      <c r="I30" s="17"/>
      <c r="J30" s="17"/>
      <c r="K30" s="17"/>
      <c r="L30" s="17"/>
    </row>
    <row r="31" spans="1:12" ht="12.75">
      <c r="A31" s="16"/>
      <c r="B31" s="17"/>
      <c r="C31" s="17"/>
      <c r="D31" s="27"/>
      <c r="E31" s="27"/>
      <c r="F31" s="27"/>
      <c r="G31" s="27"/>
      <c r="H31" s="27"/>
      <c r="I31" s="17"/>
      <c r="J31" s="17"/>
      <c r="K31" s="17"/>
      <c r="L31" s="17"/>
    </row>
    <row r="32" spans="1:12" ht="12.75">
      <c r="A32" s="16"/>
      <c r="B32" s="17"/>
      <c r="C32" s="13"/>
      <c r="D32" s="51"/>
      <c r="E32" s="17"/>
      <c r="F32" s="17"/>
      <c r="G32" s="17"/>
      <c r="H32" s="51"/>
      <c r="I32" s="17"/>
      <c r="J32" s="17"/>
      <c r="K32" s="17"/>
      <c r="L32" s="17"/>
    </row>
    <row r="33" spans="1:12" ht="12.75">
      <c r="A33" s="16"/>
      <c r="B33" s="17"/>
      <c r="C33" s="17"/>
      <c r="D33" s="51"/>
      <c r="E33" s="17"/>
      <c r="F33" s="17"/>
      <c r="G33" s="17"/>
      <c r="H33" s="51"/>
      <c r="I33" s="17"/>
      <c r="J33" s="17"/>
      <c r="K33" s="17"/>
      <c r="L33" s="17"/>
    </row>
    <row r="34" spans="1:12" ht="12.75">
      <c r="A34" s="16"/>
      <c r="B34" s="17"/>
      <c r="C34" s="17"/>
      <c r="D34" s="51"/>
      <c r="E34" s="17"/>
      <c r="F34" s="17"/>
      <c r="G34" s="17"/>
      <c r="H34" s="51"/>
      <c r="I34" s="17"/>
      <c r="J34" s="17"/>
      <c r="K34" s="17"/>
      <c r="L34" s="17"/>
    </row>
    <row r="35" spans="1:12" ht="12.75">
      <c r="A35" s="16"/>
      <c r="B35" s="17"/>
      <c r="C35" s="17"/>
      <c r="D35" s="51"/>
      <c r="E35" s="17"/>
      <c r="F35" s="17"/>
      <c r="G35" s="17"/>
      <c r="H35" s="51"/>
      <c r="I35" s="17"/>
      <c r="J35" s="17"/>
      <c r="K35" s="17"/>
      <c r="L35" s="17"/>
    </row>
    <row r="36" spans="1:12" ht="12.75">
      <c r="A36" s="17"/>
      <c r="B36" s="17"/>
      <c r="C36" s="17"/>
      <c r="D36" s="51"/>
      <c r="E36" s="17"/>
      <c r="F36" s="17"/>
      <c r="G36" s="17"/>
      <c r="H36" s="51"/>
      <c r="I36" s="17"/>
      <c r="J36" s="17"/>
      <c r="K36" s="17"/>
      <c r="L36" s="17"/>
    </row>
    <row r="37" spans="1:16" ht="12.75">
      <c r="A37" s="16"/>
      <c r="B37" s="17"/>
      <c r="C37" s="17"/>
      <c r="D37" s="51"/>
      <c r="E37" s="17"/>
      <c r="F37" s="17"/>
      <c r="G37" s="17"/>
      <c r="H37" s="51"/>
      <c r="I37" s="17"/>
      <c r="J37" s="17"/>
      <c r="K37" s="17"/>
      <c r="L37" s="17"/>
      <c r="M37" s="17"/>
      <c r="N37" s="17"/>
      <c r="O37" s="17"/>
      <c r="P37" s="17"/>
    </row>
    <row r="38" spans="1:16" ht="12.75">
      <c r="A38" s="16"/>
      <c r="B38" s="17"/>
      <c r="C38" s="17"/>
      <c r="D38" s="51"/>
      <c r="E38" s="17"/>
      <c r="F38" s="17"/>
      <c r="G38" s="17"/>
      <c r="H38" s="51"/>
      <c r="I38" s="17"/>
      <c r="J38" s="17"/>
      <c r="K38" s="17"/>
      <c r="L38" s="17"/>
      <c r="M38" s="17"/>
      <c r="N38" s="17"/>
      <c r="O38" s="17"/>
      <c r="P38" s="17"/>
    </row>
    <row r="39" spans="1:12" ht="12.75">
      <c r="A39" s="17"/>
      <c r="B39" s="17"/>
      <c r="C39" s="17"/>
      <c r="D39" s="51"/>
      <c r="E39" s="17"/>
      <c r="F39" s="17"/>
      <c r="G39" s="17"/>
      <c r="H39" s="51"/>
      <c r="I39" s="17"/>
      <c r="J39" s="17"/>
      <c r="K39" s="17"/>
      <c r="L39" s="17"/>
    </row>
    <row r="40" spans="1:12" ht="12.75">
      <c r="A40" s="16"/>
      <c r="B40" s="17"/>
      <c r="C40" s="17"/>
      <c r="D40" s="35"/>
      <c r="E40" s="17"/>
      <c r="F40" s="17"/>
      <c r="G40" s="17"/>
      <c r="H40" s="51"/>
      <c r="I40" s="17"/>
      <c r="J40" s="17"/>
      <c r="K40" s="17"/>
      <c r="L40" s="17"/>
    </row>
    <row r="41" spans="1:12" ht="12.75">
      <c r="A41" s="17"/>
      <c r="B41" s="17"/>
      <c r="C41" s="17"/>
      <c r="D41" s="36"/>
      <c r="E41" s="17"/>
      <c r="F41" s="17"/>
      <c r="G41" s="17"/>
      <c r="H41" s="51"/>
      <c r="I41" s="17"/>
      <c r="J41" s="17"/>
      <c r="K41" s="17"/>
      <c r="L41" s="17"/>
    </row>
    <row r="42" spans="1:12" ht="12.75">
      <c r="A42" s="39"/>
      <c r="B42" s="17"/>
      <c r="C42" s="17"/>
      <c r="D42" s="36"/>
      <c r="E42" s="17"/>
      <c r="F42" s="17"/>
      <c r="G42" s="17"/>
      <c r="H42" s="51"/>
      <c r="I42" s="17"/>
      <c r="J42" s="17"/>
      <c r="K42" s="17"/>
      <c r="L42" s="17"/>
    </row>
    <row r="43" spans="1:12" ht="12.75">
      <c r="A43" s="39"/>
      <c r="B43" s="17"/>
      <c r="C43" s="17"/>
      <c r="D43" s="35"/>
      <c r="E43" s="17"/>
      <c r="F43" s="17"/>
      <c r="G43" s="17"/>
      <c r="H43" s="51"/>
      <c r="I43" s="17"/>
      <c r="J43" s="17"/>
      <c r="K43" s="17"/>
      <c r="L43" s="17"/>
    </row>
    <row r="44" spans="1:12" ht="12.75">
      <c r="A44" s="6" t="s">
        <v>300</v>
      </c>
      <c r="B44" s="17"/>
      <c r="C44" s="17"/>
      <c r="D44" s="179"/>
      <c r="E44" s="17"/>
      <c r="F44" s="17"/>
      <c r="G44" s="17"/>
      <c r="H44" s="52"/>
      <c r="I44" s="17"/>
      <c r="J44" s="17"/>
      <c r="K44" s="17"/>
      <c r="L44" s="17"/>
    </row>
    <row r="45" spans="1:12" ht="12.75">
      <c r="A45" s="17"/>
      <c r="B45" s="17"/>
      <c r="C45" s="17"/>
      <c r="D45" s="183"/>
      <c r="E45" s="17"/>
      <c r="F45" s="17"/>
      <c r="G45" s="17"/>
      <c r="H45" s="17"/>
      <c r="I45" s="17"/>
      <c r="J45" s="17"/>
      <c r="K45" s="17"/>
      <c r="L45" s="17"/>
    </row>
    <row r="46" spans="1:12" ht="12.75">
      <c r="A46" s="17"/>
      <c r="B46" s="17"/>
      <c r="C46" s="17"/>
      <c r="D46" s="36"/>
      <c r="E46" s="17"/>
      <c r="F46" s="17"/>
      <c r="G46" s="17"/>
      <c r="H46" s="17"/>
      <c r="I46" s="17"/>
      <c r="J46" s="17"/>
      <c r="K46" s="17"/>
      <c r="L46" s="17"/>
    </row>
    <row r="47" spans="1:12" ht="12.75">
      <c r="A47" s="17"/>
      <c r="B47" s="17"/>
      <c r="C47" s="17"/>
      <c r="D47" s="35"/>
      <c r="E47" s="17"/>
      <c r="F47" s="17"/>
      <c r="G47" s="17"/>
      <c r="H47" s="17"/>
      <c r="I47" s="17"/>
      <c r="J47" s="17"/>
      <c r="K47" s="17"/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INSURANCE EXPENSE ADJUSTMENT
&amp;RSch. RJH-21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5:P58"/>
  <sheetViews>
    <sheetView workbookViewId="0" topLeftCell="A1">
      <selection activeCell="P33" sqref="P33"/>
    </sheetView>
  </sheetViews>
  <sheetFormatPr defaultColWidth="9.140625" defaultRowHeight="12.75"/>
  <cols>
    <col min="3" max="3" width="16.00390625" style="0" customWidth="1"/>
    <col min="4" max="4" width="12.7109375" style="0" customWidth="1"/>
    <col min="5" max="5" width="2.28125" style="0" customWidth="1"/>
    <col min="6" max="6" width="13.8515625" style="0" customWidth="1"/>
    <col min="7" max="7" width="0.85546875" style="0" customWidth="1"/>
    <col min="8" max="8" width="13.28125" style="0" customWidth="1"/>
    <col min="9" max="9" width="1.28515625" style="0" customWidth="1"/>
    <col min="10" max="10" width="9.00390625" style="0" customWidth="1"/>
    <col min="11" max="11" width="1.28515625" style="0" hidden="1" customWidth="1"/>
    <col min="12" max="12" width="9.140625" style="0" hidden="1" customWidth="1"/>
    <col min="13" max="13" width="1.421875" style="0" customWidth="1"/>
    <col min="14" max="14" width="1.28515625" style="0" customWidth="1"/>
  </cols>
  <sheetData>
    <row r="5" spans="1:11" ht="12.75">
      <c r="A5" s="13"/>
      <c r="B5" s="13"/>
      <c r="C5" s="13"/>
      <c r="D5" s="13"/>
      <c r="E5" s="13"/>
      <c r="F5" s="13"/>
      <c r="G5" s="13"/>
      <c r="H5" s="90"/>
      <c r="I5" s="13"/>
      <c r="J5" s="110"/>
      <c r="K5" s="13"/>
    </row>
    <row r="6" spans="1:15" ht="12.75">
      <c r="A6" s="13"/>
      <c r="B6" s="13"/>
      <c r="C6" s="13"/>
      <c r="D6" s="27"/>
      <c r="E6" s="27"/>
      <c r="F6" s="27"/>
      <c r="G6" s="27"/>
      <c r="H6" s="90"/>
      <c r="I6" s="66"/>
      <c r="J6" s="110"/>
      <c r="K6" s="13"/>
      <c r="L6" s="13"/>
      <c r="M6" s="13"/>
      <c r="N6" s="13"/>
      <c r="O6" s="13"/>
    </row>
    <row r="7" spans="1:15" ht="12.75">
      <c r="A7" s="13" t="s">
        <v>301</v>
      </c>
      <c r="B7" s="13"/>
      <c r="C7" s="13"/>
      <c r="D7" s="28"/>
      <c r="E7" s="13"/>
      <c r="F7" s="13"/>
      <c r="G7" s="13"/>
      <c r="H7" s="29">
        <v>-72000</v>
      </c>
      <c r="I7" s="13"/>
      <c r="J7" s="88" t="s">
        <v>1</v>
      </c>
      <c r="K7" s="13"/>
      <c r="L7" s="13"/>
      <c r="M7" s="13"/>
      <c r="N7" s="13"/>
      <c r="O7" s="13"/>
    </row>
    <row r="8" spans="1:15" ht="12.75">
      <c r="A8" s="48"/>
      <c r="B8" s="48"/>
      <c r="C8" s="48"/>
      <c r="D8" s="13"/>
      <c r="E8" s="13"/>
      <c r="F8" s="13"/>
      <c r="G8" s="13"/>
      <c r="H8" s="30"/>
      <c r="I8" s="13"/>
      <c r="J8" s="13"/>
      <c r="K8" s="13"/>
      <c r="L8" s="13"/>
      <c r="M8" s="13"/>
      <c r="N8" s="13"/>
      <c r="O8" s="13"/>
    </row>
    <row r="9" spans="1:16" ht="12.75">
      <c r="A9" s="63" t="s">
        <v>303</v>
      </c>
      <c r="B9" s="13"/>
      <c r="C9" s="13"/>
      <c r="D9" s="13"/>
      <c r="E9" s="13"/>
      <c r="F9" s="13"/>
      <c r="G9" s="13"/>
      <c r="H9" s="30">
        <f>+F44</f>
        <v>-128513</v>
      </c>
      <c r="I9" s="13"/>
      <c r="J9" s="88" t="s">
        <v>3</v>
      </c>
      <c r="K9" s="13"/>
      <c r="L9" s="13"/>
      <c r="M9" s="13"/>
      <c r="N9" s="13"/>
      <c r="O9" s="13"/>
      <c r="P9" s="13"/>
    </row>
    <row r="10" spans="1:15" ht="12.75">
      <c r="A10" s="13"/>
      <c r="B10" s="13"/>
      <c r="C10" s="13"/>
      <c r="D10" s="13"/>
      <c r="E10" s="13"/>
      <c r="F10" s="13"/>
      <c r="G10" s="13"/>
      <c r="H10" s="90"/>
      <c r="I10" s="13"/>
      <c r="J10" s="110"/>
      <c r="K10" s="13"/>
      <c r="L10" s="13"/>
      <c r="M10" s="13"/>
      <c r="N10" s="13"/>
      <c r="O10" s="13"/>
    </row>
    <row r="11" spans="1:15" ht="12.75">
      <c r="A11" s="13" t="s">
        <v>308</v>
      </c>
      <c r="B11" s="13"/>
      <c r="C11" s="13"/>
      <c r="D11" s="13"/>
      <c r="E11" s="13"/>
      <c r="F11" s="13"/>
      <c r="G11" s="13"/>
      <c r="H11" s="219">
        <f>+F48</f>
        <v>-6144.7512</v>
      </c>
      <c r="I11" s="13"/>
      <c r="J11" s="88" t="s">
        <v>7</v>
      </c>
      <c r="K11" s="13"/>
      <c r="L11" s="13"/>
      <c r="M11" s="13"/>
      <c r="N11" s="13"/>
      <c r="O11" s="13"/>
    </row>
    <row r="12" spans="1:15" ht="12.75">
      <c r="A12" s="21"/>
      <c r="B12" s="13"/>
      <c r="C12" s="13"/>
      <c r="D12" s="13"/>
      <c r="E12" s="13"/>
      <c r="F12" s="13"/>
      <c r="G12" s="13"/>
      <c r="H12" s="30"/>
      <c r="I12" s="13"/>
      <c r="J12" s="88"/>
      <c r="K12" s="13"/>
      <c r="L12" s="13"/>
      <c r="M12" s="13"/>
      <c r="N12" s="13"/>
      <c r="O12" s="13"/>
    </row>
    <row r="13" spans="1:15" ht="12.75">
      <c r="A13" t="s">
        <v>309</v>
      </c>
      <c r="D13" s="13"/>
      <c r="E13" s="13"/>
      <c r="G13" s="13"/>
      <c r="H13" s="212">
        <f>+H7+H9+H11</f>
        <v>-206657.7512</v>
      </c>
      <c r="I13" s="66"/>
      <c r="J13" s="88"/>
      <c r="K13" s="13"/>
      <c r="L13" s="13"/>
      <c r="M13" s="13"/>
      <c r="N13" s="13"/>
      <c r="O13" s="13"/>
    </row>
    <row r="14" spans="4:15" ht="12.75">
      <c r="D14" s="13"/>
      <c r="E14" s="13"/>
      <c r="G14" s="13"/>
      <c r="I14" s="66"/>
      <c r="J14" s="88"/>
      <c r="K14" s="13"/>
      <c r="L14" s="13"/>
      <c r="M14" s="13"/>
      <c r="N14" s="13"/>
      <c r="O14" s="13"/>
    </row>
    <row r="15" spans="1:15" ht="12.75">
      <c r="A15" s="18" t="s">
        <v>298</v>
      </c>
      <c r="B15" s="13"/>
      <c r="C15" s="13"/>
      <c r="D15" s="13"/>
      <c r="E15" s="13"/>
      <c r="G15" s="13"/>
      <c r="H15" s="41">
        <v>0.611</v>
      </c>
      <c r="I15" s="13"/>
      <c r="J15" s="88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G16" s="13"/>
      <c r="H16" s="13"/>
      <c r="I16" s="13"/>
      <c r="J16" s="88"/>
      <c r="K16" s="13"/>
      <c r="L16" s="13"/>
      <c r="M16" s="13"/>
      <c r="N16" s="13"/>
      <c r="O16" s="13"/>
    </row>
    <row r="17" spans="1:15" ht="13.5" thickBot="1">
      <c r="A17" s="13" t="s">
        <v>299</v>
      </c>
      <c r="B17" s="13"/>
      <c r="C17" s="13"/>
      <c r="D17" s="29"/>
      <c r="E17" s="29"/>
      <c r="F17" s="29"/>
      <c r="G17" s="29"/>
      <c r="H17" s="11">
        <f>-H13*H15</f>
        <v>126267.8859832</v>
      </c>
      <c r="I17" s="13"/>
      <c r="J17" s="88"/>
      <c r="K17" s="13"/>
      <c r="L17" s="13"/>
      <c r="M17" s="13"/>
      <c r="N17" s="13"/>
      <c r="O17" s="13"/>
    </row>
    <row r="18" spans="1:15" ht="13.5" thickTop="1">
      <c r="A18" s="63"/>
      <c r="B18" s="13"/>
      <c r="C18" s="13"/>
      <c r="D18" s="30"/>
      <c r="E18" s="13"/>
      <c r="F18" s="30"/>
      <c r="G18" s="13"/>
      <c r="H18" s="13"/>
      <c r="I18" s="13"/>
      <c r="J18" s="88"/>
      <c r="K18" s="13"/>
      <c r="L18" s="13"/>
      <c r="M18" s="13"/>
      <c r="N18" s="13"/>
      <c r="O18" s="13"/>
    </row>
    <row r="19" spans="1:15" ht="12.75">
      <c r="A19" s="63"/>
      <c r="B19" s="13"/>
      <c r="C19" s="13"/>
      <c r="D19" s="30"/>
      <c r="E19" s="13"/>
      <c r="F19" s="108"/>
      <c r="G19" s="13"/>
      <c r="H19" s="30"/>
      <c r="I19" s="13"/>
      <c r="J19" s="88"/>
      <c r="K19" s="13"/>
      <c r="L19" s="13"/>
      <c r="M19" s="13"/>
      <c r="N19" s="13"/>
      <c r="O19" s="13"/>
    </row>
    <row r="20" spans="1:15" ht="12.75">
      <c r="A20" s="63"/>
      <c r="B20" s="13"/>
      <c r="C20" s="13"/>
      <c r="D20" s="30"/>
      <c r="E20" s="13"/>
      <c r="F20" s="30"/>
      <c r="G20" s="13"/>
      <c r="H20" s="30"/>
      <c r="I20" s="13"/>
      <c r="J20" s="88"/>
      <c r="K20" s="13"/>
      <c r="L20" s="13"/>
      <c r="M20" s="13"/>
      <c r="N20" s="13"/>
      <c r="O20" s="13"/>
    </row>
    <row r="21" spans="1:15" ht="12.75">
      <c r="A21" s="63"/>
      <c r="B21" s="70"/>
      <c r="C21" s="70"/>
      <c r="D21" s="76"/>
      <c r="E21" s="70"/>
      <c r="F21" s="76"/>
      <c r="G21" s="13"/>
      <c r="H21" s="30"/>
      <c r="I21" s="13"/>
      <c r="J21" s="88"/>
      <c r="K21" s="13"/>
      <c r="L21" s="13"/>
      <c r="M21" s="13"/>
      <c r="N21" s="13"/>
      <c r="O21" s="13"/>
    </row>
    <row r="22" spans="1:15" ht="12.75">
      <c r="A22" s="63"/>
      <c r="B22" s="70"/>
      <c r="C22" s="70"/>
      <c r="D22" s="76"/>
      <c r="E22" s="70"/>
      <c r="F22" s="76"/>
      <c r="G22" s="13"/>
      <c r="H22" s="25"/>
      <c r="I22" s="70"/>
      <c r="J22" s="88"/>
      <c r="K22" s="13"/>
      <c r="L22" s="13"/>
      <c r="M22" s="13"/>
      <c r="N22" s="13"/>
      <c r="O22" s="13"/>
    </row>
    <row r="23" spans="1:15" ht="12.75">
      <c r="A23" s="63"/>
      <c r="B23" s="13"/>
      <c r="C23" s="13"/>
      <c r="D23" s="30"/>
      <c r="E23" s="13"/>
      <c r="F23" s="30"/>
      <c r="G23" s="13"/>
      <c r="H23" s="25"/>
      <c r="I23" s="13"/>
      <c r="J23" s="88"/>
      <c r="K23" s="13"/>
      <c r="L23" s="13"/>
      <c r="M23" s="13"/>
      <c r="N23" s="13"/>
      <c r="O23" s="13"/>
    </row>
    <row r="24" spans="1:15" ht="12.75">
      <c r="A24" s="63"/>
      <c r="B24" s="13"/>
      <c r="C24" s="13"/>
      <c r="D24" s="30"/>
      <c r="E24" s="13"/>
      <c r="F24" s="30"/>
      <c r="G24" s="13"/>
      <c r="H24" s="25"/>
      <c r="I24" s="13"/>
      <c r="J24" s="88"/>
      <c r="K24" s="13"/>
      <c r="L24" s="13"/>
      <c r="M24" s="13"/>
      <c r="N24" s="13"/>
      <c r="O24" s="13"/>
    </row>
    <row r="25" spans="1:15" ht="12.75">
      <c r="A25" s="63"/>
      <c r="B25" s="13"/>
      <c r="C25" s="13"/>
      <c r="D25" s="30"/>
      <c r="E25" s="13"/>
      <c r="F25" s="30"/>
      <c r="G25" s="13"/>
      <c r="H25" s="25"/>
      <c r="I25" s="13"/>
      <c r="J25" s="21"/>
      <c r="K25" s="13"/>
      <c r="L25" s="13"/>
      <c r="M25" s="13"/>
      <c r="N25" s="13"/>
      <c r="O25" s="13"/>
    </row>
    <row r="26" spans="1:15" ht="12.75">
      <c r="A26" s="18"/>
      <c r="B26" s="13"/>
      <c r="C26" s="13"/>
      <c r="D26" s="30"/>
      <c r="E26" s="13"/>
      <c r="F26" s="30"/>
      <c r="G26" s="13"/>
      <c r="H26" s="25"/>
      <c r="I26" s="13"/>
      <c r="J26" s="21"/>
      <c r="K26" s="13"/>
      <c r="L26" s="13"/>
      <c r="M26" s="13"/>
      <c r="N26" s="13"/>
      <c r="O26" s="13"/>
    </row>
    <row r="27" spans="1:15" ht="12.75">
      <c r="A27" s="18"/>
      <c r="B27" s="13"/>
      <c r="C27" s="13"/>
      <c r="D27" s="30"/>
      <c r="E27" s="13"/>
      <c r="F27" s="30"/>
      <c r="G27" s="13"/>
      <c r="H27" s="32"/>
      <c r="I27" s="13"/>
      <c r="J27" s="21"/>
      <c r="K27" s="13"/>
      <c r="L27" s="13"/>
      <c r="M27" s="13"/>
      <c r="N27" s="13"/>
      <c r="O27" s="13"/>
    </row>
    <row r="28" spans="1:15" ht="12.75">
      <c r="A28" s="18"/>
      <c r="B28" s="13"/>
      <c r="C28" s="13"/>
      <c r="D28" s="30"/>
      <c r="E28" s="13"/>
      <c r="F28" s="30"/>
      <c r="G28" s="13"/>
      <c r="H28" s="32"/>
      <c r="I28" s="13"/>
      <c r="J28" s="21"/>
      <c r="K28" s="13"/>
      <c r="L28" s="13"/>
      <c r="M28" s="13"/>
      <c r="N28" s="13"/>
      <c r="O28" s="13"/>
    </row>
    <row r="29" spans="1:15" ht="12.75">
      <c r="A29" s="18"/>
      <c r="B29" s="13"/>
      <c r="C29" s="13"/>
      <c r="D29" s="30"/>
      <c r="E29" s="13"/>
      <c r="F29" s="30"/>
      <c r="G29" s="13"/>
      <c r="H29" s="25"/>
      <c r="I29" s="13"/>
      <c r="J29" s="21"/>
      <c r="K29" s="13"/>
      <c r="L29" s="13"/>
      <c r="M29" s="13"/>
      <c r="N29" s="13"/>
      <c r="O29" s="13"/>
    </row>
    <row r="30" spans="1:15" ht="12.75">
      <c r="A30" s="18"/>
      <c r="B30" s="13"/>
      <c r="C30" s="13"/>
      <c r="D30" s="30"/>
      <c r="E30" s="13"/>
      <c r="F30" s="30"/>
      <c r="G30" s="13"/>
      <c r="H30" s="29"/>
      <c r="I30" s="13"/>
      <c r="J30" s="21"/>
      <c r="K30" s="13"/>
      <c r="L30" s="13"/>
      <c r="M30" s="13"/>
      <c r="N30" s="13"/>
      <c r="O30" s="13"/>
    </row>
    <row r="31" spans="1:15" ht="12.75">
      <c r="A31" s="18"/>
      <c r="B31" s="13"/>
      <c r="C31" s="13"/>
      <c r="D31" s="30"/>
      <c r="E31" s="13"/>
      <c r="F31" s="30"/>
      <c r="G31" s="13"/>
      <c r="H31" s="30"/>
      <c r="I31" s="13"/>
      <c r="J31" s="21"/>
      <c r="K31" s="13"/>
      <c r="L31" s="13"/>
      <c r="M31" s="13"/>
      <c r="N31" s="13"/>
      <c r="O31" s="13"/>
    </row>
    <row r="32" spans="1:15" ht="12.75">
      <c r="A32" s="18"/>
      <c r="B32" s="13"/>
      <c r="C32" s="13"/>
      <c r="D32" s="13"/>
      <c r="E32" s="13"/>
      <c r="F32" s="13"/>
      <c r="G32" s="13"/>
      <c r="H32" s="174"/>
      <c r="I32" s="13"/>
      <c r="J32" s="20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20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29"/>
      <c r="I34" s="13"/>
      <c r="J34" s="20"/>
      <c r="K34" s="13"/>
      <c r="L34" s="13"/>
      <c r="M34" s="13"/>
      <c r="N34" s="13"/>
      <c r="O34" s="13"/>
    </row>
    <row r="35" spans="1:15" ht="12.75">
      <c r="A35" s="16"/>
      <c r="B35" s="13"/>
      <c r="C35" s="13"/>
      <c r="D35" s="13"/>
      <c r="E35" s="13"/>
      <c r="F35" s="13"/>
      <c r="G35" s="13"/>
      <c r="H35" s="13"/>
      <c r="I35" s="13"/>
      <c r="J35" s="20"/>
      <c r="K35" s="110"/>
      <c r="L35" s="110"/>
      <c r="M35" s="13"/>
      <c r="N35" s="13"/>
      <c r="O35" s="13"/>
    </row>
    <row r="36" spans="1:15" ht="12.75">
      <c r="A36" s="112"/>
      <c r="B36" s="110"/>
      <c r="C36" s="110"/>
      <c r="D36" s="111"/>
      <c r="E36" s="110"/>
      <c r="F36" s="111"/>
      <c r="G36" s="110"/>
      <c r="H36" s="111"/>
      <c r="I36" s="110"/>
      <c r="J36" s="85"/>
      <c r="K36" s="110"/>
      <c r="L36" s="110"/>
      <c r="M36" s="13"/>
      <c r="N36" s="13"/>
      <c r="O36" s="13"/>
    </row>
    <row r="37" spans="1:15" ht="12.75">
      <c r="A37" s="112"/>
      <c r="B37" s="110"/>
      <c r="C37" s="110"/>
      <c r="D37" s="111"/>
      <c r="E37" s="110"/>
      <c r="F37" s="111"/>
      <c r="G37" s="110"/>
      <c r="H37" s="111"/>
      <c r="I37" s="110"/>
      <c r="J37" s="85"/>
      <c r="K37" s="110"/>
      <c r="L37" s="110"/>
      <c r="M37" s="13"/>
      <c r="N37" s="13"/>
      <c r="O37" s="13"/>
    </row>
    <row r="38" spans="1:15" ht="12.75">
      <c r="A38" s="88"/>
      <c r="B38" s="121"/>
      <c r="C38" s="121"/>
      <c r="D38" s="196"/>
      <c r="E38" s="196"/>
      <c r="F38" s="197"/>
      <c r="G38" s="121"/>
      <c r="H38" s="197"/>
      <c r="I38" s="121"/>
      <c r="J38" s="121"/>
      <c r="K38" s="110"/>
      <c r="L38" s="110"/>
      <c r="M38" s="13"/>
      <c r="N38" s="13"/>
      <c r="O38" s="13"/>
    </row>
    <row r="39" spans="1:15" ht="12.75">
      <c r="A39" s="88" t="s">
        <v>302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10"/>
      <c r="L39" s="110"/>
      <c r="M39" s="110"/>
      <c r="N39" s="13"/>
      <c r="O39" s="13"/>
    </row>
    <row r="40" spans="1:15" ht="12.75">
      <c r="A40" s="88"/>
      <c r="B40" s="121"/>
      <c r="C40" s="121"/>
      <c r="D40" s="121"/>
      <c r="E40" s="121"/>
      <c r="F40" s="121"/>
      <c r="G40" s="121"/>
      <c r="H40" s="121"/>
      <c r="I40" s="121"/>
      <c r="J40" s="121"/>
      <c r="K40" s="110"/>
      <c r="L40" s="110"/>
      <c r="M40" s="110"/>
      <c r="N40" s="13"/>
      <c r="O40" s="13"/>
    </row>
    <row r="41" spans="1:15" ht="12.75">
      <c r="A41" s="88" t="s">
        <v>304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10"/>
      <c r="L41" s="110"/>
      <c r="M41" s="110"/>
      <c r="N41" s="13"/>
      <c r="O41" s="13"/>
    </row>
    <row r="42" spans="1:15" ht="12.75">
      <c r="A42" s="110" t="s">
        <v>305</v>
      </c>
      <c r="B42" s="121"/>
      <c r="C42" s="121"/>
      <c r="D42" s="121"/>
      <c r="E42" s="121"/>
      <c r="F42" s="35">
        <v>249285</v>
      </c>
      <c r="G42" s="121"/>
      <c r="H42" s="121"/>
      <c r="I42" s="121"/>
      <c r="J42" s="121"/>
      <c r="K42" s="110"/>
      <c r="L42" s="110"/>
      <c r="M42" s="110"/>
      <c r="N42" s="13"/>
      <c r="O42" s="13"/>
    </row>
    <row r="43" spans="1:15" ht="12.75">
      <c r="A43" s="110" t="s">
        <v>306</v>
      </c>
      <c r="B43" s="121"/>
      <c r="C43" s="121"/>
      <c r="D43" s="121"/>
      <c r="E43" s="121"/>
      <c r="F43" s="181">
        <v>120772</v>
      </c>
      <c r="G43" s="121"/>
      <c r="H43" s="121"/>
      <c r="I43" s="121"/>
      <c r="J43" s="121"/>
      <c r="K43" s="110"/>
      <c r="L43" s="110"/>
      <c r="M43" s="110"/>
      <c r="N43" s="13"/>
      <c r="O43" s="13"/>
    </row>
    <row r="44" spans="1:15" ht="13.5" thickBot="1">
      <c r="A44" s="110" t="s">
        <v>307</v>
      </c>
      <c r="B44" s="121"/>
      <c r="C44" s="121"/>
      <c r="D44" s="121"/>
      <c r="E44" s="121"/>
      <c r="F44" s="89">
        <f>+F43-F42</f>
        <v>-128513</v>
      </c>
      <c r="G44" s="121"/>
      <c r="H44" s="121"/>
      <c r="I44" s="121"/>
      <c r="J44" s="121"/>
      <c r="K44" s="110"/>
      <c r="L44" s="110"/>
      <c r="M44" s="110"/>
      <c r="N44" s="13"/>
      <c r="O44" s="13"/>
    </row>
    <row r="45" spans="1:15" ht="13.5" thickTop="1">
      <c r="A45" s="88"/>
      <c r="B45" s="110"/>
      <c r="C45" s="110"/>
      <c r="D45" s="110"/>
      <c r="E45" s="110"/>
      <c r="F45" s="111"/>
      <c r="G45" s="110"/>
      <c r="H45" s="110"/>
      <c r="I45" s="110"/>
      <c r="J45" s="110"/>
      <c r="K45" s="110"/>
      <c r="L45" s="110"/>
      <c r="M45" s="110"/>
      <c r="N45" s="13"/>
      <c r="O45" s="13"/>
    </row>
    <row r="46" spans="1:15" ht="12.75">
      <c r="A46" s="88" t="s">
        <v>310</v>
      </c>
      <c r="B46" s="110"/>
      <c r="C46" s="110"/>
      <c r="D46" s="110"/>
      <c r="E46" s="110"/>
      <c r="F46" s="114">
        <v>365759</v>
      </c>
      <c r="G46" s="110"/>
      <c r="H46" s="110" t="s">
        <v>311</v>
      </c>
      <c r="I46" s="110"/>
      <c r="J46" s="110"/>
      <c r="K46" s="110"/>
      <c r="L46" s="110"/>
      <c r="M46" s="110"/>
      <c r="N46" s="13"/>
      <c r="O46" s="13"/>
    </row>
    <row r="47" spans="1:15" ht="12.75">
      <c r="A47" s="110" t="s">
        <v>312</v>
      </c>
      <c r="B47" s="110"/>
      <c r="C47" s="110"/>
      <c r="D47" s="110"/>
      <c r="E47" s="110"/>
      <c r="F47" s="116">
        <v>0.0168</v>
      </c>
      <c r="G47" s="110"/>
      <c r="H47" s="110" t="s">
        <v>313</v>
      </c>
      <c r="I47" s="110"/>
      <c r="J47" s="110"/>
      <c r="K47" s="21"/>
      <c r="L47" s="17"/>
      <c r="M47" s="13"/>
      <c r="N47" s="13"/>
      <c r="O47" s="13"/>
    </row>
    <row r="48" spans="1:15" ht="13.5" thickBot="1">
      <c r="A48" s="110" t="s">
        <v>314</v>
      </c>
      <c r="B48" s="110"/>
      <c r="C48" s="110"/>
      <c r="D48" s="110"/>
      <c r="E48" s="110"/>
      <c r="F48" s="117">
        <f>-F46*F47</f>
        <v>-6144.7512</v>
      </c>
      <c r="G48" s="110"/>
      <c r="H48" s="110"/>
      <c r="I48" s="110"/>
      <c r="J48" s="110"/>
      <c r="K48" s="21"/>
      <c r="L48" s="17"/>
      <c r="M48" s="13"/>
      <c r="N48" s="13"/>
      <c r="O48" s="13"/>
    </row>
    <row r="49" spans="1:15" ht="13.5" thickTop="1">
      <c r="A49" s="110" t="s">
        <v>315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21"/>
      <c r="L49" s="17"/>
      <c r="M49" s="13"/>
      <c r="N49" s="13"/>
      <c r="O49" s="13"/>
    </row>
    <row r="50" spans="1:15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21"/>
      <c r="L50" s="17"/>
      <c r="M50" s="13"/>
      <c r="N50" s="13"/>
      <c r="O50" s="13"/>
    </row>
    <row r="51" spans="1:15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21"/>
      <c r="L51" s="17"/>
      <c r="M51" s="13"/>
      <c r="N51" s="13"/>
      <c r="O51" s="13"/>
    </row>
    <row r="52" spans="1:15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21"/>
      <c r="L52" s="17"/>
      <c r="M52" s="13"/>
      <c r="N52" s="13"/>
      <c r="O52" s="13"/>
    </row>
    <row r="53" spans="1:12" ht="12.75">
      <c r="A53" s="122"/>
      <c r="B53" s="118"/>
      <c r="C53" s="118"/>
      <c r="D53" s="118"/>
      <c r="E53" s="118"/>
      <c r="F53" s="118"/>
      <c r="G53" s="118"/>
      <c r="H53" s="118"/>
      <c r="I53" s="118"/>
      <c r="J53" s="118"/>
      <c r="K53" s="23"/>
      <c r="L53" s="7"/>
    </row>
    <row r="54" spans="1:12" ht="12.75">
      <c r="A54" s="6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7"/>
    </row>
    <row r="55" spans="1:12" ht="12.75">
      <c r="A55" s="6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7"/>
    </row>
    <row r="56" spans="1:12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MAINTENANCE EXPENSE ADJUSTMENT
&amp;RSch. RJH-22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7:P68"/>
  <sheetViews>
    <sheetView workbookViewId="0" topLeftCell="A1">
      <selection activeCell="A23" sqref="A23:P26"/>
    </sheetView>
  </sheetViews>
  <sheetFormatPr defaultColWidth="9.140625" defaultRowHeight="12.75"/>
  <cols>
    <col min="3" max="3" width="1.1484375" style="0" customWidth="1"/>
    <col min="4" max="4" width="9.28125" style="0" customWidth="1"/>
    <col min="5" max="5" width="6.421875" style="0" customWidth="1"/>
    <col min="6" max="6" width="6.7109375" style="0" customWidth="1"/>
    <col min="7" max="7" width="0.85546875" style="0" customWidth="1"/>
    <col min="8" max="8" width="7.00390625" style="0" customWidth="1"/>
    <col min="9" max="9" width="1.28515625" style="0" customWidth="1"/>
    <col min="10" max="10" width="10.421875" style="0" customWidth="1"/>
    <col min="11" max="11" width="1.28515625" style="0" hidden="1" customWidth="1"/>
    <col min="12" max="12" width="9.140625" style="0" hidden="1" customWidth="1"/>
    <col min="13" max="13" width="5.140625" style="0" customWidth="1"/>
    <col min="14" max="14" width="11.8515625" style="0" customWidth="1"/>
    <col min="15" max="15" width="1.28515625" style="0" customWidth="1"/>
  </cols>
  <sheetData>
    <row r="7" spans="6:14" ht="12.75">
      <c r="F7" s="248" t="s">
        <v>323</v>
      </c>
      <c r="G7" s="248"/>
      <c r="H7" s="248"/>
      <c r="I7" s="248"/>
      <c r="J7" s="248"/>
      <c r="N7" s="2" t="s">
        <v>326</v>
      </c>
    </row>
    <row r="8" spans="4:14" ht="12.75">
      <c r="D8" s="3" t="s">
        <v>322</v>
      </c>
      <c r="F8" s="222" t="s">
        <v>24</v>
      </c>
      <c r="G8" s="2"/>
      <c r="H8" s="222" t="s">
        <v>324</v>
      </c>
      <c r="I8" s="2"/>
      <c r="J8" s="222" t="s">
        <v>325</v>
      </c>
      <c r="N8" s="3" t="s">
        <v>325</v>
      </c>
    </row>
    <row r="9" spans="1:14" ht="12.75">
      <c r="A9" s="13"/>
      <c r="B9" s="13"/>
      <c r="C9" s="13"/>
      <c r="D9" s="226" t="s">
        <v>1</v>
      </c>
      <c r="E9" s="13"/>
      <c r="F9" s="226" t="s">
        <v>1</v>
      </c>
      <c r="G9" s="13"/>
      <c r="H9" s="226" t="s">
        <v>3</v>
      </c>
      <c r="I9" s="13"/>
      <c r="J9" s="110"/>
      <c r="K9" s="13"/>
      <c r="L9" s="13"/>
      <c r="M9" s="13"/>
      <c r="N9" s="13"/>
    </row>
    <row r="10" spans="1:14" ht="12.75">
      <c r="A10" s="13"/>
      <c r="B10" s="13"/>
      <c r="C10" s="13"/>
      <c r="D10" s="27"/>
      <c r="E10" s="27"/>
      <c r="F10" s="27"/>
      <c r="G10" s="27"/>
      <c r="H10" s="90"/>
      <c r="I10" s="66"/>
      <c r="J10" s="110"/>
      <c r="K10" s="13"/>
      <c r="L10" s="13"/>
      <c r="M10" s="13"/>
      <c r="N10" s="13"/>
    </row>
    <row r="11" spans="1:14" ht="12.75">
      <c r="A11" s="13" t="s">
        <v>316</v>
      </c>
      <c r="B11" s="13"/>
      <c r="C11" s="13"/>
      <c r="D11" s="220">
        <v>11750.3</v>
      </c>
      <c r="E11" s="13"/>
      <c r="F11" s="176">
        <v>3.97</v>
      </c>
      <c r="G11" s="13"/>
      <c r="H11" s="176">
        <v>2.46</v>
      </c>
      <c r="I11" s="13"/>
      <c r="J11" s="223">
        <f>+H11-F11</f>
        <v>-1.5100000000000002</v>
      </c>
      <c r="K11" s="13"/>
      <c r="L11" s="13"/>
      <c r="M11" s="13"/>
      <c r="N11" s="87">
        <f>+D11*J11</f>
        <v>-17742.953</v>
      </c>
    </row>
    <row r="12" spans="1:14" ht="12.75">
      <c r="A12" s="48"/>
      <c r="B12" s="48"/>
      <c r="C12" s="48"/>
      <c r="D12" s="20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ht="12.75">
      <c r="A13" s="63" t="s">
        <v>317</v>
      </c>
      <c r="B13" s="13"/>
      <c r="C13" s="13"/>
      <c r="D13" s="206">
        <v>35326</v>
      </c>
      <c r="E13" s="13"/>
      <c r="F13" s="178">
        <v>3.4</v>
      </c>
      <c r="G13" s="13"/>
      <c r="H13" s="178">
        <v>1.8</v>
      </c>
      <c r="I13" s="13"/>
      <c r="J13" s="224">
        <f>+H13-F13</f>
        <v>-1.5999999999999999</v>
      </c>
      <c r="K13" s="13"/>
      <c r="L13" s="13"/>
      <c r="M13" s="13"/>
      <c r="N13" s="83">
        <f>+D13*J13</f>
        <v>-56521.6</v>
      </c>
      <c r="P13" s="13"/>
    </row>
    <row r="14" spans="1:14" ht="12.75">
      <c r="A14" s="13"/>
      <c r="B14" s="13"/>
      <c r="C14" s="13"/>
      <c r="D14" s="206"/>
      <c r="E14" s="13"/>
      <c r="F14" s="13"/>
      <c r="G14" s="13"/>
      <c r="H14" s="13"/>
      <c r="I14" s="13"/>
      <c r="J14" s="110"/>
      <c r="K14" s="13"/>
      <c r="L14" s="13"/>
      <c r="M14" s="13"/>
      <c r="N14" s="13"/>
    </row>
    <row r="15" spans="1:14" ht="12.75">
      <c r="A15" s="13" t="s">
        <v>318</v>
      </c>
      <c r="B15" s="13"/>
      <c r="C15" s="13"/>
      <c r="D15" s="206">
        <v>923.9</v>
      </c>
      <c r="E15" s="13"/>
      <c r="F15" s="178">
        <v>3.47</v>
      </c>
      <c r="G15" s="13"/>
      <c r="H15" s="178">
        <v>1.77</v>
      </c>
      <c r="I15" s="13"/>
      <c r="J15" s="224">
        <f>+H15-F15</f>
        <v>-1.7000000000000002</v>
      </c>
      <c r="K15" s="13"/>
      <c r="L15" s="13"/>
      <c r="M15" s="13"/>
      <c r="N15" s="83">
        <f>+D15*J15</f>
        <v>-1570.63</v>
      </c>
    </row>
    <row r="16" spans="1:14" ht="12.75">
      <c r="A16" s="21"/>
      <c r="B16" s="13"/>
      <c r="C16" s="13"/>
      <c r="D16" s="206"/>
      <c r="E16" s="13"/>
      <c r="F16" s="13"/>
      <c r="G16" s="13"/>
      <c r="H16" s="13"/>
      <c r="I16" s="13"/>
      <c r="J16" s="88"/>
      <c r="K16" s="13"/>
      <c r="L16" s="13"/>
      <c r="M16" s="13"/>
      <c r="N16" s="13" t="s">
        <v>4</v>
      </c>
    </row>
    <row r="17" spans="1:14" ht="12.75">
      <c r="A17" s="63" t="s">
        <v>319</v>
      </c>
      <c r="B17" s="13"/>
      <c r="C17" s="13"/>
      <c r="D17" s="221">
        <v>64179.4</v>
      </c>
      <c r="E17" s="27"/>
      <c r="F17" s="178">
        <v>3.37</v>
      </c>
      <c r="G17" s="27"/>
      <c r="H17" s="178">
        <v>1.72</v>
      </c>
      <c r="I17" s="66"/>
      <c r="J17" s="224">
        <f>+H17-F17</f>
        <v>-1.6500000000000001</v>
      </c>
      <c r="K17" s="13"/>
      <c r="L17" s="13"/>
      <c r="M17" s="13"/>
      <c r="N17" s="83">
        <f>+D17*J17</f>
        <v>-105896.01000000001</v>
      </c>
    </row>
    <row r="18" spans="1:14" ht="12.75">
      <c r="A18" s="63"/>
      <c r="B18" s="13"/>
      <c r="C18" s="13"/>
      <c r="D18" s="221"/>
      <c r="E18" s="27"/>
      <c r="F18" s="27"/>
      <c r="G18" s="27"/>
      <c r="H18" s="27"/>
      <c r="I18" s="66"/>
      <c r="J18" s="88"/>
      <c r="K18" s="13"/>
      <c r="L18" s="13"/>
      <c r="M18" s="13"/>
      <c r="N18" s="13"/>
    </row>
    <row r="19" spans="1:14" ht="12.75">
      <c r="A19" s="18" t="s">
        <v>321</v>
      </c>
      <c r="B19" s="13"/>
      <c r="C19" s="13"/>
      <c r="D19" s="206">
        <v>373.7</v>
      </c>
      <c r="E19" s="13"/>
      <c r="F19" s="178">
        <v>3.61</v>
      </c>
      <c r="G19" s="13"/>
      <c r="H19" s="178">
        <v>1.92</v>
      </c>
      <c r="I19" s="13"/>
      <c r="J19" s="224">
        <f>+H19-F19</f>
        <v>-1.69</v>
      </c>
      <c r="K19" s="13"/>
      <c r="L19" s="13"/>
      <c r="M19" s="13"/>
      <c r="N19" s="225">
        <f>+D19*J19</f>
        <v>-631.553</v>
      </c>
    </row>
    <row r="20" spans="1:14" ht="12.75">
      <c r="A20" s="50"/>
      <c r="B20" s="13"/>
      <c r="C20" s="13"/>
      <c r="D20" s="206"/>
      <c r="E20" s="29"/>
      <c r="F20" s="29"/>
      <c r="G20" s="29"/>
      <c r="H20" s="29"/>
      <c r="I20" s="13"/>
      <c r="J20" s="88"/>
      <c r="K20" s="13"/>
      <c r="L20" s="13"/>
      <c r="M20" s="13"/>
      <c r="N20" s="13"/>
    </row>
    <row r="21" spans="1:14" ht="12.75">
      <c r="A21" s="63" t="s">
        <v>320</v>
      </c>
      <c r="B21" s="13"/>
      <c r="C21" s="13"/>
      <c r="D21" s="206"/>
      <c r="E21" s="29"/>
      <c r="F21" s="29"/>
      <c r="G21" s="29"/>
      <c r="H21" s="30"/>
      <c r="I21" s="13"/>
      <c r="J21" s="88"/>
      <c r="K21" s="13"/>
      <c r="L21" s="13"/>
      <c r="M21" s="13"/>
      <c r="N21" s="14">
        <f>+N11+N13+N15+N17+N19</f>
        <v>-182362.74600000004</v>
      </c>
    </row>
    <row r="22" spans="1:14" ht="12.75">
      <c r="A22" s="63"/>
      <c r="B22" s="13"/>
      <c r="C22" s="13"/>
      <c r="D22" s="25"/>
      <c r="E22" s="13"/>
      <c r="F22" s="30"/>
      <c r="G22" s="13"/>
      <c r="H22" s="30"/>
      <c r="I22" s="13"/>
      <c r="J22" s="88"/>
      <c r="K22" s="13"/>
      <c r="L22" s="13"/>
      <c r="M22" s="13"/>
      <c r="N22" s="13"/>
    </row>
    <row r="23" spans="1:14" ht="12.75">
      <c r="A23" s="18" t="s">
        <v>327</v>
      </c>
      <c r="B23" s="13"/>
      <c r="C23" s="13"/>
      <c r="D23" s="13"/>
      <c r="E23" s="13"/>
      <c r="G23" s="13"/>
      <c r="I23" s="13"/>
      <c r="J23" s="88"/>
      <c r="K23" s="13"/>
      <c r="L23" s="13"/>
      <c r="M23" s="13"/>
      <c r="N23" s="41">
        <v>0.611</v>
      </c>
    </row>
    <row r="24" spans="1:14" ht="12.75">
      <c r="A24" s="13"/>
      <c r="B24" s="13"/>
      <c r="C24" s="13"/>
      <c r="D24" s="13"/>
      <c r="E24" s="13"/>
      <c r="G24" s="13"/>
      <c r="I24" s="13"/>
      <c r="J24" s="88"/>
      <c r="K24" s="13"/>
      <c r="L24" s="13"/>
      <c r="M24" s="13"/>
      <c r="N24" s="13"/>
    </row>
    <row r="25" spans="1:14" ht="13.5" thickBot="1">
      <c r="A25" s="13" t="s">
        <v>328</v>
      </c>
      <c r="B25" s="13"/>
      <c r="C25" s="13"/>
      <c r="D25" s="29"/>
      <c r="E25" s="29"/>
      <c r="F25" s="29"/>
      <c r="G25" s="29"/>
      <c r="I25" s="13"/>
      <c r="J25" s="88"/>
      <c r="K25" s="13"/>
      <c r="L25" s="13"/>
      <c r="M25" s="13"/>
      <c r="N25" s="11">
        <f>-N21*N23</f>
        <v>111423.63780600003</v>
      </c>
    </row>
    <row r="26" spans="1:14" ht="13.5" thickTop="1">
      <c r="A26" s="63"/>
      <c r="B26" s="13"/>
      <c r="C26" s="13"/>
      <c r="D26" s="30"/>
      <c r="E26" s="13"/>
      <c r="F26" s="30"/>
      <c r="G26" s="13"/>
      <c r="I26" s="13"/>
      <c r="J26" s="88"/>
      <c r="K26" s="13"/>
      <c r="L26" s="13"/>
      <c r="M26" s="13"/>
      <c r="N26" s="13"/>
    </row>
    <row r="27" spans="1:14" ht="12.75">
      <c r="A27" s="63"/>
      <c r="B27" s="13"/>
      <c r="C27" s="13"/>
      <c r="D27" s="25"/>
      <c r="E27" s="13"/>
      <c r="F27" s="30"/>
      <c r="G27" s="13"/>
      <c r="H27" s="25"/>
      <c r="I27" s="13"/>
      <c r="J27" s="88"/>
      <c r="K27" s="13"/>
      <c r="L27" s="13"/>
      <c r="M27" s="13"/>
      <c r="N27" s="13"/>
    </row>
    <row r="28" spans="1:14" ht="12.75">
      <c r="A28" s="63"/>
      <c r="B28" s="13"/>
      <c r="C28" s="13"/>
      <c r="D28" s="25"/>
      <c r="E28" s="13"/>
      <c r="F28" s="30"/>
      <c r="G28" s="13"/>
      <c r="H28" s="25"/>
      <c r="I28" s="13"/>
      <c r="J28" s="88"/>
      <c r="K28" s="13"/>
      <c r="L28" s="13"/>
      <c r="M28" s="13"/>
      <c r="N28" s="13"/>
    </row>
    <row r="29" spans="1:14" ht="12.75">
      <c r="A29" s="63"/>
      <c r="B29" s="13"/>
      <c r="C29" s="13"/>
      <c r="D29" s="25"/>
      <c r="E29" s="13"/>
      <c r="F29" s="30"/>
      <c r="G29" s="13"/>
      <c r="H29" s="25"/>
      <c r="I29" s="13"/>
      <c r="J29" s="21"/>
      <c r="K29" s="13"/>
      <c r="L29" s="13"/>
      <c r="M29" s="13"/>
      <c r="N29" s="13"/>
    </row>
    <row r="30" spans="1:14" ht="12.75">
      <c r="A30" s="18"/>
      <c r="B30" s="13"/>
      <c r="C30" s="13"/>
      <c r="D30" s="25"/>
      <c r="E30" s="13"/>
      <c r="F30" s="30"/>
      <c r="G30" s="13"/>
      <c r="H30" s="25"/>
      <c r="I30" s="13"/>
      <c r="J30" s="21"/>
      <c r="K30" s="13"/>
      <c r="L30" s="13"/>
      <c r="M30" s="13"/>
      <c r="N30" s="13"/>
    </row>
    <row r="31" spans="1:14" ht="12.75">
      <c r="A31" s="18"/>
      <c r="B31" s="13"/>
      <c r="C31" s="13"/>
      <c r="D31" s="25"/>
      <c r="E31" s="13"/>
      <c r="F31" s="30"/>
      <c r="G31" s="13"/>
      <c r="H31" s="32"/>
      <c r="I31" s="13"/>
      <c r="J31" s="21"/>
      <c r="K31" s="13"/>
      <c r="L31" s="13"/>
      <c r="M31" s="13"/>
      <c r="N31" s="13"/>
    </row>
    <row r="32" spans="1:14" ht="12.75">
      <c r="A32" s="18"/>
      <c r="B32" s="13"/>
      <c r="C32" s="13"/>
      <c r="D32" s="25"/>
      <c r="E32" s="13"/>
      <c r="F32" s="30"/>
      <c r="G32" s="13"/>
      <c r="H32" s="32"/>
      <c r="I32" s="13"/>
      <c r="J32" s="21"/>
      <c r="K32" s="13"/>
      <c r="L32" s="13"/>
      <c r="M32" s="13"/>
      <c r="N32" s="13"/>
    </row>
    <row r="33" spans="1:14" ht="12.75">
      <c r="A33" s="18"/>
      <c r="B33" s="13"/>
      <c r="C33" s="13"/>
      <c r="D33" s="25"/>
      <c r="E33" s="13"/>
      <c r="F33" s="30"/>
      <c r="G33" s="13"/>
      <c r="H33" s="25"/>
      <c r="I33" s="13"/>
      <c r="J33" s="21"/>
      <c r="K33" s="13"/>
      <c r="L33" s="13"/>
      <c r="M33" s="13"/>
      <c r="N33" s="13"/>
    </row>
    <row r="34" spans="1:14" ht="12.75">
      <c r="A34" s="18"/>
      <c r="B34" s="13"/>
      <c r="C34" s="13"/>
      <c r="D34" s="25"/>
      <c r="E34" s="13"/>
      <c r="F34" s="30"/>
      <c r="G34" s="13"/>
      <c r="H34" s="29"/>
      <c r="I34" s="13"/>
      <c r="J34" s="21"/>
      <c r="K34" s="13"/>
      <c r="L34" s="13"/>
      <c r="M34" s="13"/>
      <c r="N34" s="13"/>
    </row>
    <row r="35" spans="1:14" ht="12.75">
      <c r="A35" s="18"/>
      <c r="B35" s="13"/>
      <c r="C35" s="13"/>
      <c r="D35" s="25"/>
      <c r="E35" s="13"/>
      <c r="F35" s="30"/>
      <c r="G35" s="13"/>
      <c r="H35" s="30"/>
      <c r="I35" s="13"/>
      <c r="J35" s="21"/>
      <c r="K35" s="13"/>
      <c r="L35" s="13"/>
      <c r="M35" s="13"/>
      <c r="N35" s="13"/>
    </row>
    <row r="36" spans="1:14" ht="12.75">
      <c r="A36" s="18"/>
      <c r="B36" s="13"/>
      <c r="C36" s="13"/>
      <c r="D36" s="21"/>
      <c r="E36" s="13"/>
      <c r="F36" s="13"/>
      <c r="G36" s="13"/>
      <c r="H36" s="174"/>
      <c r="I36" s="13"/>
      <c r="J36" s="20"/>
      <c r="K36" s="13"/>
      <c r="L36" s="13"/>
      <c r="M36" s="13"/>
      <c r="N36" s="13"/>
    </row>
    <row r="37" spans="1:14" ht="12.75">
      <c r="A37" s="13"/>
      <c r="B37" s="13"/>
      <c r="C37" s="13"/>
      <c r="D37" s="21"/>
      <c r="E37" s="13"/>
      <c r="F37" s="13"/>
      <c r="G37" s="13"/>
      <c r="H37" s="13"/>
      <c r="I37" s="13"/>
      <c r="J37" s="20"/>
      <c r="K37" s="13"/>
      <c r="L37" s="13"/>
      <c r="M37" s="13"/>
      <c r="N37" s="13"/>
    </row>
    <row r="38" spans="1:14" ht="12.75">
      <c r="A38" s="13"/>
      <c r="B38" s="13"/>
      <c r="C38" s="13"/>
      <c r="D38" s="21"/>
      <c r="E38" s="13"/>
      <c r="F38" s="13"/>
      <c r="G38" s="13"/>
      <c r="H38" s="29"/>
      <c r="I38" s="13"/>
      <c r="J38" s="20"/>
      <c r="K38" s="13"/>
      <c r="L38" s="13"/>
      <c r="M38" s="13"/>
      <c r="N38" s="13"/>
    </row>
    <row r="39" spans="1:14" ht="12.75">
      <c r="A39" s="16"/>
      <c r="B39" s="13"/>
      <c r="C39" s="13"/>
      <c r="D39" s="21"/>
      <c r="E39" s="13"/>
      <c r="F39" s="13"/>
      <c r="G39" s="13"/>
      <c r="H39" s="13"/>
      <c r="I39" s="13"/>
      <c r="J39" s="20"/>
      <c r="K39" s="110"/>
      <c r="L39" s="110"/>
      <c r="M39" s="13"/>
      <c r="N39" s="13"/>
    </row>
    <row r="40" spans="1:14" ht="12.75">
      <c r="A40" s="112"/>
      <c r="B40" s="110"/>
      <c r="C40" s="110"/>
      <c r="D40" s="25"/>
      <c r="E40" s="110"/>
      <c r="F40" s="111"/>
      <c r="G40" s="110"/>
      <c r="H40" s="111"/>
      <c r="I40" s="110"/>
      <c r="J40" s="85"/>
      <c r="K40" s="110"/>
      <c r="L40" s="110"/>
      <c r="M40" s="13"/>
      <c r="N40" s="13"/>
    </row>
    <row r="41" spans="1:14" ht="12.75">
      <c r="A41" s="112"/>
      <c r="B41" s="110"/>
      <c r="C41" s="110"/>
      <c r="D41" s="111"/>
      <c r="E41" s="110"/>
      <c r="F41" s="111"/>
      <c r="G41" s="110"/>
      <c r="H41" s="111"/>
      <c r="I41" s="110"/>
      <c r="J41" s="85"/>
      <c r="K41" s="110"/>
      <c r="L41" s="110"/>
      <c r="M41" s="13"/>
      <c r="N41" s="13"/>
    </row>
    <row r="42" spans="1:14" ht="12.75">
      <c r="A42" s="112"/>
      <c r="B42" s="110"/>
      <c r="C42" s="110"/>
      <c r="D42" s="111"/>
      <c r="E42" s="110"/>
      <c r="F42" s="111"/>
      <c r="G42" s="110"/>
      <c r="H42" s="111"/>
      <c r="I42" s="110"/>
      <c r="J42" s="85"/>
      <c r="K42" s="110"/>
      <c r="L42" s="110"/>
      <c r="M42" s="13"/>
      <c r="N42" s="13"/>
    </row>
    <row r="43" spans="1:14" ht="12.75">
      <c r="A43" s="112"/>
      <c r="B43" s="110"/>
      <c r="C43" s="110"/>
      <c r="D43" s="111"/>
      <c r="E43" s="110"/>
      <c r="F43" s="111"/>
      <c r="G43" s="110"/>
      <c r="H43" s="111"/>
      <c r="I43" s="110"/>
      <c r="J43" s="85"/>
      <c r="K43" s="110"/>
      <c r="L43" s="110"/>
      <c r="M43" s="13"/>
      <c r="N43" s="13"/>
    </row>
    <row r="44" spans="1:14" ht="12.75">
      <c r="A44" s="88"/>
      <c r="B44" s="13"/>
      <c r="C44" s="13"/>
      <c r="D44" s="30"/>
      <c r="E44" s="13"/>
      <c r="F44" s="30"/>
      <c r="G44" s="13"/>
      <c r="H44" s="30"/>
      <c r="I44" s="13"/>
      <c r="J44" s="85"/>
      <c r="K44" s="110"/>
      <c r="L44" s="110"/>
      <c r="M44" s="13"/>
      <c r="N44" s="13"/>
    </row>
    <row r="45" spans="1:14" ht="12.75">
      <c r="A45" s="88"/>
      <c r="B45" s="110"/>
      <c r="C45" s="110"/>
      <c r="D45" s="111"/>
      <c r="E45" s="110"/>
      <c r="F45" s="111"/>
      <c r="G45" s="110"/>
      <c r="H45" s="111"/>
      <c r="I45" s="110"/>
      <c r="J45" s="85"/>
      <c r="K45" s="110"/>
      <c r="L45" s="110"/>
      <c r="M45" s="13"/>
      <c r="N45" s="13"/>
    </row>
    <row r="46" spans="1:14" ht="12.75">
      <c r="A46" s="88"/>
      <c r="B46" s="121"/>
      <c r="C46" s="121"/>
      <c r="D46" s="196"/>
      <c r="E46" s="121"/>
      <c r="F46" s="196"/>
      <c r="G46" s="121"/>
      <c r="H46" s="197"/>
      <c r="I46" s="121"/>
      <c r="J46" s="198"/>
      <c r="K46" s="110"/>
      <c r="L46" s="110"/>
      <c r="M46" s="13"/>
      <c r="N46" s="13"/>
    </row>
    <row r="47" spans="1:14" ht="12.75">
      <c r="A47" s="88"/>
      <c r="B47" s="121"/>
      <c r="C47" s="121"/>
      <c r="D47" s="110"/>
      <c r="E47" s="121"/>
      <c r="F47" s="121"/>
      <c r="G47" s="121"/>
      <c r="H47" s="200"/>
      <c r="I47" s="121"/>
      <c r="J47" s="121"/>
      <c r="K47" s="110"/>
      <c r="L47" s="110"/>
      <c r="M47" s="13"/>
      <c r="N47" s="13"/>
    </row>
    <row r="48" spans="1:14" ht="12.75">
      <c r="A48" s="85" t="s">
        <v>329</v>
      </c>
      <c r="B48" s="121"/>
      <c r="C48" s="121"/>
      <c r="D48" s="110"/>
      <c r="E48" s="196"/>
      <c r="F48" s="197"/>
      <c r="G48" s="121"/>
      <c r="H48" s="197"/>
      <c r="I48" s="121"/>
      <c r="J48" s="121"/>
      <c r="K48" s="110"/>
      <c r="L48" s="110"/>
      <c r="M48" s="13"/>
      <c r="N48" s="13"/>
    </row>
    <row r="49" spans="1:14" ht="12.75">
      <c r="A49" s="85" t="s">
        <v>330</v>
      </c>
      <c r="B49" s="121"/>
      <c r="C49" s="121"/>
      <c r="D49" s="196"/>
      <c r="E49" s="196"/>
      <c r="F49" s="197"/>
      <c r="G49" s="121"/>
      <c r="H49" s="197"/>
      <c r="I49" s="121"/>
      <c r="J49" s="121"/>
      <c r="K49" s="110"/>
      <c r="L49" s="110"/>
      <c r="M49" s="13"/>
      <c r="N49" s="13"/>
    </row>
    <row r="50" spans="1:14" ht="12.75">
      <c r="A50" s="88"/>
      <c r="B50" s="121"/>
      <c r="C50" s="121"/>
      <c r="D50" s="121"/>
      <c r="E50" s="121"/>
      <c r="F50" s="121"/>
      <c r="G50" s="121"/>
      <c r="H50" s="121"/>
      <c r="I50" s="121"/>
      <c r="J50" s="121"/>
      <c r="K50" s="110"/>
      <c r="L50" s="110"/>
      <c r="M50" s="13"/>
      <c r="N50" s="13"/>
    </row>
    <row r="51" spans="1:14" ht="12.75">
      <c r="A51" s="88"/>
      <c r="B51" s="121"/>
      <c r="C51" s="121"/>
      <c r="D51" s="121"/>
      <c r="E51" s="121"/>
      <c r="F51" s="121"/>
      <c r="G51" s="121"/>
      <c r="H51" s="121"/>
      <c r="I51" s="121"/>
      <c r="J51" s="121"/>
      <c r="K51" s="110"/>
      <c r="L51" s="110"/>
      <c r="M51" s="13"/>
      <c r="N51" s="13"/>
    </row>
    <row r="52" spans="1:14" ht="12.75">
      <c r="A52" s="17"/>
      <c r="B52" s="73"/>
      <c r="C52" s="73"/>
      <c r="D52" s="73"/>
      <c r="E52" s="73"/>
      <c r="F52" s="73"/>
      <c r="G52" s="73"/>
      <c r="H52" s="73"/>
      <c r="I52" s="73"/>
      <c r="J52" s="73"/>
      <c r="K52" s="21"/>
      <c r="L52" s="17"/>
      <c r="M52" s="13"/>
      <c r="N52" s="13"/>
    </row>
    <row r="53" spans="1:14" ht="12.75">
      <c r="A53" s="88"/>
      <c r="B53" s="73"/>
      <c r="C53" s="73"/>
      <c r="D53" s="73"/>
      <c r="E53" s="73"/>
      <c r="F53" s="79"/>
      <c r="G53" s="73"/>
      <c r="H53" s="73"/>
      <c r="I53" s="73"/>
      <c r="J53" s="73"/>
      <c r="K53" s="21"/>
      <c r="L53" s="17"/>
      <c r="M53" s="13"/>
      <c r="N53" s="13"/>
    </row>
    <row r="54" spans="1:14" ht="12.75">
      <c r="A54" s="17"/>
      <c r="B54" s="73"/>
      <c r="C54" s="73"/>
      <c r="D54" s="73"/>
      <c r="E54" s="73"/>
      <c r="F54" s="73"/>
      <c r="G54" s="73"/>
      <c r="H54" s="73"/>
      <c r="I54" s="73"/>
      <c r="J54" s="73"/>
      <c r="K54" s="21"/>
      <c r="L54" s="17"/>
      <c r="M54" s="13"/>
      <c r="N54" s="13"/>
    </row>
    <row r="55" spans="1:14" ht="12.75">
      <c r="A55" s="88"/>
      <c r="B55" s="17"/>
      <c r="C55" s="17"/>
      <c r="D55" s="17"/>
      <c r="E55" s="17"/>
      <c r="F55" s="36"/>
      <c r="G55" s="17"/>
      <c r="H55" s="17"/>
      <c r="I55" s="17"/>
      <c r="J55" s="17"/>
      <c r="K55" s="21"/>
      <c r="L55" s="17"/>
      <c r="M55" s="13"/>
      <c r="N55" s="13"/>
    </row>
    <row r="56" spans="1:14" ht="12.75">
      <c r="A56" s="17"/>
      <c r="B56" s="17"/>
      <c r="C56" s="17"/>
      <c r="D56" s="17"/>
      <c r="E56" s="17"/>
      <c r="F56" s="58"/>
      <c r="G56" s="17"/>
      <c r="H56" s="17"/>
      <c r="I56" s="17"/>
      <c r="J56" s="17"/>
      <c r="K56" s="21"/>
      <c r="L56" s="17"/>
      <c r="M56" s="13"/>
      <c r="N56" s="13"/>
    </row>
    <row r="57" spans="1:14" ht="12.75">
      <c r="A57" s="17"/>
      <c r="B57" s="17"/>
      <c r="C57" s="17"/>
      <c r="D57" s="17"/>
      <c r="E57" s="17"/>
      <c r="F57" s="35"/>
      <c r="G57" s="17"/>
      <c r="H57" s="17"/>
      <c r="I57" s="17"/>
      <c r="J57" s="17"/>
      <c r="K57" s="21"/>
      <c r="L57" s="17"/>
      <c r="M57" s="13"/>
      <c r="N57" s="13"/>
    </row>
    <row r="58" spans="1:14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21"/>
      <c r="L58" s="17"/>
      <c r="M58" s="13"/>
      <c r="N58" s="13"/>
    </row>
    <row r="59" spans="1:14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7"/>
      <c r="M59" s="13"/>
      <c r="N59" s="13"/>
    </row>
    <row r="60" spans="1:14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17"/>
      <c r="M60" s="13"/>
      <c r="N60" s="13"/>
    </row>
    <row r="61" spans="1:14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17"/>
      <c r="M61" s="13"/>
      <c r="N61" s="13"/>
    </row>
    <row r="62" spans="1:14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17"/>
      <c r="M62" s="13"/>
      <c r="N62" s="13"/>
    </row>
    <row r="63" spans="1:14" ht="12.75">
      <c r="A63" s="16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17"/>
      <c r="M63" s="13"/>
      <c r="N63" s="13"/>
    </row>
    <row r="64" spans="1:14" ht="12.75">
      <c r="A64" s="16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17"/>
      <c r="M64" s="13"/>
      <c r="N64" s="13"/>
    </row>
    <row r="65" spans="1:12" ht="12.75">
      <c r="A65" s="6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7"/>
    </row>
    <row r="66" spans="1:12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</sheetData>
  <mergeCells count="1">
    <mergeCell ref="F7:J7"/>
  </mergeCells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GASOLINE EXPENSE ADJUSTMENT
&amp;RSch. RJH-23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5:P64"/>
  <sheetViews>
    <sheetView workbookViewId="0" topLeftCell="A1">
      <selection activeCell="J12" sqref="J12"/>
    </sheetView>
  </sheetViews>
  <sheetFormatPr defaultColWidth="9.140625" defaultRowHeight="12.75"/>
  <cols>
    <col min="3" max="3" width="16.00390625" style="0" customWidth="1"/>
    <col min="4" max="4" width="12.7109375" style="0" customWidth="1"/>
    <col min="5" max="5" width="0.9921875" style="0" customWidth="1"/>
    <col min="6" max="6" width="13.8515625" style="0" customWidth="1"/>
    <col min="7" max="7" width="2.00390625" style="0" customWidth="1"/>
    <col min="8" max="8" width="13.28125" style="0" customWidth="1"/>
    <col min="9" max="9" width="1.28515625" style="0" customWidth="1"/>
    <col min="10" max="10" width="9.00390625" style="0" customWidth="1"/>
    <col min="11" max="11" width="1.28515625" style="0" hidden="1" customWidth="1"/>
    <col min="12" max="12" width="9.140625" style="0" hidden="1" customWidth="1"/>
    <col min="13" max="13" width="1.421875" style="0" customWidth="1"/>
    <col min="14" max="14" width="1.28515625" style="0" customWidth="1"/>
  </cols>
  <sheetData>
    <row r="5" spans="1:11" ht="12.75">
      <c r="A5" s="13"/>
      <c r="B5" s="13"/>
      <c r="C5" s="13"/>
      <c r="D5" s="13"/>
      <c r="E5" s="13"/>
      <c r="F5" s="13"/>
      <c r="G5" s="13"/>
      <c r="H5" s="90"/>
      <c r="I5" s="13"/>
      <c r="J5" s="110"/>
      <c r="K5" s="13"/>
    </row>
    <row r="6" spans="1:15" ht="12.75">
      <c r="A6" s="13"/>
      <c r="B6" s="13"/>
      <c r="C6" s="13"/>
      <c r="D6" s="27"/>
      <c r="E6" s="27"/>
      <c r="F6" s="27"/>
      <c r="G6" s="27"/>
      <c r="H6" s="90"/>
      <c r="I6" s="66"/>
      <c r="J6" s="110"/>
      <c r="K6" s="13"/>
      <c r="L6" s="13"/>
      <c r="M6" s="13"/>
      <c r="N6" s="13"/>
      <c r="O6" s="13"/>
    </row>
    <row r="7" spans="1:15" ht="12.75">
      <c r="A7" s="13" t="s">
        <v>331</v>
      </c>
      <c r="B7" s="13"/>
      <c r="C7" s="13"/>
      <c r="D7" s="28"/>
      <c r="E7" s="13"/>
      <c r="F7" s="13"/>
      <c r="G7" s="13"/>
      <c r="H7" s="29">
        <v>-8500</v>
      </c>
      <c r="I7" s="13"/>
      <c r="J7" s="88" t="s">
        <v>1</v>
      </c>
      <c r="K7" s="13"/>
      <c r="L7" s="13"/>
      <c r="M7" s="13"/>
      <c r="N7" s="13"/>
      <c r="O7" s="13"/>
    </row>
    <row r="8" spans="1:15" ht="12.75">
      <c r="A8" s="48"/>
      <c r="B8" s="48"/>
      <c r="C8" s="48"/>
      <c r="D8" s="13"/>
      <c r="E8" s="13"/>
      <c r="F8" s="13"/>
      <c r="G8" s="13"/>
      <c r="H8" s="30"/>
      <c r="I8" s="13"/>
      <c r="J8" s="13"/>
      <c r="K8" s="13"/>
      <c r="L8" s="13"/>
      <c r="M8" s="13"/>
      <c r="N8" s="13"/>
      <c r="O8" s="13"/>
    </row>
    <row r="9" spans="1:16" ht="12.75">
      <c r="A9" s="63" t="s">
        <v>332</v>
      </c>
      <c r="B9" s="13"/>
      <c r="C9" s="13"/>
      <c r="D9" s="13"/>
      <c r="E9" s="13"/>
      <c r="F9" s="13"/>
      <c r="G9" s="13"/>
      <c r="H9" s="30">
        <v>-7854</v>
      </c>
      <c r="I9" s="13"/>
      <c r="J9" s="88" t="s">
        <v>1</v>
      </c>
      <c r="K9" s="13"/>
      <c r="L9" s="13"/>
      <c r="M9" s="13"/>
      <c r="N9" s="13"/>
      <c r="O9" s="13"/>
      <c r="P9" s="13"/>
    </row>
    <row r="10" spans="1:15" ht="12.75">
      <c r="A10" s="13"/>
      <c r="B10" s="13"/>
      <c r="C10" s="13"/>
      <c r="D10" s="13"/>
      <c r="E10" s="13"/>
      <c r="F10" s="13"/>
      <c r="G10" s="13"/>
      <c r="H10" s="90"/>
      <c r="I10" s="13"/>
      <c r="K10" s="13"/>
      <c r="L10" s="13"/>
      <c r="M10" s="13"/>
      <c r="N10" s="13"/>
      <c r="O10" s="13"/>
    </row>
    <row r="11" spans="1:15" ht="12.75">
      <c r="A11" s="13" t="s">
        <v>333</v>
      </c>
      <c r="B11" s="13"/>
      <c r="C11" s="13"/>
      <c r="D11" s="13"/>
      <c r="E11" s="13"/>
      <c r="F11" s="13"/>
      <c r="G11" s="13"/>
      <c r="H11" s="218"/>
      <c r="I11" s="13"/>
      <c r="K11" s="13"/>
      <c r="L11" s="13"/>
      <c r="M11" s="13"/>
      <c r="N11" s="13"/>
      <c r="O11" s="13"/>
    </row>
    <row r="12" spans="1:15" ht="12.75">
      <c r="A12" s="50" t="s">
        <v>334</v>
      </c>
      <c r="B12" s="13"/>
      <c r="C12" s="13"/>
      <c r="D12" s="13"/>
      <c r="E12" s="13"/>
      <c r="F12" s="14">
        <v>-15000</v>
      </c>
      <c r="G12" s="13"/>
      <c r="H12" s="30"/>
      <c r="I12" s="13"/>
      <c r="J12" s="110"/>
      <c r="K12" s="13"/>
      <c r="L12" s="13"/>
      <c r="M12" s="13"/>
      <c r="N12" s="13"/>
      <c r="O12" s="13"/>
    </row>
    <row r="13" spans="1:15" ht="12.75">
      <c r="A13" s="50" t="s">
        <v>335</v>
      </c>
      <c r="B13" s="13"/>
      <c r="C13" s="13"/>
      <c r="D13" s="13"/>
      <c r="E13" s="13"/>
      <c r="F13" s="15">
        <v>-7000</v>
      </c>
      <c r="G13" s="13"/>
      <c r="H13" s="83"/>
      <c r="I13" s="66"/>
      <c r="K13" s="13"/>
      <c r="L13" s="13"/>
      <c r="M13" s="13"/>
      <c r="N13" s="13"/>
      <c r="O13" s="13"/>
    </row>
    <row r="14" spans="1:15" ht="12.75">
      <c r="A14" s="50" t="s">
        <v>336</v>
      </c>
      <c r="B14" s="13"/>
      <c r="C14" s="13"/>
      <c r="D14" s="13"/>
      <c r="E14" s="13"/>
      <c r="F14" s="15">
        <v>-3500</v>
      </c>
      <c r="G14" s="13"/>
      <c r="H14" s="13"/>
      <c r="I14" s="66"/>
      <c r="J14" s="88"/>
      <c r="K14" s="13"/>
      <c r="L14" s="13"/>
      <c r="M14" s="13"/>
      <c r="N14" s="13"/>
      <c r="O14" s="13"/>
    </row>
    <row r="15" spans="1:15" ht="12.75">
      <c r="A15" s="50" t="s">
        <v>337</v>
      </c>
      <c r="B15" s="13"/>
      <c r="C15" s="13"/>
      <c r="D15" s="13"/>
      <c r="E15" s="13"/>
      <c r="F15" s="4">
        <v>-1200</v>
      </c>
      <c r="G15" s="13"/>
      <c r="H15" s="174"/>
      <c r="I15" s="13"/>
      <c r="J15" s="88"/>
      <c r="K15" s="13"/>
      <c r="L15" s="13"/>
      <c r="M15" s="13"/>
      <c r="N15" s="13"/>
      <c r="O15" s="13"/>
    </row>
    <row r="16" spans="1:15" ht="12.75">
      <c r="A16" s="50" t="s">
        <v>338</v>
      </c>
      <c r="B16" s="13"/>
      <c r="C16" s="13"/>
      <c r="D16" s="13"/>
      <c r="E16" s="13"/>
      <c r="F16" s="15"/>
      <c r="G16" s="13"/>
      <c r="H16" s="15">
        <v>-26700</v>
      </c>
      <c r="I16" s="13"/>
      <c r="J16" s="88" t="s">
        <v>3</v>
      </c>
      <c r="K16" s="13"/>
      <c r="L16" s="13"/>
      <c r="M16" s="13"/>
      <c r="N16" s="13"/>
      <c r="O16" s="13"/>
    </row>
    <row r="17" spans="1:15" ht="12.75">
      <c r="A17" s="13"/>
      <c r="B17" s="13"/>
      <c r="C17" s="13"/>
      <c r="D17" s="29"/>
      <c r="E17" s="29"/>
      <c r="F17" s="29"/>
      <c r="G17" s="29"/>
      <c r="H17" s="29"/>
      <c r="I17" s="13"/>
      <c r="J17" s="88"/>
      <c r="K17" s="13"/>
      <c r="L17" s="13"/>
      <c r="M17" s="13"/>
      <c r="N17" s="13"/>
      <c r="O17" s="13"/>
    </row>
    <row r="18" spans="1:15" ht="12.75">
      <c r="A18" s="50" t="s">
        <v>340</v>
      </c>
      <c r="B18" s="13"/>
      <c r="C18" s="13"/>
      <c r="D18" s="30"/>
      <c r="E18" s="13"/>
      <c r="F18" s="30"/>
      <c r="G18" s="13"/>
      <c r="H18" s="15">
        <v>-5915</v>
      </c>
      <c r="I18" s="13"/>
      <c r="J18" s="88" t="s">
        <v>7</v>
      </c>
      <c r="K18" s="13"/>
      <c r="L18" s="13"/>
      <c r="M18" s="13"/>
      <c r="N18" s="13"/>
      <c r="O18" s="13"/>
    </row>
    <row r="19" spans="1:15" ht="12.75">
      <c r="A19" s="63"/>
      <c r="B19" s="13"/>
      <c r="C19" s="13"/>
      <c r="D19" s="30"/>
      <c r="E19" s="13"/>
      <c r="F19" s="108"/>
      <c r="G19" s="13"/>
      <c r="H19" s="10"/>
      <c r="I19" s="13"/>
      <c r="J19" s="88"/>
      <c r="K19" s="13"/>
      <c r="L19" s="13"/>
      <c r="M19" s="13"/>
      <c r="N19" s="13"/>
      <c r="O19" s="13"/>
    </row>
    <row r="20" spans="1:15" ht="12.75">
      <c r="A20" s="63"/>
      <c r="B20" s="13"/>
      <c r="C20" s="13"/>
      <c r="D20" s="30"/>
      <c r="E20" s="13"/>
      <c r="F20" s="108"/>
      <c r="G20" s="13"/>
      <c r="H20" s="30"/>
      <c r="I20" s="13"/>
      <c r="J20" s="88"/>
      <c r="K20" s="13"/>
      <c r="L20" s="13"/>
      <c r="M20" s="13"/>
      <c r="N20" s="13"/>
      <c r="O20" s="13"/>
    </row>
    <row r="21" spans="1:15" ht="12.75">
      <c r="A21" s="63" t="s">
        <v>342</v>
      </c>
      <c r="B21" s="13"/>
      <c r="C21" s="13"/>
      <c r="D21" s="30"/>
      <c r="E21" s="13"/>
      <c r="F21" s="30"/>
      <c r="G21" s="13"/>
      <c r="H21" s="30">
        <f>+H7+H9+H16+H18</f>
        <v>-48969</v>
      </c>
      <c r="I21" s="13"/>
      <c r="J21" s="88"/>
      <c r="K21" s="13"/>
      <c r="L21" s="13"/>
      <c r="M21" s="13"/>
      <c r="N21" s="13"/>
      <c r="O21" s="13"/>
    </row>
    <row r="22" spans="1:15" ht="12.75">
      <c r="A22" s="63"/>
      <c r="B22" s="70"/>
      <c r="C22" s="70"/>
      <c r="D22" s="76"/>
      <c r="E22" s="70"/>
      <c r="F22" s="76"/>
      <c r="G22" s="13"/>
      <c r="H22" s="30"/>
      <c r="I22" s="13"/>
      <c r="J22" s="88"/>
      <c r="K22" s="13"/>
      <c r="L22" s="13"/>
      <c r="M22" s="13"/>
      <c r="N22" s="13"/>
      <c r="O22" s="13"/>
    </row>
    <row r="23" spans="1:13" ht="12.75">
      <c r="A23" s="18" t="s">
        <v>343</v>
      </c>
      <c r="B23" s="13"/>
      <c r="C23" s="13"/>
      <c r="D23" s="13"/>
      <c r="E23" s="13"/>
      <c r="G23" s="13"/>
      <c r="H23" s="41">
        <v>0.611</v>
      </c>
      <c r="I23" s="13"/>
      <c r="J23" s="88"/>
      <c r="K23" s="13"/>
      <c r="L23" s="13"/>
      <c r="M23" s="13"/>
    </row>
    <row r="24" spans="1:13" ht="12.75">
      <c r="A24" s="13"/>
      <c r="B24" s="13"/>
      <c r="C24" s="13"/>
      <c r="D24" s="13"/>
      <c r="E24" s="13"/>
      <c r="G24" s="13"/>
      <c r="H24" s="13"/>
      <c r="I24" s="13"/>
      <c r="J24" s="88"/>
      <c r="K24" s="13"/>
      <c r="L24" s="13"/>
      <c r="M24" s="13"/>
    </row>
    <row r="25" spans="1:13" ht="13.5" thickBot="1">
      <c r="A25" s="13" t="s">
        <v>344</v>
      </c>
      <c r="B25" s="13"/>
      <c r="C25" s="13"/>
      <c r="D25" s="29"/>
      <c r="E25" s="29"/>
      <c r="F25" s="29"/>
      <c r="G25" s="29"/>
      <c r="H25" s="11">
        <f>-H21*H23</f>
        <v>29920.059</v>
      </c>
      <c r="I25" s="13"/>
      <c r="J25" s="88"/>
      <c r="K25" s="13"/>
      <c r="L25" s="13"/>
      <c r="M25" s="13"/>
    </row>
    <row r="26" spans="1:13" ht="13.5" thickTop="1">
      <c r="A26" s="63"/>
      <c r="B26" s="13"/>
      <c r="C26" s="13"/>
      <c r="D26" s="30"/>
      <c r="E26" s="13"/>
      <c r="F26" s="30"/>
      <c r="G26" s="13"/>
      <c r="H26" s="13"/>
      <c r="I26" s="13"/>
      <c r="J26" s="88"/>
      <c r="K26" s="13"/>
      <c r="L26" s="13"/>
      <c r="M26" s="13"/>
    </row>
    <row r="27" spans="1:15" ht="12.75">
      <c r="A27" s="18"/>
      <c r="B27" s="13"/>
      <c r="C27" s="13"/>
      <c r="D27" s="30"/>
      <c r="E27" s="13"/>
      <c r="F27" s="30"/>
      <c r="G27" s="13"/>
      <c r="H27" s="25"/>
      <c r="I27" s="13"/>
      <c r="J27" s="21"/>
      <c r="K27" s="13"/>
      <c r="L27" s="13"/>
      <c r="M27" s="13"/>
      <c r="N27" s="13"/>
      <c r="O27" s="13"/>
    </row>
    <row r="28" spans="1:15" ht="12.75">
      <c r="A28" s="18"/>
      <c r="B28" s="13"/>
      <c r="C28" s="13"/>
      <c r="D28" s="30"/>
      <c r="E28" s="13"/>
      <c r="F28" s="30"/>
      <c r="G28" s="13"/>
      <c r="H28" s="32"/>
      <c r="I28" s="13"/>
      <c r="J28" s="21"/>
      <c r="K28" s="13"/>
      <c r="L28" s="13"/>
      <c r="M28" s="13"/>
      <c r="N28" s="13"/>
      <c r="O28" s="13"/>
    </row>
    <row r="29" spans="1:15" ht="12.75">
      <c r="A29" s="18"/>
      <c r="B29" s="13"/>
      <c r="C29" s="13"/>
      <c r="D29" s="30"/>
      <c r="E29" s="13"/>
      <c r="F29" s="30"/>
      <c r="G29" s="13"/>
      <c r="H29" s="32"/>
      <c r="I29" s="13"/>
      <c r="J29" s="21"/>
      <c r="K29" s="13"/>
      <c r="L29" s="13"/>
      <c r="M29" s="13"/>
      <c r="N29" s="13"/>
      <c r="O29" s="13"/>
    </row>
    <row r="30" spans="1:15" ht="12.75">
      <c r="A30" s="18"/>
      <c r="B30" s="13"/>
      <c r="C30" s="13"/>
      <c r="D30" s="30"/>
      <c r="E30" s="13"/>
      <c r="F30" s="30"/>
      <c r="G30" s="13"/>
      <c r="H30" s="25"/>
      <c r="I30" s="13"/>
      <c r="J30" s="21"/>
      <c r="K30" s="13"/>
      <c r="L30" s="13"/>
      <c r="M30" s="13"/>
      <c r="N30" s="13"/>
      <c r="O30" s="13"/>
    </row>
    <row r="31" spans="1:15" ht="12.75">
      <c r="A31" s="18"/>
      <c r="B31" s="13"/>
      <c r="C31" s="13"/>
      <c r="D31" s="30"/>
      <c r="E31" s="13"/>
      <c r="F31" s="30"/>
      <c r="G31" s="13"/>
      <c r="H31" s="29"/>
      <c r="I31" s="13"/>
      <c r="J31" s="21"/>
      <c r="K31" s="13"/>
      <c r="L31" s="13"/>
      <c r="M31" s="13"/>
      <c r="N31" s="13"/>
      <c r="O31" s="13"/>
    </row>
    <row r="32" spans="1:15" ht="12.75">
      <c r="A32" s="18"/>
      <c r="B32" s="13"/>
      <c r="C32" s="13"/>
      <c r="D32" s="30"/>
      <c r="E32" s="13"/>
      <c r="F32" s="30"/>
      <c r="G32" s="13"/>
      <c r="H32" s="30"/>
      <c r="I32" s="13"/>
      <c r="J32" s="21"/>
      <c r="K32" s="13"/>
      <c r="L32" s="13"/>
      <c r="M32" s="13"/>
      <c r="N32" s="13"/>
      <c r="O32" s="13"/>
    </row>
    <row r="33" spans="1:15" ht="12.75">
      <c r="A33" s="18"/>
      <c r="B33" s="13"/>
      <c r="C33" s="13"/>
      <c r="D33" s="13"/>
      <c r="E33" s="13"/>
      <c r="F33" s="13"/>
      <c r="G33" s="13"/>
      <c r="H33" s="174"/>
      <c r="I33" s="13"/>
      <c r="J33" s="20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20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29"/>
      <c r="I35" s="13"/>
      <c r="J35" s="20"/>
      <c r="K35" s="13"/>
      <c r="L35" s="13"/>
      <c r="M35" s="13"/>
      <c r="N35" s="13"/>
      <c r="O35" s="13"/>
    </row>
    <row r="36" spans="1:15" ht="12.75">
      <c r="A36" s="16"/>
      <c r="B36" s="13"/>
      <c r="C36" s="13"/>
      <c r="D36" s="13"/>
      <c r="E36" s="13"/>
      <c r="F36" s="13"/>
      <c r="G36" s="13"/>
      <c r="H36" s="13"/>
      <c r="I36" s="13"/>
      <c r="J36" s="20"/>
      <c r="K36" s="110"/>
      <c r="L36" s="110"/>
      <c r="M36" s="13"/>
      <c r="N36" s="13"/>
      <c r="O36" s="13"/>
    </row>
    <row r="37" spans="1:15" ht="12.75">
      <c r="A37" s="112"/>
      <c r="B37" s="110"/>
      <c r="C37" s="110"/>
      <c r="D37" s="111"/>
      <c r="E37" s="110"/>
      <c r="F37" s="111"/>
      <c r="G37" s="110"/>
      <c r="H37" s="111"/>
      <c r="I37" s="110"/>
      <c r="J37" s="85"/>
      <c r="K37" s="110"/>
      <c r="L37" s="110"/>
      <c r="M37" s="13"/>
      <c r="N37" s="13"/>
      <c r="O37" s="13"/>
    </row>
    <row r="38" spans="1:15" ht="12.75">
      <c r="A38" s="112"/>
      <c r="B38" s="110"/>
      <c r="C38" s="110"/>
      <c r="D38" s="111"/>
      <c r="E38" s="110"/>
      <c r="F38" s="111"/>
      <c r="G38" s="110"/>
      <c r="H38" s="111"/>
      <c r="I38" s="110"/>
      <c r="J38" s="85"/>
      <c r="K38" s="110"/>
      <c r="L38" s="110"/>
      <c r="M38" s="13"/>
      <c r="N38" s="13"/>
      <c r="O38" s="13"/>
    </row>
    <row r="39" spans="1:15" ht="12.75">
      <c r="A39" s="88"/>
      <c r="B39" s="121"/>
      <c r="C39" s="121"/>
      <c r="D39" s="196"/>
      <c r="E39" s="196"/>
      <c r="F39" s="197"/>
      <c r="G39" s="121"/>
      <c r="H39" s="197"/>
      <c r="I39" s="121"/>
      <c r="J39" s="121"/>
      <c r="K39" s="110"/>
      <c r="L39" s="110"/>
      <c r="M39" s="13"/>
      <c r="N39" s="13"/>
      <c r="O39" s="13"/>
    </row>
    <row r="40" spans="1:15" ht="12.75">
      <c r="A40" s="88"/>
      <c r="B40" s="121"/>
      <c r="C40" s="121"/>
      <c r="D40" s="121"/>
      <c r="E40" s="121"/>
      <c r="F40" s="121"/>
      <c r="G40" s="121"/>
      <c r="H40" s="121"/>
      <c r="I40" s="121"/>
      <c r="J40" s="121"/>
      <c r="K40" s="110"/>
      <c r="L40" s="110"/>
      <c r="M40" s="110"/>
      <c r="N40" s="13"/>
      <c r="O40" s="13"/>
    </row>
    <row r="41" spans="1:15" ht="12.75">
      <c r="A41" s="88"/>
      <c r="B41" s="121"/>
      <c r="C41" s="121"/>
      <c r="D41" s="121"/>
      <c r="E41" s="121"/>
      <c r="F41" s="121"/>
      <c r="G41" s="121"/>
      <c r="H41" s="121"/>
      <c r="I41" s="121"/>
      <c r="J41" s="121"/>
      <c r="K41" s="110"/>
      <c r="L41" s="110"/>
      <c r="M41" s="110"/>
      <c r="N41" s="13"/>
      <c r="O41" s="13"/>
    </row>
    <row r="42" spans="1:15" ht="12.75">
      <c r="A42" s="88"/>
      <c r="B42" s="121"/>
      <c r="C42" s="121"/>
      <c r="D42" s="121"/>
      <c r="E42" s="121"/>
      <c r="F42" s="121"/>
      <c r="G42" s="121"/>
      <c r="H42" s="121"/>
      <c r="I42" s="121"/>
      <c r="J42" s="121"/>
      <c r="K42" s="110"/>
      <c r="L42" s="110"/>
      <c r="M42" s="110"/>
      <c r="N42" s="13"/>
      <c r="O42" s="13"/>
    </row>
    <row r="43" spans="1:15" ht="12.75">
      <c r="A43" s="88"/>
      <c r="B43" s="121"/>
      <c r="C43" s="121"/>
      <c r="D43" s="121"/>
      <c r="E43" s="121"/>
      <c r="F43" s="121"/>
      <c r="G43" s="121"/>
      <c r="H43" s="121"/>
      <c r="I43" s="121"/>
      <c r="J43" s="121"/>
      <c r="K43" s="110"/>
      <c r="L43" s="110"/>
      <c r="M43" s="110"/>
      <c r="N43" s="13"/>
      <c r="O43" s="13"/>
    </row>
    <row r="44" spans="1:15" ht="12.75">
      <c r="A44" s="88"/>
      <c r="B44" s="121"/>
      <c r="C44" s="121"/>
      <c r="D44" s="121"/>
      <c r="E44" s="121"/>
      <c r="F44" s="121"/>
      <c r="G44" s="121"/>
      <c r="H44" s="121"/>
      <c r="I44" s="121"/>
      <c r="J44" s="121"/>
      <c r="K44" s="110"/>
      <c r="L44" s="110"/>
      <c r="M44" s="110"/>
      <c r="N44" s="13"/>
      <c r="O44" s="13"/>
    </row>
    <row r="45" spans="1:15" ht="12.75">
      <c r="A45" s="88"/>
      <c r="B45" s="121"/>
      <c r="C45" s="121"/>
      <c r="D45" s="121"/>
      <c r="E45" s="121"/>
      <c r="F45" s="121"/>
      <c r="G45" s="121"/>
      <c r="H45" s="121"/>
      <c r="I45" s="121"/>
      <c r="J45" s="121"/>
      <c r="K45" s="110"/>
      <c r="L45" s="110"/>
      <c r="M45" s="110"/>
      <c r="N45" s="13"/>
      <c r="O45" s="13"/>
    </row>
    <row r="46" spans="1:15" ht="12.75">
      <c r="A46" s="88"/>
      <c r="B46" s="121"/>
      <c r="C46" s="121"/>
      <c r="D46" s="121"/>
      <c r="E46" s="121"/>
      <c r="F46" s="121"/>
      <c r="G46" s="121"/>
      <c r="H46" s="121"/>
      <c r="I46" s="121"/>
      <c r="J46" s="121"/>
      <c r="K46" s="110"/>
      <c r="L46" s="110"/>
      <c r="M46" s="110"/>
      <c r="N46" s="13"/>
      <c r="O46" s="13"/>
    </row>
    <row r="47" spans="1:15" ht="12.75">
      <c r="A47" s="88" t="s">
        <v>23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10"/>
      <c r="L47" s="110"/>
      <c r="M47" s="110"/>
      <c r="N47" s="13"/>
      <c r="O47" s="13"/>
    </row>
    <row r="48" spans="1:15" ht="12.75">
      <c r="A48" s="88" t="s">
        <v>339</v>
      </c>
      <c r="B48" s="121"/>
      <c r="C48" s="121"/>
      <c r="D48" s="121"/>
      <c r="E48" s="121"/>
      <c r="F48" s="35"/>
      <c r="G48" s="121"/>
      <c r="H48" s="121"/>
      <c r="I48" s="121"/>
      <c r="J48" s="121"/>
      <c r="K48" s="110"/>
      <c r="L48" s="110"/>
      <c r="M48" s="110"/>
      <c r="N48" s="13"/>
      <c r="O48" s="13"/>
    </row>
    <row r="49" spans="1:15" ht="12.75">
      <c r="A49" s="88" t="s">
        <v>341</v>
      </c>
      <c r="B49" s="121"/>
      <c r="C49" s="121"/>
      <c r="D49" s="121"/>
      <c r="E49" s="121"/>
      <c r="F49" s="36"/>
      <c r="G49" s="121"/>
      <c r="H49" s="121"/>
      <c r="I49" s="121"/>
      <c r="J49" s="121"/>
      <c r="K49" s="110"/>
      <c r="L49" s="110"/>
      <c r="M49" s="110"/>
      <c r="N49" s="13"/>
      <c r="O49" s="13"/>
    </row>
    <row r="50" spans="1:15" ht="12.75">
      <c r="A50" s="110"/>
      <c r="B50" s="121"/>
      <c r="C50" s="121"/>
      <c r="D50" s="121"/>
      <c r="E50" s="121"/>
      <c r="F50" s="91"/>
      <c r="G50" s="121"/>
      <c r="H50" s="121"/>
      <c r="I50" s="121"/>
      <c r="J50" s="121"/>
      <c r="K50" s="110"/>
      <c r="L50" s="110"/>
      <c r="M50" s="110"/>
      <c r="N50" s="13"/>
      <c r="O50" s="13"/>
    </row>
    <row r="51" spans="1:15" ht="12.75">
      <c r="A51" s="88"/>
      <c r="B51" s="110"/>
      <c r="C51" s="110"/>
      <c r="D51" s="110"/>
      <c r="E51" s="110"/>
      <c r="F51" s="111"/>
      <c r="G51" s="110"/>
      <c r="H51" s="110"/>
      <c r="I51" s="110"/>
      <c r="J51" s="110"/>
      <c r="K51" s="110"/>
      <c r="L51" s="110"/>
      <c r="M51" s="110"/>
      <c r="N51" s="13"/>
      <c r="O51" s="13"/>
    </row>
    <row r="52" spans="1:15" ht="12.75">
      <c r="A52" s="88"/>
      <c r="B52" s="110"/>
      <c r="C52" s="110"/>
      <c r="D52" s="110"/>
      <c r="E52" s="110"/>
      <c r="F52" s="114"/>
      <c r="G52" s="110"/>
      <c r="H52" s="110"/>
      <c r="I52" s="110"/>
      <c r="J52" s="110"/>
      <c r="K52" s="110"/>
      <c r="L52" s="110"/>
      <c r="M52" s="110"/>
      <c r="N52" s="13"/>
      <c r="O52" s="13"/>
    </row>
    <row r="53" spans="1:15" ht="12.75">
      <c r="A53" s="110"/>
      <c r="B53" s="110"/>
      <c r="C53" s="110"/>
      <c r="D53" s="110"/>
      <c r="E53" s="110"/>
      <c r="F53" s="115"/>
      <c r="G53" s="110"/>
      <c r="H53" s="110"/>
      <c r="I53" s="110"/>
      <c r="J53" s="110"/>
      <c r="K53" s="21"/>
      <c r="L53" s="17"/>
      <c r="M53" s="13"/>
      <c r="N53" s="13"/>
      <c r="O53" s="13"/>
    </row>
    <row r="54" spans="1:15" ht="12.75">
      <c r="A54" s="110"/>
      <c r="B54" s="110"/>
      <c r="C54" s="110"/>
      <c r="D54" s="110"/>
      <c r="E54" s="110"/>
      <c r="F54" s="114"/>
      <c r="G54" s="110"/>
      <c r="H54" s="110"/>
      <c r="I54" s="110"/>
      <c r="J54" s="110"/>
      <c r="K54" s="21"/>
      <c r="L54" s="17"/>
      <c r="M54" s="13"/>
      <c r="N54" s="13"/>
      <c r="O54" s="13"/>
    </row>
    <row r="55" spans="1:15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21"/>
      <c r="L55" s="17"/>
      <c r="M55" s="13"/>
      <c r="N55" s="13"/>
      <c r="O55" s="13"/>
    </row>
    <row r="56" spans="1:15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21"/>
      <c r="L56" s="17"/>
      <c r="M56" s="13"/>
      <c r="N56" s="13"/>
      <c r="O56" s="13"/>
    </row>
    <row r="57" spans="1:15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21"/>
      <c r="L57" s="17"/>
      <c r="M57" s="13"/>
      <c r="N57" s="13"/>
      <c r="O57" s="13"/>
    </row>
    <row r="58" spans="1:15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21"/>
      <c r="L58" s="17"/>
      <c r="M58" s="13"/>
      <c r="N58" s="13"/>
      <c r="O58" s="13"/>
    </row>
    <row r="59" spans="1:12" ht="12.75">
      <c r="A59" s="122"/>
      <c r="B59" s="118"/>
      <c r="C59" s="118"/>
      <c r="D59" s="118"/>
      <c r="E59" s="118"/>
      <c r="F59" s="118"/>
      <c r="G59" s="118"/>
      <c r="H59" s="118"/>
      <c r="I59" s="118"/>
      <c r="J59" s="118"/>
      <c r="K59" s="23"/>
      <c r="L59" s="7"/>
    </row>
    <row r="60" spans="1:12" ht="12.75">
      <c r="A60" s="6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7"/>
    </row>
    <row r="61" spans="1:12" ht="12.75">
      <c r="A61" s="6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7"/>
    </row>
    <row r="62" spans="1:12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MISCELLAEOUS EXPENSE ADJUSTMENTS
&amp;RSch. RJH-24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5:P56"/>
  <sheetViews>
    <sheetView workbookViewId="0" topLeftCell="A16">
      <selection activeCell="K43" sqref="K43"/>
    </sheetView>
  </sheetViews>
  <sheetFormatPr defaultColWidth="9.140625" defaultRowHeight="12.75"/>
  <cols>
    <col min="3" max="3" width="27.00390625" style="0" customWidth="1"/>
    <col min="4" max="4" width="13.421875" style="0" customWidth="1"/>
    <col min="5" max="5" width="2.8515625" style="0" customWidth="1"/>
    <col min="6" max="6" width="11.8515625" style="0" customWidth="1"/>
    <col min="7" max="7" width="0.9921875" style="0" customWidth="1"/>
    <col min="8" max="8" width="13.421875" style="0" customWidth="1"/>
    <col min="9" max="9" width="4.710937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5" ht="12.75">
      <c r="D5" s="2"/>
    </row>
    <row r="7" spans="1:3" ht="12.75">
      <c r="A7" s="194" t="s">
        <v>368</v>
      </c>
      <c r="B7" s="194"/>
      <c r="C7" s="194"/>
    </row>
    <row r="8" spans="1:12" ht="12.75">
      <c r="A8" s="12"/>
      <c r="B8" s="13"/>
      <c r="C8" s="13"/>
      <c r="I8" s="13"/>
      <c r="J8" s="13"/>
      <c r="K8" s="13"/>
      <c r="L8" s="13"/>
    </row>
    <row r="9" spans="1:12" ht="12.75">
      <c r="A9" s="13" t="s">
        <v>367</v>
      </c>
      <c r="B9" s="13"/>
      <c r="C9" s="13"/>
      <c r="D9" s="29"/>
      <c r="E9" s="13"/>
      <c r="F9" s="13"/>
      <c r="G9" s="13"/>
      <c r="H9" s="29"/>
      <c r="I9" s="13"/>
      <c r="J9" s="13"/>
      <c r="K9" s="13"/>
      <c r="L9" s="13"/>
    </row>
    <row r="10" spans="1:12" ht="12.75">
      <c r="A10" s="13" t="s">
        <v>366</v>
      </c>
      <c r="B10" s="13"/>
      <c r="C10" s="13"/>
      <c r="D10" s="29">
        <v>36240000</v>
      </c>
      <c r="E10" s="6" t="s">
        <v>1</v>
      </c>
      <c r="F10" s="30"/>
      <c r="G10" s="30"/>
      <c r="H10" s="30"/>
      <c r="I10" s="30"/>
      <c r="J10" s="13"/>
      <c r="K10" s="13"/>
      <c r="L10" s="13"/>
    </row>
    <row r="11" spans="1:12" ht="12.75">
      <c r="A11" s="18" t="s">
        <v>369</v>
      </c>
      <c r="B11" s="13"/>
      <c r="C11" s="13"/>
      <c r="D11" s="30"/>
      <c r="E11" s="16"/>
      <c r="F11" s="29"/>
      <c r="G11" s="30"/>
      <c r="H11" s="30"/>
      <c r="I11" s="30"/>
      <c r="J11" s="13"/>
      <c r="K11" s="13"/>
      <c r="L11" s="13"/>
    </row>
    <row r="12" spans="1:12" ht="12.75">
      <c r="A12" s="18" t="s">
        <v>370</v>
      </c>
      <c r="B12" s="13"/>
      <c r="C12" s="13"/>
      <c r="D12" s="10">
        <v>66569975</v>
      </c>
      <c r="E12" s="6" t="s">
        <v>3</v>
      </c>
      <c r="F12" s="30"/>
      <c r="G12" s="30"/>
      <c r="H12" s="30"/>
      <c r="I12" s="16"/>
      <c r="J12" s="20"/>
      <c r="K12" s="13"/>
      <c r="L12" s="13"/>
    </row>
    <row r="13" spans="1:12" ht="13.5" thickBot="1">
      <c r="A13" s="18" t="s">
        <v>371</v>
      </c>
      <c r="B13" s="13"/>
      <c r="C13" s="13"/>
      <c r="D13" s="57">
        <f>+D10+D12</f>
        <v>102809975</v>
      </c>
      <c r="E13" s="6" t="s">
        <v>7</v>
      </c>
      <c r="F13" s="13"/>
      <c r="G13" s="13"/>
      <c r="H13" s="83"/>
      <c r="I13" s="13"/>
      <c r="J13" s="13"/>
      <c r="K13" s="13"/>
      <c r="L13" s="13"/>
    </row>
    <row r="14" spans="1:12" ht="13.5" thickTop="1">
      <c r="A14" s="13"/>
      <c r="B14" s="13"/>
      <c r="C14" s="13"/>
      <c r="D14" s="29"/>
      <c r="E14" s="13"/>
      <c r="F14" s="29"/>
      <c r="G14" s="13"/>
      <c r="H14" s="29"/>
      <c r="I14" s="13"/>
      <c r="J14" s="13"/>
      <c r="K14" s="13"/>
      <c r="L14" s="13"/>
    </row>
    <row r="15" spans="1:12" ht="12.75">
      <c r="A15" s="13"/>
      <c r="B15" s="13"/>
      <c r="C15" s="13"/>
      <c r="D15" s="29"/>
      <c r="E15" s="13"/>
      <c r="F15" s="29"/>
      <c r="G15" s="13"/>
      <c r="H15" s="29"/>
      <c r="I15" s="13"/>
      <c r="J15" s="13"/>
      <c r="K15" s="13"/>
      <c r="L15" s="13"/>
    </row>
    <row r="16" spans="1:12" ht="12.75">
      <c r="A16" s="18"/>
      <c r="B16" s="13"/>
      <c r="C16" s="13"/>
      <c r="D16" s="86"/>
      <c r="E16" s="13"/>
      <c r="F16" s="30"/>
      <c r="G16" s="13"/>
      <c r="H16" s="30"/>
      <c r="I16" s="16"/>
      <c r="J16" s="13"/>
      <c r="K16" s="13"/>
      <c r="L16" s="13"/>
    </row>
    <row r="17" spans="1:12" ht="12.75">
      <c r="A17" s="227"/>
      <c r="B17" s="205"/>
      <c r="C17" s="205"/>
      <c r="D17" s="10"/>
      <c r="E17" s="205"/>
      <c r="F17" s="10"/>
      <c r="G17" s="205"/>
      <c r="H17" s="10"/>
      <c r="I17" s="13"/>
      <c r="J17" s="13"/>
      <c r="K17" s="13"/>
      <c r="L17" s="13"/>
    </row>
    <row r="18" spans="1:12" ht="12.75">
      <c r="A18" s="18"/>
      <c r="B18" s="13"/>
      <c r="C18" s="13"/>
      <c r="D18" s="29"/>
      <c r="E18" s="13"/>
      <c r="F18" s="30"/>
      <c r="G18" s="13"/>
      <c r="H18" s="213"/>
      <c r="I18" s="16"/>
      <c r="J18" s="13"/>
      <c r="K18" s="13"/>
      <c r="L18" s="13"/>
    </row>
    <row r="19" spans="1:12" ht="12.75">
      <c r="A19" s="194" t="s">
        <v>375</v>
      </c>
      <c r="B19" s="13"/>
      <c r="C19" s="13"/>
      <c r="D19" s="3" t="s">
        <v>24</v>
      </c>
      <c r="E19" s="2"/>
      <c r="F19" s="3" t="s">
        <v>0</v>
      </c>
      <c r="G19" s="2"/>
      <c r="H19" s="3" t="s">
        <v>8</v>
      </c>
      <c r="I19" s="13"/>
      <c r="J19" s="16"/>
      <c r="K19" s="13"/>
      <c r="L19" s="13"/>
    </row>
    <row r="20" spans="1:12" ht="12.75">
      <c r="A20" s="18"/>
      <c r="B20" s="13"/>
      <c r="C20" s="13"/>
      <c r="D20" s="5" t="s">
        <v>1</v>
      </c>
      <c r="I20" s="13"/>
      <c r="J20" s="16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 t="s">
        <v>376</v>
      </c>
      <c r="B22" s="13"/>
      <c r="C22" s="13"/>
      <c r="D22" s="29"/>
      <c r="I22" s="13"/>
      <c r="J22" s="20"/>
      <c r="K22" s="13"/>
      <c r="L22" s="13"/>
    </row>
    <row r="23" spans="1:12" ht="12.75">
      <c r="A23" s="13" t="s">
        <v>377</v>
      </c>
      <c r="B23" s="13"/>
      <c r="C23" s="13"/>
      <c r="D23" s="29">
        <v>36240000</v>
      </c>
      <c r="H23" s="29">
        <v>36240000</v>
      </c>
      <c r="I23" s="13"/>
      <c r="J23" s="20"/>
      <c r="K23" s="13"/>
      <c r="L23" s="13"/>
    </row>
    <row r="24" spans="1:12" ht="12.75">
      <c r="A24" s="20" t="s">
        <v>382</v>
      </c>
      <c r="B24" s="21"/>
      <c r="C24" s="21"/>
      <c r="D24" s="228">
        <f>+RR!D13</f>
        <v>0.0854</v>
      </c>
      <c r="E24" s="21"/>
      <c r="F24" s="21"/>
      <c r="G24" s="21"/>
      <c r="H24" s="99">
        <f>+RR!H13</f>
        <v>0.075481246</v>
      </c>
      <c r="I24" s="21"/>
      <c r="J24" s="20"/>
      <c r="K24" s="13"/>
      <c r="L24" s="13"/>
    </row>
    <row r="25" spans="1:12" ht="12.75">
      <c r="A25" s="50" t="s">
        <v>378</v>
      </c>
      <c r="B25" s="21"/>
      <c r="C25" s="21"/>
      <c r="D25" s="230">
        <v>3094804</v>
      </c>
      <c r="E25" s="21"/>
      <c r="F25" s="231">
        <f>+H25-D25</f>
        <v>-359363.6449599997</v>
      </c>
      <c r="G25" s="21"/>
      <c r="H25" s="230">
        <f>+H23*H24</f>
        <v>2735440.3550400003</v>
      </c>
      <c r="I25" s="21"/>
      <c r="J25" s="13"/>
      <c r="K25" s="13"/>
      <c r="L25" s="13"/>
    </row>
    <row r="26" spans="1:12" ht="12.75">
      <c r="A26" s="63"/>
      <c r="B26" s="21"/>
      <c r="C26" s="21"/>
      <c r="D26" s="21"/>
      <c r="E26" s="21"/>
      <c r="F26" s="40"/>
      <c r="G26" s="21"/>
      <c r="H26" s="21"/>
      <c r="I26" s="21"/>
      <c r="J26" s="13"/>
      <c r="K26" s="13"/>
      <c r="L26" s="13"/>
    </row>
    <row r="27" spans="1:12" ht="12.75">
      <c r="A27" s="63" t="s">
        <v>379</v>
      </c>
      <c r="B27" s="21"/>
      <c r="C27" s="21"/>
      <c r="D27" s="32">
        <v>66569945</v>
      </c>
      <c r="E27" s="21"/>
      <c r="F27" s="21"/>
      <c r="G27" s="21"/>
      <c r="H27" s="32">
        <v>66569945</v>
      </c>
      <c r="I27" s="21"/>
      <c r="J27" s="13"/>
      <c r="K27" s="13"/>
      <c r="L27" s="13"/>
    </row>
    <row r="28" spans="1:12" ht="12.75">
      <c r="A28" s="63" t="s">
        <v>383</v>
      </c>
      <c r="B28" s="21"/>
      <c r="C28" s="21"/>
      <c r="D28" s="232">
        <v>0</v>
      </c>
      <c r="E28" s="21"/>
      <c r="F28" s="32"/>
      <c r="G28" s="21"/>
      <c r="H28" s="99">
        <f>+RR!H13</f>
        <v>0.075481246</v>
      </c>
      <c r="I28" s="21"/>
      <c r="J28" s="13"/>
      <c r="K28" s="13"/>
      <c r="L28" s="13"/>
    </row>
    <row r="29" spans="1:12" ht="12.75">
      <c r="A29" s="20" t="s">
        <v>380</v>
      </c>
      <c r="B29" s="21"/>
      <c r="C29" s="21"/>
      <c r="D29" s="230">
        <f>+D27*D28</f>
        <v>0</v>
      </c>
      <c r="E29" s="21"/>
      <c r="F29" s="231">
        <f>+H29-D29</f>
        <v>5024782.394751471</v>
      </c>
      <c r="G29" s="21"/>
      <c r="H29" s="230">
        <f>+H27*H28</f>
        <v>5024782.394751471</v>
      </c>
      <c r="I29" s="21"/>
      <c r="J29" s="13"/>
      <c r="K29" s="13"/>
      <c r="L29" s="13"/>
    </row>
    <row r="30" spans="1:12" ht="12.75">
      <c r="A30" s="19"/>
      <c r="B30" s="21"/>
      <c r="C30" s="21"/>
      <c r="D30" s="21"/>
      <c r="E30" s="21"/>
      <c r="F30" s="21"/>
      <c r="G30" s="21"/>
      <c r="H30" s="21"/>
      <c r="I30" s="21"/>
      <c r="J30" s="13"/>
      <c r="K30" s="13"/>
      <c r="L30" s="13"/>
    </row>
    <row r="31" spans="1:12" ht="13.5" thickBot="1">
      <c r="A31" s="20" t="s">
        <v>381</v>
      </c>
      <c r="B31" s="21"/>
      <c r="C31" s="21"/>
      <c r="D31" s="233">
        <f>+D25+D29</f>
        <v>3094804</v>
      </c>
      <c r="E31" s="21"/>
      <c r="F31" s="229">
        <f>+H31-D31</f>
        <v>4665418.749791471</v>
      </c>
      <c r="G31" s="21"/>
      <c r="H31" s="233">
        <f>+H25+H29</f>
        <v>7760222.749791471</v>
      </c>
      <c r="I31" s="21"/>
      <c r="J31" s="17"/>
      <c r="K31" s="13"/>
      <c r="L31" s="13"/>
    </row>
    <row r="32" spans="1:12" ht="13.5" thickTop="1">
      <c r="A32" s="21"/>
      <c r="B32" s="21"/>
      <c r="C32" s="21"/>
      <c r="D32" s="31"/>
      <c r="E32" s="21"/>
      <c r="F32" s="21"/>
      <c r="G32" s="21"/>
      <c r="H32" s="21"/>
      <c r="I32" s="21"/>
      <c r="J32" s="17"/>
      <c r="K32" s="17"/>
      <c r="L32" s="17"/>
    </row>
    <row r="33" spans="1:12" ht="12.75">
      <c r="A33" s="18" t="s">
        <v>343</v>
      </c>
      <c r="B33" s="13"/>
      <c r="C33" s="13"/>
      <c r="D33" s="13"/>
      <c r="E33" s="13"/>
      <c r="F33" s="41">
        <v>0.611</v>
      </c>
      <c r="G33" s="13"/>
      <c r="H33" s="6"/>
      <c r="I33" s="13"/>
      <c r="J33" s="17"/>
      <c r="K33" s="17"/>
      <c r="L33" s="17"/>
    </row>
    <row r="34" spans="1:12" ht="12.75">
      <c r="A34" s="13"/>
      <c r="B34" s="13"/>
      <c r="C34" s="13"/>
      <c r="D34" s="13"/>
      <c r="E34" s="13"/>
      <c r="F34" s="13"/>
      <c r="G34" s="13"/>
      <c r="I34" s="13"/>
      <c r="J34" s="17"/>
      <c r="K34" s="17"/>
      <c r="L34" s="17"/>
    </row>
    <row r="35" spans="1:12" ht="13.5" thickBot="1">
      <c r="A35" s="13" t="s">
        <v>344</v>
      </c>
      <c r="B35" s="13"/>
      <c r="C35" s="13"/>
      <c r="D35" s="29"/>
      <c r="E35" s="29"/>
      <c r="F35" s="11">
        <f>+F31*F33</f>
        <v>2850570.8561225887</v>
      </c>
      <c r="G35" s="29"/>
      <c r="I35" s="13"/>
      <c r="J35" s="17"/>
      <c r="K35" s="17"/>
      <c r="L35" s="17"/>
    </row>
    <row r="36" spans="1:12" ht="13.5" thickTop="1">
      <c r="A36" s="63"/>
      <c r="B36" s="13"/>
      <c r="C36" s="13"/>
      <c r="D36" s="30"/>
      <c r="E36" s="13"/>
      <c r="F36" s="13"/>
      <c r="G36" s="13"/>
      <c r="I36" s="13"/>
      <c r="J36" s="17"/>
      <c r="K36" s="17"/>
      <c r="L36" s="17"/>
    </row>
    <row r="37" spans="1:12" ht="12.75">
      <c r="A37" s="16"/>
      <c r="B37" s="17"/>
      <c r="C37" s="17"/>
      <c r="D37" s="51"/>
      <c r="E37" s="17"/>
      <c r="F37" s="17"/>
      <c r="G37" s="17"/>
      <c r="H37" s="51"/>
      <c r="I37" s="17"/>
      <c r="J37" s="17"/>
      <c r="K37" s="17"/>
      <c r="L37" s="17"/>
    </row>
    <row r="38" spans="1:12" ht="12.75">
      <c r="A38" s="17"/>
      <c r="B38" s="17"/>
      <c r="C38" s="17"/>
      <c r="D38" s="51"/>
      <c r="E38" s="17"/>
      <c r="F38" s="17"/>
      <c r="G38" s="17"/>
      <c r="H38" s="51"/>
      <c r="I38" s="17"/>
      <c r="J38" s="17"/>
      <c r="K38" s="17"/>
      <c r="L38" s="17"/>
    </row>
    <row r="39" spans="1:16" ht="12.75">
      <c r="A39" s="16"/>
      <c r="B39" s="17"/>
      <c r="C39" s="17"/>
      <c r="D39" s="51"/>
      <c r="E39" s="17"/>
      <c r="F39" s="17"/>
      <c r="G39" s="17"/>
      <c r="H39" s="51"/>
      <c r="I39" s="17"/>
      <c r="J39" s="17"/>
      <c r="K39" s="17"/>
      <c r="L39" s="17"/>
      <c r="M39" s="17"/>
      <c r="N39" s="17"/>
      <c r="O39" s="17"/>
      <c r="P39" s="17"/>
    </row>
    <row r="40" spans="1:16" ht="12.75">
      <c r="A40" s="16"/>
      <c r="B40" s="17"/>
      <c r="C40" s="17"/>
      <c r="D40" s="51"/>
      <c r="E40" s="17"/>
      <c r="F40" s="17"/>
      <c r="G40" s="17"/>
      <c r="H40" s="51"/>
      <c r="I40" s="17"/>
      <c r="J40" s="17"/>
      <c r="K40" s="17"/>
      <c r="L40" s="17"/>
      <c r="M40" s="17"/>
      <c r="N40" s="17"/>
      <c r="O40" s="17"/>
      <c r="P40" s="17"/>
    </row>
    <row r="41" spans="1:12" ht="12.75">
      <c r="A41" s="17"/>
      <c r="B41" s="17"/>
      <c r="C41" s="17"/>
      <c r="D41" s="51"/>
      <c r="E41" s="17"/>
      <c r="F41" s="17"/>
      <c r="G41" s="17"/>
      <c r="H41" s="51"/>
      <c r="I41" s="17"/>
      <c r="J41" s="17"/>
      <c r="K41" s="17"/>
      <c r="L41" s="17"/>
    </row>
    <row r="42" spans="1:12" ht="12.75">
      <c r="A42" s="17"/>
      <c r="B42" s="17"/>
      <c r="C42" s="17"/>
      <c r="D42" s="51"/>
      <c r="E42" s="17"/>
      <c r="F42" s="17"/>
      <c r="G42" s="17"/>
      <c r="H42" s="51"/>
      <c r="I42" s="17"/>
      <c r="J42" s="17"/>
      <c r="K42" s="17"/>
      <c r="L42" s="17"/>
    </row>
    <row r="43" spans="1:12" ht="12.75">
      <c r="A43" s="16"/>
      <c r="B43" s="17"/>
      <c r="C43" s="17"/>
      <c r="D43" s="35"/>
      <c r="E43" s="17"/>
      <c r="F43" s="17"/>
      <c r="G43" s="17"/>
      <c r="H43" s="51"/>
      <c r="I43" s="17"/>
      <c r="J43" s="17"/>
      <c r="K43" s="17"/>
      <c r="L43" s="17"/>
    </row>
    <row r="44" spans="1:12" ht="12.75">
      <c r="A44" s="6" t="s">
        <v>372</v>
      </c>
      <c r="B44" s="17"/>
      <c r="C44" s="17"/>
      <c r="D44" s="36"/>
      <c r="E44" s="17"/>
      <c r="F44" s="17"/>
      <c r="G44" s="17"/>
      <c r="H44" s="51"/>
      <c r="I44" s="17"/>
      <c r="J44" s="17"/>
      <c r="K44" s="17"/>
      <c r="L44" s="17"/>
    </row>
    <row r="45" spans="1:12" ht="12.75">
      <c r="A45" s="6" t="s">
        <v>481</v>
      </c>
      <c r="B45" s="17"/>
      <c r="C45" s="17"/>
      <c r="D45" s="36"/>
      <c r="E45" s="17"/>
      <c r="F45" s="17"/>
      <c r="G45" s="17"/>
      <c r="H45" s="51"/>
      <c r="I45" s="17"/>
      <c r="J45" s="17"/>
      <c r="K45" s="17"/>
      <c r="L45" s="17"/>
    </row>
    <row r="46" spans="1:12" ht="12.75">
      <c r="A46" s="6" t="s">
        <v>373</v>
      </c>
      <c r="B46" s="17"/>
      <c r="C46" s="17"/>
      <c r="D46" s="35"/>
      <c r="E46" s="17"/>
      <c r="F46" s="17"/>
      <c r="G46" s="17"/>
      <c r="H46" s="51"/>
      <c r="I46" s="17"/>
      <c r="J46" s="17"/>
      <c r="K46" s="17"/>
      <c r="L46" s="17"/>
    </row>
    <row r="47" spans="1:12" ht="12.75">
      <c r="A47" s="39" t="s">
        <v>374</v>
      </c>
      <c r="B47" s="17"/>
      <c r="C47" s="17"/>
      <c r="D47" s="179"/>
      <c r="E47" s="17"/>
      <c r="F47" s="17"/>
      <c r="G47" s="17"/>
      <c r="H47" s="52"/>
      <c r="I47" s="17"/>
      <c r="J47" s="17"/>
      <c r="K47" s="17"/>
      <c r="L47" s="17"/>
    </row>
    <row r="48" spans="1:12" ht="12.75">
      <c r="A48" s="6"/>
      <c r="B48" s="17"/>
      <c r="C48" s="17"/>
      <c r="D48" s="183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7"/>
      <c r="B49" s="17"/>
      <c r="C49" s="17"/>
      <c r="D49" s="36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7"/>
      <c r="B50" s="17"/>
      <c r="C50" s="17"/>
      <c r="D50" s="35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ALLOWANCE FOR FUNDS USED DURING CONSTRUCTION (AFUDC) ADJUSTMENT
&amp;RSch. RJH-25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P65"/>
  <sheetViews>
    <sheetView tabSelected="1" workbookViewId="0" topLeftCell="A10">
      <selection activeCell="F43" sqref="F43"/>
    </sheetView>
  </sheetViews>
  <sheetFormatPr defaultColWidth="9.140625" defaultRowHeight="12.75"/>
  <cols>
    <col min="3" max="3" width="9.421875" style="0" customWidth="1"/>
    <col min="4" max="4" width="17.57421875" style="0" customWidth="1"/>
    <col min="5" max="5" width="0.9921875" style="0" customWidth="1"/>
    <col min="6" max="6" width="14.7109375" style="0" customWidth="1"/>
    <col min="7" max="7" width="0.9921875" style="0" customWidth="1"/>
    <col min="8" max="8" width="13.421875" style="0" customWidth="1"/>
    <col min="9" max="9" width="4.7109375" style="0" customWidth="1"/>
    <col min="10" max="10" width="11.8515625" style="0" customWidth="1"/>
    <col min="14" max="14" width="10.28125" style="0" bestFit="1" customWidth="1"/>
    <col min="16" max="16" width="10.8515625" style="0" bestFit="1" customWidth="1"/>
    <col min="18" max="18" width="10.28125" style="0" bestFit="1" customWidth="1"/>
  </cols>
  <sheetData>
    <row r="2" spans="1:10" ht="12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3"/>
      <c r="B6" s="13"/>
      <c r="C6" s="13"/>
      <c r="D6" s="27"/>
      <c r="E6" s="13"/>
      <c r="F6" s="13"/>
      <c r="G6" s="13"/>
      <c r="H6" s="13"/>
      <c r="I6" s="13"/>
      <c r="J6" s="13"/>
    </row>
    <row r="7" spans="6:10" ht="12.75">
      <c r="F7" s="2" t="s">
        <v>447</v>
      </c>
      <c r="J7" s="13"/>
    </row>
    <row r="8" spans="6:10" ht="12.75">
      <c r="F8" s="2" t="s">
        <v>448</v>
      </c>
      <c r="J8" s="13"/>
    </row>
    <row r="9" spans="6:12" ht="12.75">
      <c r="F9" s="3" t="s">
        <v>449</v>
      </c>
      <c r="J9" s="13"/>
      <c r="K9" s="13"/>
      <c r="L9" s="13"/>
    </row>
    <row r="10" spans="6:12" ht="12.75">
      <c r="F10" s="2"/>
      <c r="J10" s="13"/>
      <c r="K10" s="13"/>
      <c r="L10" s="13"/>
    </row>
    <row r="11" spans="1:12" ht="12.75">
      <c r="A11" t="s">
        <v>450</v>
      </c>
      <c r="F11" s="244">
        <v>18494634</v>
      </c>
      <c r="J11" s="13"/>
      <c r="K11" s="13"/>
      <c r="L11" s="13"/>
    </row>
    <row r="12" spans="6:12" ht="12.75">
      <c r="F12" s="245"/>
      <c r="J12" s="13"/>
      <c r="K12" s="13"/>
      <c r="L12" s="13"/>
    </row>
    <row r="13" spans="1:12" ht="12.75">
      <c r="A13" s="246" t="s">
        <v>451</v>
      </c>
      <c r="F13" s="245"/>
      <c r="J13" s="20"/>
      <c r="K13" s="13"/>
      <c r="L13" s="13"/>
    </row>
    <row r="14" spans="6:12" ht="12.75">
      <c r="F14" s="245"/>
      <c r="J14" s="13"/>
      <c r="K14" s="13"/>
      <c r="L14" s="13"/>
    </row>
    <row r="15" spans="1:12" ht="12.75">
      <c r="A15" t="s">
        <v>452</v>
      </c>
      <c r="F15" s="245">
        <v>-4302193</v>
      </c>
      <c r="J15" s="13"/>
      <c r="K15" s="13"/>
      <c r="L15" s="13"/>
    </row>
    <row r="16" spans="1:12" ht="12.75">
      <c r="A16" t="s">
        <v>453</v>
      </c>
      <c r="F16" s="245">
        <v>-425481</v>
      </c>
      <c r="J16" s="13"/>
      <c r="K16" s="13"/>
      <c r="L16" s="13"/>
    </row>
    <row r="17" spans="6:12" ht="12.75">
      <c r="F17" s="245"/>
      <c r="J17" s="13"/>
      <c r="K17" s="13"/>
      <c r="L17" s="13"/>
    </row>
    <row r="18" spans="1:12" ht="12.75">
      <c r="A18" t="s">
        <v>454</v>
      </c>
      <c r="F18" s="245">
        <v>-173277</v>
      </c>
      <c r="J18" s="13"/>
      <c r="K18" s="13"/>
      <c r="L18" s="13"/>
    </row>
    <row r="19" spans="1:12" ht="12.75">
      <c r="A19" t="s">
        <v>455</v>
      </c>
      <c r="F19" s="245">
        <v>-6282</v>
      </c>
      <c r="J19" s="13"/>
      <c r="K19" s="13"/>
      <c r="L19" s="13"/>
    </row>
    <row r="20" spans="1:12" ht="12.75">
      <c r="A20" t="s">
        <v>456</v>
      </c>
      <c r="F20" s="245">
        <v>-3120</v>
      </c>
      <c r="J20" s="16"/>
      <c r="K20" s="13"/>
      <c r="L20" s="13"/>
    </row>
    <row r="21" spans="1:12" ht="12.75">
      <c r="A21" t="s">
        <v>457</v>
      </c>
      <c r="F21" s="245">
        <v>-1164</v>
      </c>
      <c r="J21" s="16"/>
      <c r="K21" s="13"/>
      <c r="L21" s="13"/>
    </row>
    <row r="22" spans="6:12" ht="12.75">
      <c r="F22" s="245"/>
      <c r="J22" s="13"/>
      <c r="K22" s="13"/>
      <c r="L22" s="13"/>
    </row>
    <row r="23" spans="1:12" ht="12.75">
      <c r="A23" t="s">
        <v>458</v>
      </c>
      <c r="F23" s="245">
        <v>-2238272</v>
      </c>
      <c r="J23" s="20"/>
      <c r="K23" s="13"/>
      <c r="L23" s="13"/>
    </row>
    <row r="24" spans="1:12" ht="12.75">
      <c r="A24" t="s">
        <v>459</v>
      </c>
      <c r="F24" s="245">
        <v>119331</v>
      </c>
      <c r="J24" s="20"/>
      <c r="K24" s="13"/>
      <c r="L24" s="13"/>
    </row>
    <row r="25" spans="1:12" ht="12.75">
      <c r="A25" t="s">
        <v>460</v>
      </c>
      <c r="F25" s="245">
        <v>-70235</v>
      </c>
      <c r="J25" s="20"/>
      <c r="K25" s="13"/>
      <c r="L25" s="13"/>
    </row>
    <row r="26" spans="1:12" ht="12.75">
      <c r="A26" t="s">
        <v>461</v>
      </c>
      <c r="F26" s="245">
        <v>-58749</v>
      </c>
      <c r="J26" s="13"/>
      <c r="K26" s="13"/>
      <c r="L26" s="13"/>
    </row>
    <row r="27" spans="1:12" ht="12.75">
      <c r="A27" t="s">
        <v>462</v>
      </c>
      <c r="F27" s="245">
        <v>7430</v>
      </c>
      <c r="J27" s="13"/>
      <c r="K27" s="13"/>
      <c r="L27" s="13"/>
    </row>
    <row r="28" spans="1:12" ht="12.75">
      <c r="A28" t="s">
        <v>463</v>
      </c>
      <c r="F28" s="245">
        <v>-235942</v>
      </c>
      <c r="J28" s="13"/>
      <c r="K28" s="13"/>
      <c r="L28" s="13"/>
    </row>
    <row r="29" spans="1:12" ht="12.75">
      <c r="A29" t="s">
        <v>464</v>
      </c>
      <c r="F29" s="245">
        <v>-21627</v>
      </c>
      <c r="J29" s="13"/>
      <c r="K29" s="13"/>
      <c r="L29" s="13"/>
    </row>
    <row r="30" spans="1:12" ht="12.75">
      <c r="A30" t="s">
        <v>465</v>
      </c>
      <c r="F30" s="245">
        <v>-34470</v>
      </c>
      <c r="J30" s="13"/>
      <c r="K30" s="13"/>
      <c r="L30" s="13"/>
    </row>
    <row r="31" spans="1:12" ht="12.75">
      <c r="A31" t="s">
        <v>466</v>
      </c>
      <c r="F31" s="245">
        <v>-592655</v>
      </c>
      <c r="J31" s="13"/>
      <c r="K31" s="13"/>
      <c r="L31" s="13"/>
    </row>
    <row r="32" spans="1:12" ht="12.75">
      <c r="A32" t="s">
        <v>467</v>
      </c>
      <c r="F32" s="245">
        <v>-1142787</v>
      </c>
      <c r="J32" s="17"/>
      <c r="K32" s="13"/>
      <c r="L32" s="13"/>
    </row>
    <row r="33" spans="1:12" ht="12.75">
      <c r="A33" t="s">
        <v>468</v>
      </c>
      <c r="F33" s="245">
        <v>-14820</v>
      </c>
      <c r="J33" s="17"/>
      <c r="K33" s="17"/>
      <c r="L33" s="17"/>
    </row>
    <row r="34" spans="1:12" ht="12.75">
      <c r="A34" t="s">
        <v>469</v>
      </c>
      <c r="F34" s="245">
        <v>-163097</v>
      </c>
      <c r="J34" s="17"/>
      <c r="K34" s="17"/>
      <c r="L34" s="17"/>
    </row>
    <row r="35" spans="1:12" ht="12.75">
      <c r="A35" t="s">
        <v>470</v>
      </c>
      <c r="F35" s="245">
        <v>-29515</v>
      </c>
      <c r="J35" s="17"/>
      <c r="K35" s="17"/>
      <c r="L35" s="17"/>
    </row>
    <row r="36" spans="1:12" ht="12.75">
      <c r="A36" t="s">
        <v>471</v>
      </c>
      <c r="F36" s="245">
        <v>-208594</v>
      </c>
      <c r="J36" s="17"/>
      <c r="K36" s="17"/>
      <c r="L36" s="17"/>
    </row>
    <row r="37" spans="1:12" ht="12.75">
      <c r="A37" t="s">
        <v>472</v>
      </c>
      <c r="F37" s="245">
        <v>-184073</v>
      </c>
      <c r="J37" s="17"/>
      <c r="K37" s="17"/>
      <c r="L37" s="17"/>
    </row>
    <row r="38" spans="1:12" ht="12.75">
      <c r="A38" t="s">
        <v>473</v>
      </c>
      <c r="F38" s="245">
        <v>-41656</v>
      </c>
      <c r="J38" s="17"/>
      <c r="K38" s="17"/>
      <c r="L38" s="17"/>
    </row>
    <row r="39" spans="1:12" ht="12.75">
      <c r="A39" t="s">
        <v>474</v>
      </c>
      <c r="F39" s="245">
        <v>-41629</v>
      </c>
      <c r="J39" s="17"/>
      <c r="K39" s="17"/>
      <c r="L39" s="17"/>
    </row>
    <row r="40" spans="1:16" ht="12.75">
      <c r="A40" t="s">
        <v>475</v>
      </c>
      <c r="F40" s="245">
        <v>-49427</v>
      </c>
      <c r="J40" s="17"/>
      <c r="K40" s="17"/>
      <c r="L40" s="17"/>
      <c r="M40" s="17"/>
      <c r="N40" s="17"/>
      <c r="O40" s="17"/>
      <c r="P40" s="17"/>
    </row>
    <row r="41" spans="1:16" ht="12.75">
      <c r="A41" t="s">
        <v>476</v>
      </c>
      <c r="F41" s="4">
        <v>-4709139</v>
      </c>
      <c r="J41" s="17"/>
      <c r="K41" s="17"/>
      <c r="L41" s="17"/>
      <c r="M41" s="17"/>
      <c r="N41" s="17"/>
      <c r="O41" s="17"/>
      <c r="P41" s="17"/>
    </row>
    <row r="42" spans="6:12" ht="12.75">
      <c r="F42" s="245"/>
      <c r="J42" s="17"/>
      <c r="K42" s="17"/>
      <c r="L42" s="17"/>
    </row>
    <row r="43" spans="1:12" ht="13.5" thickBot="1">
      <c r="A43" t="s">
        <v>477</v>
      </c>
      <c r="F43" s="57">
        <f>SUM(F11:F41)</f>
        <v>3873191</v>
      </c>
      <c r="J43" s="17"/>
      <c r="K43" s="17"/>
      <c r="L43" s="17"/>
    </row>
    <row r="44" spans="6:12" ht="13.5" thickTop="1">
      <c r="F44" s="245"/>
      <c r="J44" s="17"/>
      <c r="K44" s="17"/>
      <c r="L44" s="17"/>
    </row>
    <row r="45" spans="6:12" ht="12.75">
      <c r="F45" s="245"/>
      <c r="J45" s="17"/>
      <c r="K45" s="17"/>
      <c r="L45" s="17"/>
    </row>
    <row r="46" spans="6:12" ht="12.75">
      <c r="F46" s="245"/>
      <c r="J46" s="17"/>
      <c r="K46" s="17"/>
      <c r="L46" s="17"/>
    </row>
    <row r="47" spans="6:12" ht="12.75">
      <c r="F47" s="245"/>
      <c r="J47" s="17"/>
      <c r="K47" s="17"/>
      <c r="L47" s="17"/>
    </row>
    <row r="48" spans="6:12" ht="12.75">
      <c r="F48" s="245"/>
      <c r="J48" s="17"/>
      <c r="K48" s="17"/>
      <c r="L48" s="17"/>
    </row>
    <row r="49" spans="1:12" ht="12.75">
      <c r="A49" s="16"/>
      <c r="B49" s="17"/>
      <c r="C49" s="17"/>
      <c r="D49" s="183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7"/>
      <c r="B50" s="17"/>
      <c r="C50" s="17"/>
      <c r="D50" s="36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17"/>
      <c r="B51" s="17"/>
      <c r="C51" s="17"/>
      <c r="D51" s="35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7"/>
      <c r="L55" s="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7"/>
      <c r="L56" s="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7"/>
      <c r="L57" s="7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.75">
      <c r="A65" s="13"/>
      <c r="B65" s="13"/>
      <c r="C65" s="13"/>
      <c r="D65" s="13"/>
      <c r="E65" s="13"/>
      <c r="F65" s="13"/>
      <c r="G65" s="13"/>
      <c r="H65" s="13"/>
      <c r="I65" s="13"/>
      <c r="J65" s="13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REVENUE REQUIREMENT IMPACT OF ADJUSTMENTS
&amp;RSch. RJH-26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U70"/>
  <sheetViews>
    <sheetView workbookViewId="0" topLeftCell="A2">
      <selection activeCell="H17" sqref="H17"/>
    </sheetView>
  </sheetViews>
  <sheetFormatPr defaultColWidth="9.140625" defaultRowHeight="12.75"/>
  <cols>
    <col min="3" max="3" width="14.421875" style="0" customWidth="1"/>
    <col min="4" max="4" width="13.421875" style="0" customWidth="1"/>
    <col min="5" max="5" width="1.28515625" style="0" customWidth="1"/>
    <col min="6" max="6" width="12.140625" style="0" customWidth="1"/>
    <col min="7" max="7" width="1.1484375" style="0" customWidth="1"/>
    <col min="8" max="8" width="13.421875" style="0" customWidth="1"/>
    <col min="9" max="9" width="1.1484375" style="0" customWidth="1"/>
    <col min="10" max="10" width="11.28125" style="0" customWidth="1"/>
    <col min="11" max="11" width="3.57421875" style="0" customWidth="1"/>
    <col min="12" max="12" width="13.7109375" style="0" customWidth="1"/>
  </cols>
  <sheetData>
    <row r="5" spans="6:8" ht="12.75">
      <c r="F5" s="27"/>
      <c r="H5" s="2"/>
    </row>
    <row r="6" spans="4:10" ht="12.75">
      <c r="D6" s="2"/>
      <c r="F6" s="2"/>
      <c r="I6" s="2"/>
      <c r="J6" s="2"/>
    </row>
    <row r="7" spans="4:18" ht="12.75">
      <c r="D7" s="3" t="s">
        <v>24</v>
      </c>
      <c r="E7" s="2"/>
      <c r="F7" s="3" t="s">
        <v>0</v>
      </c>
      <c r="H7" s="3" t="s">
        <v>8</v>
      </c>
      <c r="I7" s="2"/>
      <c r="L7" s="13"/>
      <c r="M7" s="27"/>
      <c r="N7" s="27"/>
      <c r="O7" s="27"/>
      <c r="P7" s="13"/>
      <c r="Q7" s="13"/>
      <c r="R7" s="13"/>
    </row>
    <row r="8" spans="4:18" ht="12.75">
      <c r="D8" s="5" t="s">
        <v>1</v>
      </c>
      <c r="L8" s="13"/>
      <c r="M8" s="13"/>
      <c r="N8" s="13"/>
      <c r="O8" s="13"/>
      <c r="P8" s="13"/>
      <c r="Q8" s="21"/>
      <c r="R8" s="13"/>
    </row>
    <row r="9" spans="12:18" ht="12.75">
      <c r="L9" s="13"/>
      <c r="M9" s="13"/>
      <c r="N9" s="13"/>
      <c r="O9" s="13"/>
      <c r="P9" s="13"/>
      <c r="Q9" s="21"/>
      <c r="R9" s="13"/>
    </row>
    <row r="10" spans="1:18" ht="12.75">
      <c r="A10" s="12" t="s">
        <v>37</v>
      </c>
      <c r="B10" s="13"/>
      <c r="C10" s="13"/>
      <c r="D10" s="14">
        <v>387567724</v>
      </c>
      <c r="E10" s="14"/>
      <c r="F10" s="14"/>
      <c r="H10" s="14">
        <v>387567724</v>
      </c>
      <c r="I10" s="6"/>
      <c r="K10" s="13"/>
      <c r="L10" s="13"/>
      <c r="M10" s="14"/>
      <c r="N10" s="14"/>
      <c r="O10" s="14"/>
      <c r="P10" s="13"/>
      <c r="Q10" s="20"/>
      <c r="R10" s="13"/>
    </row>
    <row r="11" spans="1:18" ht="12.75">
      <c r="A11" s="13" t="s">
        <v>38</v>
      </c>
      <c r="B11" s="13"/>
      <c r="C11" s="13"/>
      <c r="D11" s="15">
        <v>18488</v>
      </c>
      <c r="E11" s="15"/>
      <c r="F11" s="15"/>
      <c r="G11" s="6"/>
      <c r="H11" s="15">
        <v>18488</v>
      </c>
      <c r="K11" s="13"/>
      <c r="L11" s="13"/>
      <c r="M11" s="15"/>
      <c r="N11" s="15"/>
      <c r="O11" s="15"/>
      <c r="P11" s="15"/>
      <c r="Q11" s="21"/>
      <c r="R11" s="13"/>
    </row>
    <row r="12" spans="1:18" ht="12.75">
      <c r="A12" s="13" t="s">
        <v>39</v>
      </c>
      <c r="B12" s="13"/>
      <c r="C12" s="13"/>
      <c r="D12" s="15">
        <v>-98516471</v>
      </c>
      <c r="E12" s="15"/>
      <c r="F12" s="15"/>
      <c r="G12" s="6"/>
      <c r="H12" s="15">
        <v>-98516471</v>
      </c>
      <c r="K12" s="13"/>
      <c r="L12" s="13"/>
      <c r="M12" s="15"/>
      <c r="N12" s="15"/>
      <c r="O12" s="15"/>
      <c r="P12" s="15"/>
      <c r="Q12" s="21"/>
      <c r="R12" s="13"/>
    </row>
    <row r="13" spans="1:18" ht="12.75">
      <c r="A13" s="18" t="s">
        <v>40</v>
      </c>
      <c r="B13" s="13"/>
      <c r="C13" s="13"/>
      <c r="D13" s="45">
        <f>+D10+D11+D12</f>
        <v>289069741</v>
      </c>
      <c r="E13" s="15"/>
      <c r="F13" s="45"/>
      <c r="H13" s="45">
        <f>+H10+H11+H12</f>
        <v>289069741</v>
      </c>
      <c r="K13" s="13"/>
      <c r="L13" s="13"/>
      <c r="M13" s="15"/>
      <c r="N13" s="15"/>
      <c r="O13" s="15"/>
      <c r="P13" s="15"/>
      <c r="Q13" s="19"/>
      <c r="R13" s="13"/>
    </row>
    <row r="14" spans="1:18" ht="12.75">
      <c r="A14" s="18"/>
      <c r="B14" s="13"/>
      <c r="C14" s="13"/>
      <c r="D14" s="15"/>
      <c r="E14" s="15"/>
      <c r="F14" s="15"/>
      <c r="H14" s="15"/>
      <c r="K14" s="13"/>
      <c r="L14" s="13"/>
      <c r="M14" s="15"/>
      <c r="N14" s="15"/>
      <c r="O14" s="15"/>
      <c r="P14" s="15"/>
      <c r="Q14" s="20"/>
      <c r="R14" s="13"/>
    </row>
    <row r="15" spans="1:18" ht="12.75">
      <c r="A15" s="50" t="s">
        <v>41</v>
      </c>
      <c r="B15" s="13"/>
      <c r="C15" s="13"/>
      <c r="D15" s="15">
        <v>102817344</v>
      </c>
      <c r="E15" s="15"/>
      <c r="F15" s="15"/>
      <c r="G15" s="13"/>
      <c r="H15" s="15">
        <v>102817344</v>
      </c>
      <c r="I15" s="13"/>
      <c r="J15" s="13"/>
      <c r="K15" s="13"/>
      <c r="L15" s="13"/>
      <c r="M15" s="49"/>
      <c r="N15" s="15"/>
      <c r="O15" s="15"/>
      <c r="P15" s="15"/>
      <c r="Q15" s="21"/>
      <c r="R15" s="13"/>
    </row>
    <row r="16" spans="1:18" ht="12.75">
      <c r="A16" s="50" t="s">
        <v>42</v>
      </c>
      <c r="B16" s="13"/>
      <c r="C16" s="13"/>
      <c r="D16" s="15">
        <v>4271000</v>
      </c>
      <c r="E16" s="15"/>
      <c r="F16" s="15">
        <f>+H16-D16</f>
        <v>-1682505</v>
      </c>
      <c r="G16" s="13"/>
      <c r="H16" s="15">
        <v>2588495</v>
      </c>
      <c r="I16" s="13"/>
      <c r="J16" s="13" t="s">
        <v>21</v>
      </c>
      <c r="K16" s="13"/>
      <c r="L16" s="13"/>
      <c r="M16" s="15"/>
      <c r="N16" s="49"/>
      <c r="O16" s="15"/>
      <c r="P16" s="15"/>
      <c r="Q16" s="21"/>
      <c r="R16" s="13"/>
    </row>
    <row r="17" spans="1:18" ht="12.75">
      <c r="A17" s="50" t="s">
        <v>43</v>
      </c>
      <c r="B17" s="13"/>
      <c r="C17" s="13"/>
      <c r="D17" s="15">
        <v>575573</v>
      </c>
      <c r="E17" s="15"/>
      <c r="F17" s="15"/>
      <c r="G17" s="13"/>
      <c r="H17" s="15">
        <v>575573</v>
      </c>
      <c r="I17" s="13"/>
      <c r="J17" s="13"/>
      <c r="K17" s="13"/>
      <c r="L17" s="13"/>
      <c r="M17" s="15"/>
      <c r="N17" s="15"/>
      <c r="O17" s="15"/>
      <c r="P17" s="15"/>
      <c r="Q17" s="20"/>
      <c r="R17" s="13"/>
    </row>
    <row r="18" spans="1:18" ht="12.75">
      <c r="A18" s="50" t="s">
        <v>44</v>
      </c>
      <c r="B18" s="13"/>
      <c r="C18" s="13"/>
      <c r="D18" s="15">
        <v>-45274826</v>
      </c>
      <c r="E18" s="15"/>
      <c r="F18" s="15"/>
      <c r="G18" s="13"/>
      <c r="H18" s="15">
        <v>-45274826</v>
      </c>
      <c r="I18" s="13"/>
      <c r="J18" s="13"/>
      <c r="K18" s="13"/>
      <c r="L18" s="13"/>
      <c r="M18" s="15"/>
      <c r="N18" s="15"/>
      <c r="O18" s="15"/>
      <c r="P18" s="15"/>
      <c r="Q18" s="21"/>
      <c r="R18" s="13"/>
    </row>
    <row r="19" spans="1:18" ht="12.75">
      <c r="A19" s="50" t="s">
        <v>45</v>
      </c>
      <c r="B19" s="13"/>
      <c r="C19" s="13"/>
      <c r="D19" s="15">
        <v>-15618202</v>
      </c>
      <c r="E19" s="15"/>
      <c r="F19" s="15"/>
      <c r="G19" s="13"/>
      <c r="H19" s="15">
        <v>-15618202</v>
      </c>
      <c r="I19" s="13"/>
      <c r="J19" s="13"/>
      <c r="K19" s="13"/>
      <c r="L19" s="13"/>
      <c r="M19" s="49"/>
      <c r="N19" s="15"/>
      <c r="O19" s="15"/>
      <c r="P19" s="15"/>
      <c r="Q19" s="16"/>
      <c r="R19" s="13"/>
    </row>
    <row r="20" spans="1:18" ht="12.75">
      <c r="A20" s="50" t="s">
        <v>46</v>
      </c>
      <c r="B20" s="13"/>
      <c r="C20" s="13"/>
      <c r="D20" s="15">
        <v>-33911117</v>
      </c>
      <c r="E20" s="13"/>
      <c r="F20" s="15">
        <f>+H20-D20</f>
        <v>-30689.65799999982</v>
      </c>
      <c r="G20" s="13"/>
      <c r="H20" s="15">
        <f>-ADIT!F21</f>
        <v>-33941806.658</v>
      </c>
      <c r="I20" s="13"/>
      <c r="J20" s="13" t="s">
        <v>22</v>
      </c>
      <c r="K20" s="13"/>
      <c r="L20" s="13"/>
      <c r="M20" s="49"/>
      <c r="N20" s="13"/>
      <c r="O20" s="15"/>
      <c r="P20" s="13"/>
      <c r="Q20" s="16"/>
      <c r="R20" s="13"/>
    </row>
    <row r="21" spans="1:18" ht="12.75">
      <c r="A21" s="50" t="s">
        <v>47</v>
      </c>
      <c r="B21" s="13"/>
      <c r="C21" s="13"/>
      <c r="D21" s="15">
        <v>-83326</v>
      </c>
      <c r="E21" s="13"/>
      <c r="F21" s="15">
        <f>+H21-D21</f>
        <v>-3828</v>
      </c>
      <c r="G21" s="13"/>
      <c r="H21" s="15">
        <v>-87154</v>
      </c>
      <c r="I21" s="13"/>
      <c r="J21" s="6" t="s">
        <v>3</v>
      </c>
      <c r="K21" s="13"/>
      <c r="L21" s="13"/>
      <c r="M21" s="15"/>
      <c r="N21" s="13"/>
      <c r="O21" s="15"/>
      <c r="P21" s="13"/>
      <c r="Q21" s="16"/>
      <c r="R21" s="13"/>
    </row>
    <row r="22" spans="1:18" ht="12.75">
      <c r="A22" s="50" t="s">
        <v>48</v>
      </c>
      <c r="B22" s="13"/>
      <c r="C22" s="13"/>
      <c r="D22" s="15">
        <v>2951785</v>
      </c>
      <c r="E22" s="13"/>
      <c r="F22" s="15">
        <f>+H22-D22</f>
        <v>-49590</v>
      </c>
      <c r="G22" s="13"/>
      <c r="H22" s="15">
        <f>+DefMaint!F14</f>
        <v>2902195</v>
      </c>
      <c r="I22" s="13"/>
      <c r="J22" s="13" t="s">
        <v>148</v>
      </c>
      <c r="K22" s="13"/>
      <c r="L22" s="13"/>
      <c r="M22" s="15"/>
      <c r="N22" s="13"/>
      <c r="O22" s="15"/>
      <c r="P22" s="13"/>
      <c r="Q22" s="16"/>
      <c r="R22" s="13"/>
    </row>
    <row r="23" spans="1:18" ht="12.75">
      <c r="A23" s="50" t="s">
        <v>49</v>
      </c>
      <c r="B23" s="13"/>
      <c r="C23" s="13"/>
      <c r="D23" s="15">
        <v>1958946</v>
      </c>
      <c r="E23" s="13"/>
      <c r="F23" s="15">
        <f>+H23-D23</f>
        <v>-18488</v>
      </c>
      <c r="G23" s="13"/>
      <c r="H23" s="15">
        <f>+Debits!H17</f>
        <v>1940458</v>
      </c>
      <c r="I23" s="13"/>
      <c r="J23" s="13" t="s">
        <v>149</v>
      </c>
      <c r="K23" s="13"/>
      <c r="L23" s="13"/>
      <c r="M23" s="15"/>
      <c r="N23" s="13"/>
      <c r="O23" s="15"/>
      <c r="P23" s="13"/>
      <c r="Q23" s="16"/>
      <c r="R23" s="13"/>
    </row>
    <row r="24" spans="1:18" ht="12.75">
      <c r="A24" s="63" t="s">
        <v>50</v>
      </c>
      <c r="B24" s="13"/>
      <c r="C24" s="13"/>
      <c r="D24" s="4">
        <v>-1212447</v>
      </c>
      <c r="E24" s="13"/>
      <c r="F24" s="4"/>
      <c r="G24" s="13"/>
      <c r="H24" s="4">
        <v>-1212447</v>
      </c>
      <c r="I24" s="13"/>
      <c r="J24" s="13"/>
      <c r="K24" s="13"/>
      <c r="L24" s="13"/>
      <c r="M24" s="15"/>
      <c r="N24" s="13"/>
      <c r="O24" s="15"/>
      <c r="P24" s="13"/>
      <c r="Q24" s="16"/>
      <c r="R24" s="13"/>
    </row>
    <row r="25" spans="1:18" ht="12.75">
      <c r="A25" s="46"/>
      <c r="B25" s="13"/>
      <c r="C25" s="13"/>
      <c r="D25" s="15"/>
      <c r="E25" s="13"/>
      <c r="F25" s="15"/>
      <c r="G25" s="13"/>
      <c r="H25" s="15"/>
      <c r="I25" s="13"/>
      <c r="J25" s="13"/>
      <c r="K25" s="13"/>
      <c r="L25" s="13"/>
      <c r="M25" s="15"/>
      <c r="N25" s="13"/>
      <c r="O25" s="15"/>
      <c r="P25" s="13"/>
      <c r="Q25" s="16"/>
      <c r="R25" s="13"/>
    </row>
    <row r="26" spans="1:18" ht="13.5" thickBot="1">
      <c r="A26" s="63" t="s">
        <v>51</v>
      </c>
      <c r="B26" s="13"/>
      <c r="C26" s="13"/>
      <c r="D26" s="57">
        <f>+D13+D15+D16+D17+D18+D19+D20+D21+D22+D23+D24</f>
        <v>305544471</v>
      </c>
      <c r="E26" s="13"/>
      <c r="F26" s="57">
        <f>+F13+F15+F16+F17+F18+F19+F20+F21+F22+F23+F24</f>
        <v>-1785100.6579999998</v>
      </c>
      <c r="G26" s="13"/>
      <c r="H26" s="57">
        <f>+H13+H15+H16+H17+H18+H19+H20+H21+H22+H23+H24</f>
        <v>303759370.342</v>
      </c>
      <c r="I26" s="16"/>
      <c r="J26" s="13"/>
      <c r="K26" s="13"/>
      <c r="L26" s="13"/>
      <c r="M26" s="15"/>
      <c r="N26" s="13"/>
      <c r="O26" s="15"/>
      <c r="P26" s="13"/>
      <c r="Q26" s="16"/>
      <c r="R26" s="13"/>
    </row>
    <row r="27" spans="1:18" ht="13.5" thickTop="1">
      <c r="A27" s="50"/>
      <c r="B27" s="13"/>
      <c r="C27" s="13"/>
      <c r="D27" s="15"/>
      <c r="E27" s="13"/>
      <c r="F27" s="15"/>
      <c r="G27" s="16"/>
      <c r="H27" s="15"/>
      <c r="I27" s="13"/>
      <c r="J27" s="13"/>
      <c r="K27" s="13"/>
      <c r="L27" s="13"/>
      <c r="M27" s="49"/>
      <c r="N27" s="13"/>
      <c r="O27" s="15"/>
      <c r="P27" s="13"/>
      <c r="Q27" s="21"/>
      <c r="R27" s="13"/>
    </row>
    <row r="28" spans="1:18" ht="12.75">
      <c r="A28" s="50"/>
      <c r="B28" s="13"/>
      <c r="C28" s="13"/>
      <c r="D28" s="15"/>
      <c r="E28" s="13"/>
      <c r="F28" s="15"/>
      <c r="G28" s="16"/>
      <c r="H28" s="15"/>
      <c r="I28" s="13"/>
      <c r="J28" s="13"/>
      <c r="K28" s="13"/>
      <c r="L28" s="13"/>
      <c r="M28" s="15"/>
      <c r="N28" s="13"/>
      <c r="O28" s="15"/>
      <c r="P28" s="13"/>
      <c r="Q28" s="21"/>
      <c r="R28" s="13"/>
    </row>
    <row r="29" spans="1:18" ht="12.75">
      <c r="A29" s="50"/>
      <c r="B29" s="13"/>
      <c r="C29" s="13"/>
      <c r="D29" s="15"/>
      <c r="E29" s="13"/>
      <c r="F29" s="15"/>
      <c r="G29" s="16"/>
      <c r="H29" s="15"/>
      <c r="I29" s="16"/>
      <c r="J29" s="13"/>
      <c r="K29" s="13"/>
      <c r="L29" s="13"/>
      <c r="M29" s="15"/>
      <c r="N29" s="13"/>
      <c r="O29" s="15"/>
      <c r="P29" s="13"/>
      <c r="Q29" s="21"/>
      <c r="R29" s="13"/>
    </row>
    <row r="30" spans="1:18" ht="12.75">
      <c r="A30" s="50"/>
      <c r="B30" s="13"/>
      <c r="C30" s="13"/>
      <c r="D30" s="15"/>
      <c r="E30" s="13"/>
      <c r="F30" s="15"/>
      <c r="G30" s="13"/>
      <c r="H30" s="15"/>
      <c r="I30" s="13"/>
      <c r="J30" s="13"/>
      <c r="K30" s="13"/>
      <c r="L30" s="13"/>
      <c r="M30" s="49"/>
      <c r="N30" s="13"/>
      <c r="O30" s="15"/>
      <c r="P30" s="13"/>
      <c r="Q30" s="21"/>
      <c r="R30" s="13"/>
    </row>
    <row r="31" spans="1:18" ht="12.75">
      <c r="A31" s="18"/>
      <c r="B31" s="13"/>
      <c r="C31" s="13"/>
      <c r="D31" s="15"/>
      <c r="E31" s="13"/>
      <c r="F31" s="15"/>
      <c r="G31" s="13"/>
      <c r="H31" s="15"/>
      <c r="I31" s="13"/>
      <c r="J31" s="13"/>
      <c r="K31" s="13"/>
      <c r="L31" s="13"/>
      <c r="M31" s="15"/>
      <c r="N31" s="13"/>
      <c r="O31" s="15"/>
      <c r="P31" s="13"/>
      <c r="Q31" s="16"/>
      <c r="R31" s="13"/>
    </row>
    <row r="32" spans="1:18" ht="12.75">
      <c r="A32" s="18"/>
      <c r="B32" s="13"/>
      <c r="C32" s="13"/>
      <c r="D32" s="15"/>
      <c r="E32" s="13"/>
      <c r="F32" s="15"/>
      <c r="G32" s="13"/>
      <c r="H32" s="15"/>
      <c r="I32" s="13"/>
      <c r="J32" s="13"/>
      <c r="K32" s="13"/>
      <c r="L32" s="13"/>
      <c r="M32" s="15"/>
      <c r="N32" s="13"/>
      <c r="O32" s="15"/>
      <c r="P32" s="13"/>
      <c r="Q32" s="16"/>
      <c r="R32" s="13"/>
    </row>
    <row r="33" spans="1:18" ht="12.75">
      <c r="A33" s="18"/>
      <c r="B33" s="13"/>
      <c r="C33" s="13"/>
      <c r="D33" s="14"/>
      <c r="E33" s="13"/>
      <c r="F33" s="14"/>
      <c r="G33" s="13"/>
      <c r="H33" s="14"/>
      <c r="I33" s="13"/>
      <c r="J33" s="13"/>
      <c r="K33" s="70"/>
      <c r="L33" s="13"/>
      <c r="M33" s="14"/>
      <c r="N33" s="13"/>
      <c r="O33" s="14"/>
      <c r="P33" s="13"/>
      <c r="Q33" s="21"/>
      <c r="R33" s="13"/>
    </row>
    <row r="34" spans="1:18" ht="12.75">
      <c r="A34" s="18"/>
      <c r="B34" s="13"/>
      <c r="C34" s="13"/>
      <c r="D34" s="15"/>
      <c r="E34" s="13"/>
      <c r="F34" s="15"/>
      <c r="G34" s="13"/>
      <c r="H34" s="15"/>
      <c r="I34" s="13"/>
      <c r="J34" s="13"/>
      <c r="K34" s="13"/>
      <c r="L34" s="13"/>
      <c r="M34" s="15"/>
      <c r="N34" s="13"/>
      <c r="O34" s="15"/>
      <c r="P34" s="13"/>
      <c r="Q34" s="16"/>
      <c r="R34" s="13"/>
    </row>
    <row r="35" spans="1:18" ht="12.75">
      <c r="A35" s="18"/>
      <c r="B35" s="13"/>
      <c r="C35" s="13"/>
      <c r="D35" s="15"/>
      <c r="E35" s="13"/>
      <c r="F35" s="15"/>
      <c r="G35" s="13"/>
      <c r="H35" s="15"/>
      <c r="I35" s="13"/>
      <c r="J35" s="13"/>
      <c r="K35" s="13"/>
      <c r="L35" s="13"/>
      <c r="M35" s="15"/>
      <c r="N35" s="13"/>
      <c r="O35" s="15"/>
      <c r="P35" s="13"/>
      <c r="Q35" s="16"/>
      <c r="R35" s="13"/>
    </row>
    <row r="36" spans="1:18" ht="12.75">
      <c r="A36" s="18"/>
      <c r="B36" s="13"/>
      <c r="C36" s="13"/>
      <c r="D36" s="14"/>
      <c r="E36" s="13"/>
      <c r="F36" s="49"/>
      <c r="G36" s="13"/>
      <c r="H36" s="32"/>
      <c r="I36" s="13"/>
      <c r="J36" s="13"/>
      <c r="K36" s="13"/>
      <c r="M36" s="13"/>
      <c r="N36" s="13"/>
      <c r="O36" s="13"/>
      <c r="P36" s="13"/>
      <c r="Q36" s="13"/>
      <c r="R36" s="13"/>
    </row>
    <row r="37" spans="1:18" ht="12.75">
      <c r="A37" s="18"/>
      <c r="B37" s="13"/>
      <c r="C37" s="13"/>
      <c r="D37" s="14"/>
      <c r="E37" s="13"/>
      <c r="F37" s="15"/>
      <c r="G37" s="13"/>
      <c r="H37" s="32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21" ht="12.75">
      <c r="A38" s="18"/>
      <c r="B38" s="13"/>
      <c r="C38" s="13"/>
      <c r="D38" s="40"/>
      <c r="E38" s="13"/>
      <c r="F38" s="15"/>
      <c r="G38" s="13"/>
      <c r="H38" s="40"/>
      <c r="I38" s="13"/>
      <c r="J38" s="13"/>
      <c r="K38" s="13"/>
      <c r="N38" s="6"/>
      <c r="O38" s="21"/>
      <c r="P38" s="21"/>
      <c r="Q38" s="21"/>
      <c r="R38" s="21"/>
      <c r="S38" s="21"/>
      <c r="T38" s="21"/>
      <c r="U38" s="21"/>
    </row>
    <row r="39" spans="1:11" ht="12.75">
      <c r="A39" s="18"/>
      <c r="B39" s="13"/>
      <c r="C39" s="13"/>
      <c r="D39" s="15"/>
      <c r="E39" s="13"/>
      <c r="F39" s="15"/>
      <c r="G39" s="13"/>
      <c r="H39" s="16"/>
      <c r="I39" s="13"/>
      <c r="J39" s="13"/>
      <c r="K39" s="13"/>
    </row>
    <row r="40" spans="1:11" ht="12.75">
      <c r="A40" s="18"/>
      <c r="B40" s="13"/>
      <c r="C40" s="13"/>
      <c r="D40" s="15"/>
      <c r="E40" s="13"/>
      <c r="F40" s="15"/>
      <c r="G40" s="13"/>
      <c r="H40" s="16"/>
      <c r="I40" s="13"/>
      <c r="J40" s="13"/>
      <c r="K40" s="13"/>
    </row>
    <row r="41" spans="1:11" ht="12.75">
      <c r="A41" s="18"/>
      <c r="B41" s="13"/>
      <c r="C41" s="13"/>
      <c r="D41" s="15"/>
      <c r="E41" s="13"/>
      <c r="F41" s="15"/>
      <c r="G41" s="13"/>
      <c r="H41" s="15"/>
      <c r="I41" s="13"/>
      <c r="J41" s="16"/>
      <c r="K41" s="13"/>
    </row>
    <row r="42" spans="1:11" ht="12.75">
      <c r="A42" s="18"/>
      <c r="B42" s="13"/>
      <c r="C42" s="13"/>
      <c r="D42" s="15"/>
      <c r="E42" s="13"/>
      <c r="F42" s="15"/>
      <c r="G42" s="13"/>
      <c r="H42" s="15"/>
      <c r="I42" s="13"/>
      <c r="J42" s="16"/>
      <c r="K42" s="13"/>
    </row>
    <row r="43" spans="1:11" ht="12.75">
      <c r="A43" s="18"/>
      <c r="B43" s="13"/>
      <c r="C43" s="13"/>
      <c r="D43" s="15"/>
      <c r="E43" s="13"/>
      <c r="F43" s="15"/>
      <c r="G43" s="13"/>
      <c r="H43" s="15"/>
      <c r="I43" s="13"/>
      <c r="J43" s="16"/>
      <c r="K43" s="13"/>
    </row>
    <row r="44" spans="1:11" ht="12.75">
      <c r="A44" s="18"/>
      <c r="B44" s="13"/>
      <c r="C44" s="13"/>
      <c r="D44" s="15"/>
      <c r="E44" s="13"/>
      <c r="F44" s="15"/>
      <c r="G44" s="13"/>
      <c r="H44" s="15"/>
      <c r="I44" s="13"/>
      <c r="J44" s="16"/>
      <c r="K44" s="13"/>
    </row>
    <row r="45" spans="1:11" ht="12.75">
      <c r="A45" s="18"/>
      <c r="B45" s="13"/>
      <c r="C45" s="13"/>
      <c r="D45" s="15"/>
      <c r="E45" s="13"/>
      <c r="F45" s="15"/>
      <c r="G45" s="13"/>
      <c r="H45" s="15"/>
      <c r="I45" s="13"/>
      <c r="J45" s="16"/>
      <c r="K45" s="13"/>
    </row>
    <row r="46" spans="1:11" ht="12.75">
      <c r="A46" s="18"/>
      <c r="B46" s="13"/>
      <c r="C46" s="13"/>
      <c r="D46" s="15"/>
      <c r="E46" s="13"/>
      <c r="F46" s="15"/>
      <c r="G46" s="13"/>
      <c r="H46" s="15"/>
      <c r="I46" s="13"/>
      <c r="J46" s="16"/>
      <c r="K46" s="13"/>
    </row>
    <row r="47" spans="1:12" ht="12.75">
      <c r="A47" s="18"/>
      <c r="B47" s="13"/>
      <c r="C47" s="13"/>
      <c r="D47" s="15"/>
      <c r="E47" s="13"/>
      <c r="F47" s="15"/>
      <c r="G47" s="13"/>
      <c r="H47" s="15"/>
      <c r="I47" s="13"/>
      <c r="J47" s="16"/>
      <c r="K47" s="13"/>
      <c r="L47" s="13"/>
    </row>
    <row r="48" spans="1:12" ht="12.75">
      <c r="A48" s="6" t="s">
        <v>34</v>
      </c>
      <c r="B48" s="21"/>
      <c r="C48" s="21"/>
      <c r="D48" s="32"/>
      <c r="E48" s="21"/>
      <c r="F48" s="32"/>
      <c r="G48" s="21"/>
      <c r="H48" s="32"/>
      <c r="I48" s="21"/>
      <c r="J48" s="21"/>
      <c r="K48" s="21"/>
      <c r="L48" s="7"/>
    </row>
    <row r="49" spans="1:12" ht="12.75">
      <c r="A49" s="6" t="s">
        <v>55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7"/>
    </row>
    <row r="50" spans="1:12" ht="12.75">
      <c r="A50" s="6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17"/>
    </row>
    <row r="51" spans="1:12" ht="12.75">
      <c r="A51" s="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17"/>
    </row>
    <row r="52" spans="1:12" ht="12.75">
      <c r="A52" s="16"/>
      <c r="B52" s="13"/>
      <c r="C52" s="13"/>
      <c r="D52" s="13"/>
      <c r="E52" s="13"/>
      <c r="F52" s="17"/>
      <c r="G52" s="17"/>
      <c r="H52" s="35"/>
      <c r="I52" s="17"/>
      <c r="J52" s="17"/>
      <c r="K52" s="17"/>
      <c r="L52" s="17"/>
    </row>
    <row r="53" spans="1:12" ht="12.75">
      <c r="A53" s="39"/>
      <c r="B53" s="13"/>
      <c r="C53" s="13"/>
      <c r="D53" s="13"/>
      <c r="E53" s="13"/>
      <c r="F53" s="17"/>
      <c r="G53" s="17"/>
      <c r="H53" s="36"/>
      <c r="I53" s="17"/>
      <c r="J53" s="17"/>
      <c r="K53" s="17"/>
      <c r="L53" s="17"/>
    </row>
    <row r="54" spans="1:12" ht="12.75">
      <c r="A54" s="39"/>
      <c r="B54" s="13"/>
      <c r="C54" s="13"/>
      <c r="D54" s="13"/>
      <c r="E54" s="13"/>
      <c r="F54" s="17"/>
      <c r="G54" s="17"/>
      <c r="H54" s="35"/>
      <c r="I54" s="17"/>
      <c r="J54" s="17"/>
      <c r="K54" s="17"/>
      <c r="L54" s="17"/>
    </row>
    <row r="55" spans="1:12" ht="12.75">
      <c r="A55" s="39"/>
      <c r="B55" s="13"/>
      <c r="C55" s="13"/>
      <c r="D55" s="13"/>
      <c r="E55" s="13"/>
      <c r="F55" s="17"/>
      <c r="G55" s="17"/>
      <c r="H55" s="35"/>
      <c r="I55" s="17"/>
      <c r="J55" s="17"/>
      <c r="K55" s="17"/>
      <c r="L55" s="17"/>
    </row>
    <row r="56" spans="1:12" ht="12.75">
      <c r="A56" s="16"/>
      <c r="B56" s="13"/>
      <c r="C56" s="13"/>
      <c r="D56" s="13"/>
      <c r="E56" s="13"/>
      <c r="F56" s="17"/>
      <c r="G56" s="17"/>
      <c r="H56" s="17"/>
      <c r="I56" s="17"/>
      <c r="J56" s="17"/>
      <c r="K56" s="17"/>
      <c r="L56" s="17"/>
    </row>
    <row r="57" spans="1:12" ht="12.75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7"/>
    </row>
    <row r="58" spans="1:12" ht="12.75">
      <c r="A58" s="16"/>
      <c r="B58" s="21"/>
      <c r="C58" s="21"/>
      <c r="D58" s="21"/>
      <c r="E58" s="21"/>
      <c r="F58" s="21"/>
      <c r="G58" s="21"/>
      <c r="H58" s="35"/>
      <c r="I58" s="21"/>
      <c r="J58" s="35"/>
      <c r="K58" s="21"/>
      <c r="L58" s="17"/>
    </row>
    <row r="59" spans="1:12" ht="12.75">
      <c r="A59" s="13"/>
      <c r="B59" s="21"/>
      <c r="C59" s="21"/>
      <c r="D59" s="21"/>
      <c r="E59" s="21"/>
      <c r="F59" s="21"/>
      <c r="G59" s="21"/>
      <c r="H59" s="21"/>
      <c r="I59" s="21"/>
      <c r="J59" s="36"/>
      <c r="K59" s="21"/>
      <c r="L59" s="17"/>
    </row>
    <row r="60" spans="1:12" ht="12.75">
      <c r="A60" s="7"/>
      <c r="B60" s="23"/>
      <c r="C60" s="23"/>
      <c r="D60" s="21"/>
      <c r="E60" s="21"/>
      <c r="F60" s="21"/>
      <c r="G60" s="21"/>
      <c r="H60" s="21"/>
      <c r="I60" s="21"/>
      <c r="J60" s="35"/>
      <c r="K60" s="23"/>
      <c r="L60" s="7"/>
    </row>
    <row r="61" spans="1:12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7"/>
    </row>
    <row r="62" spans="1:12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7"/>
    </row>
    <row r="63" spans="1:12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7"/>
    </row>
    <row r="64" spans="1:12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7"/>
    </row>
    <row r="65" spans="1:12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7"/>
    </row>
    <row r="66" spans="1:12" ht="12.75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7"/>
    </row>
    <row r="67" spans="1:12" ht="12.75">
      <c r="A67" s="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7"/>
    </row>
    <row r="68" spans="1:12" ht="12.75">
      <c r="A68" s="6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 RATE BASE 
&amp;RSch. RJH-3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U70"/>
  <sheetViews>
    <sheetView workbookViewId="0" topLeftCell="A22">
      <selection activeCell="J44" sqref="J44:J45"/>
    </sheetView>
  </sheetViews>
  <sheetFormatPr defaultColWidth="9.140625" defaultRowHeight="12.75"/>
  <cols>
    <col min="1" max="1" width="9.140625" style="118" customWidth="1"/>
    <col min="2" max="2" width="10.140625" style="118" customWidth="1"/>
    <col min="3" max="3" width="0.9921875" style="118" customWidth="1"/>
    <col min="4" max="4" width="6.8515625" style="118" customWidth="1"/>
    <col min="5" max="5" width="2.8515625" style="118" customWidth="1"/>
    <col min="6" max="6" width="11.28125" style="118" customWidth="1"/>
    <col min="7" max="7" width="2.8515625" style="118" customWidth="1"/>
    <col min="8" max="8" width="25.00390625" style="118" customWidth="1"/>
    <col min="9" max="9" width="1.1484375" style="118" customWidth="1"/>
    <col min="10" max="10" width="12.00390625" style="118" customWidth="1"/>
    <col min="11" max="11" width="0.9921875" style="118" customWidth="1"/>
    <col min="12" max="12" width="13.7109375" style="118" customWidth="1"/>
    <col min="13" max="16384" width="9.140625" style="118" customWidth="1"/>
  </cols>
  <sheetData>
    <row r="3" spans="3:10" ht="11.25">
      <c r="C3" s="120"/>
      <c r="D3" s="120" t="s">
        <v>89</v>
      </c>
      <c r="E3" s="120"/>
      <c r="F3" s="120" t="s">
        <v>90</v>
      </c>
      <c r="G3" s="120"/>
      <c r="H3" s="120" t="s">
        <v>91</v>
      </c>
      <c r="I3" s="120"/>
      <c r="J3" s="120" t="s">
        <v>92</v>
      </c>
    </row>
    <row r="4" spans="3:10" ht="11.25">
      <c r="C4" s="120"/>
      <c r="D4" s="131" t="s">
        <v>82</v>
      </c>
      <c r="E4" s="120"/>
      <c r="F4" s="131" t="s">
        <v>84</v>
      </c>
      <c r="G4" s="120"/>
      <c r="H4" s="131" t="s">
        <v>93</v>
      </c>
      <c r="I4" s="120"/>
      <c r="J4" s="131" t="s">
        <v>85</v>
      </c>
    </row>
    <row r="5" spans="4:10" ht="11.25">
      <c r="D5" s="120"/>
      <c r="F5" s="120"/>
      <c r="J5" s="120" t="s">
        <v>88</v>
      </c>
    </row>
    <row r="6" spans="1:10" ht="11.25">
      <c r="A6" s="118" t="s">
        <v>95</v>
      </c>
      <c r="D6" s="123">
        <v>12</v>
      </c>
      <c r="F6" s="241">
        <f>+CWC2!H8</f>
        <v>6475396</v>
      </c>
      <c r="H6" s="120" t="s">
        <v>413</v>
      </c>
      <c r="J6" s="140">
        <f>+D6*F6</f>
        <v>77704752</v>
      </c>
    </row>
    <row r="7" spans="1:10" ht="11.25">
      <c r="A7" s="118" t="s">
        <v>96</v>
      </c>
      <c r="C7" s="110"/>
      <c r="D7" s="124">
        <v>26.96</v>
      </c>
      <c r="E7" s="110"/>
      <c r="F7" s="133">
        <v>3598619</v>
      </c>
      <c r="G7" s="110"/>
      <c r="H7" s="119" t="s">
        <v>94</v>
      </c>
      <c r="I7" s="119"/>
      <c r="J7" s="141">
        <f>+D7*F7</f>
        <v>97018768.24000001</v>
      </c>
    </row>
    <row r="8" spans="1:18" ht="11.25">
      <c r="A8" s="118" t="s">
        <v>97</v>
      </c>
      <c r="C8" s="110"/>
      <c r="D8" s="129">
        <v>30.49</v>
      </c>
      <c r="E8" s="134" t="s">
        <v>1</v>
      </c>
      <c r="F8" s="133">
        <v>2745061</v>
      </c>
      <c r="G8" s="110"/>
      <c r="H8" s="119" t="s">
        <v>94</v>
      </c>
      <c r="I8" s="119"/>
      <c r="J8" s="141">
        <f aca="true" t="shared" si="0" ref="J8:J38">+D8*F8</f>
        <v>83696909.89</v>
      </c>
      <c r="L8" s="110"/>
      <c r="M8" s="119"/>
      <c r="N8" s="119"/>
      <c r="O8" s="119"/>
      <c r="P8" s="110"/>
      <c r="Q8" s="110"/>
      <c r="R8" s="110"/>
    </row>
    <row r="9" spans="1:18" ht="11.25">
      <c r="A9" s="118" t="s">
        <v>98</v>
      </c>
      <c r="C9" s="110"/>
      <c r="D9" s="125">
        <v>0.4</v>
      </c>
      <c r="E9" s="110"/>
      <c r="F9" s="242">
        <f>+CWC2!H9</f>
        <v>6480413.55</v>
      </c>
      <c r="G9" s="110"/>
      <c r="H9" s="120" t="s">
        <v>413</v>
      </c>
      <c r="I9" s="110"/>
      <c r="J9" s="141">
        <f t="shared" si="0"/>
        <v>2592165.42</v>
      </c>
      <c r="L9" s="110"/>
      <c r="M9" s="110"/>
      <c r="N9" s="110"/>
      <c r="O9" s="110"/>
      <c r="P9" s="110"/>
      <c r="Q9" s="110"/>
      <c r="R9" s="110"/>
    </row>
    <row r="10" spans="1:18" ht="11.25">
      <c r="A10" s="118" t="s">
        <v>99</v>
      </c>
      <c r="C10" s="110"/>
      <c r="D10" s="126">
        <v>-6.81</v>
      </c>
      <c r="E10" s="110"/>
      <c r="F10" s="111">
        <v>1249992</v>
      </c>
      <c r="G10" s="110"/>
      <c r="H10" s="119" t="s">
        <v>94</v>
      </c>
      <c r="I10" s="110"/>
      <c r="J10" s="141">
        <f t="shared" si="0"/>
        <v>-8512445.52</v>
      </c>
      <c r="L10" s="110"/>
      <c r="M10" s="110"/>
      <c r="N10" s="110"/>
      <c r="O10" s="110"/>
      <c r="P10" s="110"/>
      <c r="Q10" s="110"/>
      <c r="R10" s="110"/>
    </row>
    <row r="11" spans="1:18" ht="11.25">
      <c r="A11" s="110" t="s">
        <v>100</v>
      </c>
      <c r="B11" s="110"/>
      <c r="C11" s="110"/>
      <c r="D11" s="126">
        <v>23.13</v>
      </c>
      <c r="E11" s="114"/>
      <c r="F11" s="111">
        <v>560278</v>
      </c>
      <c r="G11" s="110"/>
      <c r="H11" s="119" t="s">
        <v>94</v>
      </c>
      <c r="I11" s="85"/>
      <c r="J11" s="141">
        <f t="shared" si="0"/>
        <v>12959230.139999999</v>
      </c>
      <c r="K11" s="110"/>
      <c r="L11" s="110"/>
      <c r="M11" s="114"/>
      <c r="N11" s="114"/>
      <c r="O11" s="114"/>
      <c r="P11" s="110"/>
      <c r="Q11" s="113"/>
      <c r="R11" s="110"/>
    </row>
    <row r="12" spans="1:18" ht="11.25">
      <c r="A12" s="110" t="s">
        <v>101</v>
      </c>
      <c r="B12" s="110"/>
      <c r="C12" s="110"/>
      <c r="D12" s="130">
        <v>0</v>
      </c>
      <c r="E12" s="134" t="s">
        <v>3</v>
      </c>
      <c r="F12" s="138">
        <v>0</v>
      </c>
      <c r="G12" s="134" t="s">
        <v>3</v>
      </c>
      <c r="H12" s="133" t="s">
        <v>133</v>
      </c>
      <c r="I12" s="110"/>
      <c r="J12" s="141">
        <f t="shared" si="0"/>
        <v>0</v>
      </c>
      <c r="K12" s="110"/>
      <c r="L12" s="110"/>
      <c r="M12" s="111"/>
      <c r="N12" s="111"/>
      <c r="O12" s="111"/>
      <c r="P12" s="111"/>
      <c r="Q12" s="110"/>
      <c r="R12" s="110"/>
    </row>
    <row r="13" spans="1:18" ht="11.25">
      <c r="A13" s="110" t="s">
        <v>102</v>
      </c>
      <c r="B13" s="110"/>
      <c r="C13" s="110"/>
      <c r="D13" s="126">
        <v>-44.7</v>
      </c>
      <c r="E13" s="111"/>
      <c r="F13" s="111">
        <v>694598</v>
      </c>
      <c r="G13" s="85"/>
      <c r="H13" s="119" t="s">
        <v>94</v>
      </c>
      <c r="I13" s="110"/>
      <c r="J13" s="141">
        <f t="shared" si="0"/>
        <v>-31048530.6</v>
      </c>
      <c r="K13" s="110"/>
      <c r="L13" s="110"/>
      <c r="M13" s="111"/>
      <c r="N13" s="111"/>
      <c r="O13" s="111"/>
      <c r="P13" s="111"/>
      <c r="Q13" s="110"/>
      <c r="R13" s="110"/>
    </row>
    <row r="14" spans="1:18" ht="11.25">
      <c r="A14" s="112" t="s">
        <v>103</v>
      </c>
      <c r="B14" s="110"/>
      <c r="C14" s="110"/>
      <c r="D14" s="126">
        <v>13.56</v>
      </c>
      <c r="E14" s="111"/>
      <c r="F14" s="242">
        <f>+CWC2!H10</f>
        <v>540127.254</v>
      </c>
      <c r="G14" s="110"/>
      <c r="H14" s="120" t="s">
        <v>413</v>
      </c>
      <c r="I14" s="110"/>
      <c r="J14" s="141">
        <f t="shared" si="0"/>
        <v>7324125.564239999</v>
      </c>
      <c r="K14" s="110"/>
      <c r="L14" s="110"/>
      <c r="M14" s="111"/>
      <c r="N14" s="111"/>
      <c r="O14" s="111"/>
      <c r="P14" s="111"/>
      <c r="Q14" s="85"/>
      <c r="R14" s="110"/>
    </row>
    <row r="15" spans="1:18" ht="11.25">
      <c r="A15" s="112" t="s">
        <v>105</v>
      </c>
      <c r="B15" s="110"/>
      <c r="C15" s="110"/>
      <c r="D15" s="126">
        <v>18.39</v>
      </c>
      <c r="E15" s="111"/>
      <c r="F15" s="111">
        <v>31968</v>
      </c>
      <c r="G15" s="110"/>
      <c r="H15" s="119" t="s">
        <v>94</v>
      </c>
      <c r="I15" s="110"/>
      <c r="J15" s="141">
        <f t="shared" si="0"/>
        <v>587891.52</v>
      </c>
      <c r="K15" s="110"/>
      <c r="L15" s="110"/>
      <c r="M15" s="111"/>
      <c r="N15" s="111"/>
      <c r="O15" s="111"/>
      <c r="P15" s="111"/>
      <c r="Q15" s="113"/>
      <c r="R15" s="110"/>
    </row>
    <row r="16" spans="1:18" ht="11.25">
      <c r="A16" s="112" t="s">
        <v>104</v>
      </c>
      <c r="B16" s="110"/>
      <c r="C16" s="110"/>
      <c r="D16" s="126">
        <v>10.31</v>
      </c>
      <c r="E16" s="111"/>
      <c r="F16" s="111">
        <v>227514</v>
      </c>
      <c r="G16" s="110"/>
      <c r="H16" s="119" t="s">
        <v>94</v>
      </c>
      <c r="I16" s="110"/>
      <c r="J16" s="141">
        <f t="shared" si="0"/>
        <v>2345669.3400000003</v>
      </c>
      <c r="K16" s="110"/>
      <c r="L16" s="110"/>
      <c r="M16" s="111"/>
      <c r="N16" s="111"/>
      <c r="O16" s="111"/>
      <c r="P16" s="111"/>
      <c r="Q16" s="110"/>
      <c r="R16" s="110"/>
    </row>
    <row r="17" spans="1:18" ht="11.25">
      <c r="A17" s="112" t="s">
        <v>106</v>
      </c>
      <c r="B17" s="110"/>
      <c r="C17" s="110"/>
      <c r="D17" s="126">
        <v>23.47</v>
      </c>
      <c r="E17" s="111"/>
      <c r="F17" s="111">
        <v>569610</v>
      </c>
      <c r="G17" s="110"/>
      <c r="H17" s="119" t="s">
        <v>94</v>
      </c>
      <c r="I17" s="110"/>
      <c r="J17" s="141">
        <f t="shared" si="0"/>
        <v>13368746.7</v>
      </c>
      <c r="K17" s="110"/>
      <c r="L17" s="110"/>
      <c r="M17" s="111"/>
      <c r="N17" s="111"/>
      <c r="O17" s="111"/>
      <c r="P17" s="111"/>
      <c r="Q17" s="110"/>
      <c r="R17" s="110"/>
    </row>
    <row r="18" spans="1:18" ht="11.25">
      <c r="A18" s="112" t="s">
        <v>107</v>
      </c>
      <c r="B18" s="110"/>
      <c r="C18" s="110"/>
      <c r="D18" s="126">
        <v>28.03</v>
      </c>
      <c r="E18" s="111"/>
      <c r="F18" s="111">
        <v>100242</v>
      </c>
      <c r="G18" s="110"/>
      <c r="H18" s="119" t="s">
        <v>94</v>
      </c>
      <c r="I18" s="110"/>
      <c r="J18" s="141">
        <f t="shared" si="0"/>
        <v>2809783.2600000002</v>
      </c>
      <c r="K18" s="110"/>
      <c r="L18" s="110"/>
      <c r="M18" s="111"/>
      <c r="N18" s="111"/>
      <c r="O18" s="111"/>
      <c r="P18" s="111"/>
      <c r="Q18" s="113"/>
      <c r="R18" s="110"/>
    </row>
    <row r="19" spans="1:18" ht="11.25">
      <c r="A19" s="112" t="s">
        <v>108</v>
      </c>
      <c r="B19" s="110"/>
      <c r="C19" s="110"/>
      <c r="D19" s="126">
        <v>18.54</v>
      </c>
      <c r="E19" s="111"/>
      <c r="F19" s="242">
        <f>+CWC2!H11</f>
        <v>825846</v>
      </c>
      <c r="G19" s="110"/>
      <c r="H19" s="120" t="s">
        <v>413</v>
      </c>
      <c r="I19" s="110"/>
      <c r="J19" s="141">
        <f t="shared" si="0"/>
        <v>15311184.84</v>
      </c>
      <c r="K19" s="110"/>
      <c r="L19" s="110"/>
      <c r="M19" s="111"/>
      <c r="N19" s="111"/>
      <c r="O19" s="111"/>
      <c r="P19" s="111"/>
      <c r="Q19" s="110"/>
      <c r="R19" s="110"/>
    </row>
    <row r="20" spans="1:18" ht="11.25">
      <c r="A20" s="112" t="s">
        <v>109</v>
      </c>
      <c r="B20" s="110"/>
      <c r="C20" s="110"/>
      <c r="D20" s="127" t="s">
        <v>83</v>
      </c>
      <c r="E20" s="111"/>
      <c r="F20" s="111">
        <v>365759</v>
      </c>
      <c r="G20" s="110"/>
      <c r="H20" s="119" t="s">
        <v>94</v>
      </c>
      <c r="I20" s="110"/>
      <c r="J20" s="141">
        <f t="shared" si="0"/>
        <v>0</v>
      </c>
      <c r="K20" s="110"/>
      <c r="L20" s="110"/>
      <c r="M20" s="111"/>
      <c r="N20" s="111"/>
      <c r="O20" s="111"/>
      <c r="P20" s="111"/>
      <c r="Q20" s="85"/>
      <c r="R20" s="110"/>
    </row>
    <row r="21" spans="1:18" ht="11.25">
      <c r="A21" s="112" t="s">
        <v>110</v>
      </c>
      <c r="B21" s="110"/>
      <c r="C21" s="110"/>
      <c r="D21" s="127" t="s">
        <v>83</v>
      </c>
      <c r="E21" s="110"/>
      <c r="F21" s="111">
        <v>431442</v>
      </c>
      <c r="G21" s="110"/>
      <c r="H21" s="119" t="s">
        <v>94</v>
      </c>
      <c r="I21" s="110"/>
      <c r="J21" s="141">
        <f t="shared" si="0"/>
        <v>0</v>
      </c>
      <c r="K21" s="110"/>
      <c r="L21" s="110"/>
      <c r="M21" s="111"/>
      <c r="N21" s="110"/>
      <c r="O21" s="111"/>
      <c r="P21" s="110"/>
      <c r="Q21" s="85"/>
      <c r="R21" s="110"/>
    </row>
    <row r="22" spans="1:18" ht="11.25">
      <c r="A22" s="112" t="s">
        <v>111</v>
      </c>
      <c r="B22" s="110"/>
      <c r="C22" s="110"/>
      <c r="D22" s="126">
        <v>25.97</v>
      </c>
      <c r="E22" s="110"/>
      <c r="F22" s="111">
        <v>297231</v>
      </c>
      <c r="G22" s="110"/>
      <c r="H22" s="119" t="s">
        <v>94</v>
      </c>
      <c r="I22" s="110"/>
      <c r="J22" s="141">
        <f t="shared" si="0"/>
        <v>7719089.069999999</v>
      </c>
      <c r="K22" s="110"/>
      <c r="L22" s="110"/>
      <c r="M22" s="111"/>
      <c r="N22" s="119"/>
      <c r="O22" s="111"/>
      <c r="P22" s="110"/>
      <c r="Q22" s="85"/>
      <c r="R22" s="110"/>
    </row>
    <row r="23" spans="1:18" ht="11.25">
      <c r="A23" s="112" t="s">
        <v>112</v>
      </c>
      <c r="B23" s="110"/>
      <c r="C23" s="110"/>
      <c r="D23" s="126">
        <v>24.44</v>
      </c>
      <c r="E23" s="110"/>
      <c r="F23" s="243">
        <f>+CWC2!H12</f>
        <v>4171402</v>
      </c>
      <c r="G23" s="110"/>
      <c r="H23" s="120" t="s">
        <v>413</v>
      </c>
      <c r="I23" s="110"/>
      <c r="J23" s="142">
        <f t="shared" si="0"/>
        <v>101949064.88000001</v>
      </c>
      <c r="K23" s="110"/>
      <c r="L23" s="110"/>
      <c r="M23" s="111"/>
      <c r="N23" s="110"/>
      <c r="O23" s="111"/>
      <c r="P23" s="110"/>
      <c r="Q23" s="85"/>
      <c r="R23" s="110"/>
    </row>
    <row r="24" spans="1:18" ht="11.25">
      <c r="A24" s="112" t="s">
        <v>113</v>
      </c>
      <c r="B24" s="110"/>
      <c r="C24" s="110"/>
      <c r="D24" s="126"/>
      <c r="E24" s="110"/>
      <c r="F24" s="111">
        <f>SUM(F6:F23)</f>
        <v>29365498.804</v>
      </c>
      <c r="G24" s="110"/>
      <c r="H24" s="133"/>
      <c r="I24" s="110"/>
      <c r="J24" s="111">
        <f>SUM(J6:J23)</f>
        <v>385826404.7442399</v>
      </c>
      <c r="K24" s="110"/>
      <c r="L24" s="110"/>
      <c r="M24" s="111"/>
      <c r="N24" s="110"/>
      <c r="O24" s="111"/>
      <c r="P24" s="110"/>
      <c r="Q24" s="85"/>
      <c r="R24" s="110"/>
    </row>
    <row r="25" spans="1:18" ht="11.25">
      <c r="A25" s="112"/>
      <c r="B25" s="110"/>
      <c r="C25" s="110"/>
      <c r="D25" s="126"/>
      <c r="E25" s="110"/>
      <c r="F25" s="111"/>
      <c r="G25" s="110"/>
      <c r="H25" s="133"/>
      <c r="I25" s="110"/>
      <c r="J25" s="141"/>
      <c r="K25" s="110"/>
      <c r="L25" s="110"/>
      <c r="M25" s="111"/>
      <c r="N25" s="110"/>
      <c r="O25" s="111"/>
      <c r="P25" s="110"/>
      <c r="Q25" s="85"/>
      <c r="R25" s="110"/>
    </row>
    <row r="26" spans="1:18" ht="11.25">
      <c r="A26" s="112" t="s">
        <v>114</v>
      </c>
      <c r="B26" s="110"/>
      <c r="C26" s="110"/>
      <c r="D26" s="127" t="s">
        <v>83</v>
      </c>
      <c r="E26" s="110"/>
      <c r="F26" s="152">
        <v>7901661</v>
      </c>
      <c r="G26" s="110"/>
      <c r="H26" s="119" t="s">
        <v>94</v>
      </c>
      <c r="I26" s="110"/>
      <c r="J26" s="141">
        <f t="shared" si="0"/>
        <v>0</v>
      </c>
      <c r="K26" s="110"/>
      <c r="L26" s="110"/>
      <c r="M26" s="111"/>
      <c r="N26" s="110"/>
      <c r="O26" s="111"/>
      <c r="P26" s="110"/>
      <c r="Q26" s="85"/>
      <c r="R26" s="110"/>
    </row>
    <row r="27" spans="1:18" ht="11.25">
      <c r="A27" s="112" t="s">
        <v>115</v>
      </c>
      <c r="B27" s="110"/>
      <c r="C27" s="110"/>
      <c r="D27" s="127" t="s">
        <v>83</v>
      </c>
      <c r="E27" s="110"/>
      <c r="F27" s="111">
        <v>496589</v>
      </c>
      <c r="G27" s="110"/>
      <c r="H27" s="119" t="s">
        <v>94</v>
      </c>
      <c r="I27" s="110"/>
      <c r="J27" s="141">
        <f t="shared" si="0"/>
        <v>0</v>
      </c>
      <c r="K27" s="110"/>
      <c r="L27" s="110"/>
      <c r="M27" s="111"/>
      <c r="N27" s="110"/>
      <c r="O27" s="111"/>
      <c r="P27" s="110"/>
      <c r="Q27" s="85"/>
      <c r="R27" s="110"/>
    </row>
    <row r="28" spans="1:18" ht="11.25">
      <c r="A28" s="112" t="s">
        <v>116</v>
      </c>
      <c r="B28" s="110"/>
      <c r="C28" s="110"/>
      <c r="D28" s="126">
        <v>69.86</v>
      </c>
      <c r="E28" s="110"/>
      <c r="F28" s="111">
        <v>5507</v>
      </c>
      <c r="G28" s="110"/>
      <c r="H28" s="119" t="s">
        <v>94</v>
      </c>
      <c r="I28" s="85"/>
      <c r="J28" s="141">
        <f t="shared" si="0"/>
        <v>384719.02</v>
      </c>
      <c r="K28" s="110"/>
      <c r="L28" s="110"/>
      <c r="M28" s="111"/>
      <c r="N28" s="110"/>
      <c r="O28" s="111"/>
      <c r="P28" s="110"/>
      <c r="Q28" s="85"/>
      <c r="R28" s="110"/>
    </row>
    <row r="29" spans="1:18" ht="11.25">
      <c r="A29" s="112" t="s">
        <v>117</v>
      </c>
      <c r="B29" s="110"/>
      <c r="C29" s="110"/>
      <c r="D29" s="126">
        <v>75.14</v>
      </c>
      <c r="E29" s="110"/>
      <c r="F29" s="111">
        <v>5210</v>
      </c>
      <c r="G29" s="85"/>
      <c r="H29" s="119" t="s">
        <v>94</v>
      </c>
      <c r="I29" s="110"/>
      <c r="J29" s="141">
        <f t="shared" si="0"/>
        <v>391479.4</v>
      </c>
      <c r="K29" s="110"/>
      <c r="L29" s="110"/>
      <c r="M29" s="111"/>
      <c r="N29" s="110"/>
      <c r="O29" s="111"/>
      <c r="P29" s="110"/>
      <c r="Q29" s="110"/>
      <c r="R29" s="110"/>
    </row>
    <row r="30" spans="1:18" ht="11.25">
      <c r="A30" s="112" t="s">
        <v>118</v>
      </c>
      <c r="B30" s="110"/>
      <c r="C30" s="110"/>
      <c r="D30" s="126">
        <v>15</v>
      </c>
      <c r="E30" s="110"/>
      <c r="F30" s="111">
        <v>530568</v>
      </c>
      <c r="G30" s="85"/>
      <c r="H30" s="119" t="s">
        <v>94</v>
      </c>
      <c r="I30" s="110"/>
      <c r="J30" s="141">
        <f t="shared" si="0"/>
        <v>7958520</v>
      </c>
      <c r="K30" s="110"/>
      <c r="L30" s="110"/>
      <c r="M30" s="111"/>
      <c r="N30" s="110"/>
      <c r="O30" s="111"/>
      <c r="P30" s="110"/>
      <c r="Q30" s="110"/>
      <c r="R30" s="110"/>
    </row>
    <row r="31" spans="1:18" ht="11.25">
      <c r="A31" s="112" t="s">
        <v>119</v>
      </c>
      <c r="B31" s="110"/>
      <c r="C31" s="110"/>
      <c r="D31" s="126">
        <v>70.95</v>
      </c>
      <c r="E31" s="110"/>
      <c r="F31" s="111">
        <v>3211258</v>
      </c>
      <c r="G31" s="85"/>
      <c r="H31" s="119" t="s">
        <v>94</v>
      </c>
      <c r="I31" s="85"/>
      <c r="J31" s="141">
        <f t="shared" si="0"/>
        <v>227838755.10000002</v>
      </c>
      <c r="K31" s="110"/>
      <c r="L31" s="110"/>
      <c r="M31" s="111"/>
      <c r="N31" s="110"/>
      <c r="O31" s="111"/>
      <c r="P31" s="110"/>
      <c r="Q31" s="110"/>
      <c r="R31" s="110"/>
    </row>
    <row r="32" spans="1:18" ht="11.25">
      <c r="A32" s="112" t="s">
        <v>120</v>
      </c>
      <c r="B32" s="110"/>
      <c r="C32" s="110"/>
      <c r="D32" s="126">
        <v>52.75</v>
      </c>
      <c r="E32" s="110"/>
      <c r="F32" s="242">
        <f>+CWC2!H13</f>
        <v>1031030.1734723265</v>
      </c>
      <c r="G32" s="110"/>
      <c r="H32" s="120" t="s">
        <v>413</v>
      </c>
      <c r="I32" s="110"/>
      <c r="J32" s="141">
        <f t="shared" si="0"/>
        <v>54386841.65066522</v>
      </c>
      <c r="K32" s="110"/>
      <c r="L32" s="110"/>
      <c r="M32" s="111"/>
      <c r="N32" s="110"/>
      <c r="O32" s="111"/>
      <c r="P32" s="110"/>
      <c r="Q32" s="110"/>
      <c r="R32" s="110"/>
    </row>
    <row r="33" spans="1:18" ht="11.25">
      <c r="A33" s="112" t="s">
        <v>121</v>
      </c>
      <c r="B33" s="110"/>
      <c r="C33" s="110"/>
      <c r="D33" s="126">
        <v>30.13</v>
      </c>
      <c r="E33" s="110"/>
      <c r="F33" s="242">
        <f>+CWC2!H14</f>
        <v>4298592.586978916</v>
      </c>
      <c r="G33" s="110"/>
      <c r="H33" s="120" t="s">
        <v>413</v>
      </c>
      <c r="I33" s="110"/>
      <c r="J33" s="141">
        <f t="shared" si="0"/>
        <v>129516594.64567474</v>
      </c>
      <c r="K33" s="110"/>
      <c r="L33" s="110"/>
      <c r="M33" s="111"/>
      <c r="N33" s="110"/>
      <c r="O33" s="111"/>
      <c r="P33" s="110"/>
      <c r="Q33" s="85"/>
      <c r="R33" s="110"/>
    </row>
    <row r="34" spans="1:18" ht="11.25">
      <c r="A34" s="112" t="s">
        <v>122</v>
      </c>
      <c r="B34" s="110"/>
      <c r="C34" s="110"/>
      <c r="D34" s="127" t="s">
        <v>83</v>
      </c>
      <c r="E34" s="110"/>
      <c r="F34" s="139">
        <v>1315462</v>
      </c>
      <c r="G34" s="110"/>
      <c r="H34" s="119" t="s">
        <v>94</v>
      </c>
      <c r="I34" s="110"/>
      <c r="J34" s="141">
        <f t="shared" si="0"/>
        <v>0</v>
      </c>
      <c r="K34" s="110"/>
      <c r="L34" s="110"/>
      <c r="M34" s="111"/>
      <c r="N34" s="110"/>
      <c r="O34" s="111"/>
      <c r="P34" s="110"/>
      <c r="Q34" s="85"/>
      <c r="R34" s="110"/>
    </row>
    <row r="35" spans="1:18" ht="11.25">
      <c r="A35" s="112" t="s">
        <v>123</v>
      </c>
      <c r="B35" s="110"/>
      <c r="C35" s="110"/>
      <c r="D35" s="126">
        <v>119.64</v>
      </c>
      <c r="E35" s="110"/>
      <c r="F35" s="242">
        <f>+RR!H11*ROR!H32</f>
        <v>9475863.47059231</v>
      </c>
      <c r="G35" s="110"/>
      <c r="H35" s="137" t="s">
        <v>144</v>
      </c>
      <c r="I35" s="110"/>
      <c r="J35" s="141">
        <f t="shared" si="0"/>
        <v>1133692305.621664</v>
      </c>
      <c r="K35" s="121"/>
      <c r="L35" s="110"/>
      <c r="M35" s="114"/>
      <c r="N35" s="110"/>
      <c r="O35" s="114"/>
      <c r="P35" s="110"/>
      <c r="Q35" s="110"/>
      <c r="R35" s="110"/>
    </row>
    <row r="36" spans="1:18" ht="11.25">
      <c r="A36" s="112" t="s">
        <v>124</v>
      </c>
      <c r="B36" s="110"/>
      <c r="C36" s="110"/>
      <c r="D36" s="126">
        <v>14.6</v>
      </c>
      <c r="E36" s="110"/>
      <c r="F36" s="242">
        <f>+RR!H11*ROR!H30</f>
        <v>784990.1528063136</v>
      </c>
      <c r="G36" s="110"/>
      <c r="H36" s="137" t="s">
        <v>145</v>
      </c>
      <c r="I36" s="110"/>
      <c r="J36" s="141">
        <f t="shared" si="0"/>
        <v>11460856.230972178</v>
      </c>
      <c r="K36" s="110"/>
      <c r="L36" s="110"/>
      <c r="M36" s="111"/>
      <c r="N36" s="110"/>
      <c r="O36" s="111"/>
      <c r="P36" s="110"/>
      <c r="Q36" s="85"/>
      <c r="R36" s="110"/>
    </row>
    <row r="37" spans="1:18" ht="11.25">
      <c r="A37" s="112" t="s">
        <v>125</v>
      </c>
      <c r="B37" s="110"/>
      <c r="C37" s="110"/>
      <c r="D37" s="126">
        <v>46.4</v>
      </c>
      <c r="E37" s="110"/>
      <c r="F37" s="242">
        <f>+RR!H11*ROR!H34</f>
        <v>458114.6943812874</v>
      </c>
      <c r="G37" s="110"/>
      <c r="H37" s="137" t="s">
        <v>478</v>
      </c>
      <c r="I37" s="110"/>
      <c r="J37" s="141">
        <f t="shared" si="0"/>
        <v>21256521.819291733</v>
      </c>
      <c r="K37" s="110"/>
      <c r="L37" s="110"/>
      <c r="M37" s="111"/>
      <c r="N37" s="110"/>
      <c r="O37" s="111"/>
      <c r="P37" s="110"/>
      <c r="Q37" s="85"/>
      <c r="R37" s="110"/>
    </row>
    <row r="38" spans="1:18" ht="11.25">
      <c r="A38" s="112" t="s">
        <v>126</v>
      </c>
      <c r="B38" s="110"/>
      <c r="C38" s="110"/>
      <c r="D38" s="128" t="s">
        <v>83</v>
      </c>
      <c r="E38" s="110"/>
      <c r="F38" s="243">
        <f>+RR!H11*ROR!H36</f>
        <v>12209167.439809695</v>
      </c>
      <c r="G38" s="110"/>
      <c r="H38" s="137" t="s">
        <v>479</v>
      </c>
      <c r="I38" s="110"/>
      <c r="J38" s="142">
        <f t="shared" si="0"/>
        <v>0</v>
      </c>
      <c r="K38" s="110"/>
      <c r="M38" s="110"/>
      <c r="N38" s="110"/>
      <c r="O38" s="110"/>
      <c r="P38" s="110"/>
      <c r="Q38" s="110"/>
      <c r="R38" s="110"/>
    </row>
    <row r="39" spans="1:18" ht="11.25">
      <c r="A39" s="112"/>
      <c r="B39" s="110"/>
      <c r="C39" s="110"/>
      <c r="D39" s="114"/>
      <c r="E39" s="110"/>
      <c r="F39" s="111"/>
      <c r="G39" s="110"/>
      <c r="H39" s="114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1:21" ht="11.25">
      <c r="A40" s="112" t="s">
        <v>127</v>
      </c>
      <c r="B40" s="110"/>
      <c r="C40" s="110"/>
      <c r="D40" s="143">
        <f>+J40/F40</f>
        <v>27.74970503800855</v>
      </c>
      <c r="E40" s="110"/>
      <c r="F40" s="114">
        <f>SUM(F24:F38)</f>
        <v>71089512.32204086</v>
      </c>
      <c r="G40" s="110"/>
      <c r="H40" s="115"/>
      <c r="I40" s="110"/>
      <c r="J40" s="111">
        <f>SUM(J24:J38)</f>
        <v>1972712998.232508</v>
      </c>
      <c r="K40" s="110"/>
      <c r="N40" s="122"/>
      <c r="O40" s="110"/>
      <c r="P40" s="110"/>
      <c r="Q40" s="110"/>
      <c r="R40" s="110"/>
      <c r="S40" s="110"/>
      <c r="T40" s="110"/>
      <c r="U40" s="110"/>
    </row>
    <row r="41" spans="1:21" ht="11.25">
      <c r="A41" s="112"/>
      <c r="B41" s="110"/>
      <c r="C41" s="110"/>
      <c r="D41" s="115"/>
      <c r="E41" s="110"/>
      <c r="F41" s="132">
        <v>365</v>
      </c>
      <c r="G41" s="110"/>
      <c r="H41" s="115"/>
      <c r="I41" s="110"/>
      <c r="J41" s="110"/>
      <c r="K41" s="110"/>
      <c r="N41" s="122"/>
      <c r="O41" s="110"/>
      <c r="P41" s="110"/>
      <c r="Q41" s="110"/>
      <c r="R41" s="110"/>
      <c r="S41" s="110"/>
      <c r="T41" s="110"/>
      <c r="U41" s="110"/>
    </row>
    <row r="42" spans="1:21" ht="11.25">
      <c r="A42" s="112" t="s">
        <v>128</v>
      </c>
      <c r="B42" s="110"/>
      <c r="C42" s="110"/>
      <c r="D42" s="115"/>
      <c r="E42" s="110"/>
      <c r="F42" s="111">
        <f>+F40/F41</f>
        <v>194765.7871836736</v>
      </c>
      <c r="G42" s="110"/>
      <c r="H42" s="115"/>
      <c r="I42" s="110"/>
      <c r="J42" s="110"/>
      <c r="K42" s="110"/>
      <c r="N42" s="122"/>
      <c r="O42" s="110"/>
      <c r="P42" s="110"/>
      <c r="Q42" s="110"/>
      <c r="R42" s="110"/>
      <c r="S42" s="110"/>
      <c r="T42" s="110"/>
      <c r="U42" s="110"/>
    </row>
    <row r="43" spans="1:21" ht="11.25">
      <c r="A43" s="112"/>
      <c r="B43" s="110"/>
      <c r="C43" s="110"/>
      <c r="D43" s="115"/>
      <c r="E43" s="110"/>
      <c r="F43" s="111"/>
      <c r="G43" s="110"/>
      <c r="H43" s="115"/>
      <c r="I43" s="110"/>
      <c r="J43" s="110"/>
      <c r="K43" s="110"/>
      <c r="N43" s="122"/>
      <c r="O43" s="110"/>
      <c r="P43" s="110"/>
      <c r="Q43" s="110"/>
      <c r="R43" s="110"/>
      <c r="S43" s="110"/>
      <c r="T43" s="110"/>
      <c r="U43" s="110"/>
    </row>
    <row r="44" spans="1:11" ht="11.25">
      <c r="A44" s="112" t="s">
        <v>129</v>
      </c>
      <c r="B44" s="110"/>
      <c r="C44" s="110"/>
      <c r="F44" s="130">
        <v>41.04</v>
      </c>
      <c r="G44" s="136" t="s">
        <v>7</v>
      </c>
      <c r="H44" s="111"/>
      <c r="I44" s="110"/>
      <c r="J44" s="110"/>
      <c r="K44" s="110"/>
    </row>
    <row r="45" spans="1:11" ht="11.25">
      <c r="A45" s="112" t="s">
        <v>130</v>
      </c>
      <c r="B45" s="110"/>
      <c r="C45" s="110"/>
      <c r="F45" s="144">
        <f>+D40</f>
        <v>27.74970503800855</v>
      </c>
      <c r="G45" s="110"/>
      <c r="H45" s="111"/>
      <c r="I45" s="110"/>
      <c r="J45" s="85"/>
      <c r="K45" s="110"/>
    </row>
    <row r="46" spans="1:11" ht="11.25">
      <c r="A46" s="112" t="s">
        <v>131</v>
      </c>
      <c r="B46" s="110"/>
      <c r="C46" s="110"/>
      <c r="F46" s="126">
        <f>+F44-F45</f>
        <v>13.29029496199145</v>
      </c>
      <c r="G46" s="110"/>
      <c r="H46" s="111"/>
      <c r="I46" s="110"/>
      <c r="J46" s="113" t="s">
        <v>4</v>
      </c>
      <c r="K46" s="110"/>
    </row>
    <row r="47" spans="1:11" ht="11.25">
      <c r="A47" s="112"/>
      <c r="B47" s="110"/>
      <c r="C47" s="110"/>
      <c r="D47" s="111"/>
      <c r="E47" s="110"/>
      <c r="F47" s="111"/>
      <c r="G47" s="110"/>
      <c r="H47" s="111"/>
      <c r="I47" s="110"/>
      <c r="J47" s="85"/>
      <c r="K47" s="110"/>
    </row>
    <row r="48" spans="1:11" ht="12" thickBot="1">
      <c r="A48" s="112" t="s">
        <v>132</v>
      </c>
      <c r="B48" s="110"/>
      <c r="C48" s="110"/>
      <c r="D48" s="111"/>
      <c r="E48" s="110"/>
      <c r="F48" s="173">
        <f>+F42*F46</f>
        <v>2588494.760175476</v>
      </c>
      <c r="G48" s="110"/>
      <c r="H48" s="111"/>
      <c r="I48" s="110"/>
      <c r="J48" s="85"/>
      <c r="K48" s="110"/>
    </row>
    <row r="49" spans="1:12" ht="12" thickTop="1">
      <c r="A49" s="112"/>
      <c r="B49" s="110"/>
      <c r="C49" s="110"/>
      <c r="D49" s="111"/>
      <c r="E49" s="110"/>
      <c r="F49" s="111"/>
      <c r="G49" s="110"/>
      <c r="H49" s="111"/>
      <c r="I49" s="110"/>
      <c r="J49" s="85"/>
      <c r="K49" s="110"/>
      <c r="L49" s="110"/>
    </row>
    <row r="50" spans="1:11" ht="11.25">
      <c r="A50" s="122"/>
      <c r="B50" s="110"/>
      <c r="C50" s="110"/>
      <c r="D50" s="114"/>
      <c r="E50" s="110"/>
      <c r="F50" s="114"/>
      <c r="G50" s="110"/>
      <c r="H50" s="114"/>
      <c r="I50" s="110"/>
      <c r="J50" s="110"/>
      <c r="K50" s="110"/>
    </row>
    <row r="51" spans="1:12" ht="11.25">
      <c r="A51" s="122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 ht="11.25">
      <c r="A52" s="122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</row>
    <row r="53" spans="1:12" ht="11.25">
      <c r="A53" s="135" t="s">
        <v>86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ht="11.25">
      <c r="A54" s="135" t="s">
        <v>147</v>
      </c>
      <c r="B54" s="110"/>
      <c r="C54" s="110"/>
      <c r="D54" s="110"/>
      <c r="E54" s="110"/>
      <c r="F54" s="110"/>
      <c r="G54" s="110"/>
      <c r="H54" s="114"/>
      <c r="I54" s="110"/>
      <c r="J54" s="110"/>
      <c r="K54" s="110"/>
      <c r="L54" s="110"/>
    </row>
    <row r="55" spans="1:12" ht="11.25">
      <c r="A55" s="145" t="s">
        <v>146</v>
      </c>
      <c r="B55" s="110"/>
      <c r="C55" s="110"/>
      <c r="D55" s="110"/>
      <c r="E55" s="110"/>
      <c r="F55" s="110"/>
      <c r="G55" s="110"/>
      <c r="H55" s="111"/>
      <c r="I55" s="110"/>
      <c r="J55" s="110"/>
      <c r="K55" s="110"/>
      <c r="L55" s="110"/>
    </row>
    <row r="56" spans="1:12" ht="11.25">
      <c r="A56" s="135" t="s">
        <v>87</v>
      </c>
      <c r="B56" s="110"/>
      <c r="C56" s="110"/>
      <c r="D56" s="110"/>
      <c r="E56" s="110"/>
      <c r="F56" s="110"/>
      <c r="G56" s="110"/>
      <c r="H56" s="114"/>
      <c r="I56" s="110"/>
      <c r="J56" s="110"/>
      <c r="K56" s="110"/>
      <c r="L56" s="110"/>
    </row>
    <row r="57" spans="1:12" ht="11.25">
      <c r="A57" s="113"/>
      <c r="B57" s="110"/>
      <c r="C57" s="110"/>
      <c r="D57" s="110"/>
      <c r="E57" s="110"/>
      <c r="F57" s="110"/>
      <c r="G57" s="110"/>
      <c r="H57" s="114"/>
      <c r="I57" s="110"/>
      <c r="J57" s="110"/>
      <c r="K57" s="110"/>
      <c r="L57" s="110"/>
    </row>
    <row r="58" spans="1:12" ht="11.25">
      <c r="A58" s="85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  <row r="59" spans="1:12" ht="11.25">
      <c r="A59" s="85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</row>
    <row r="60" spans="1:12" ht="11.25">
      <c r="A60" s="85"/>
      <c r="B60" s="110"/>
      <c r="C60" s="110"/>
      <c r="D60" s="110"/>
      <c r="E60" s="110"/>
      <c r="F60" s="110"/>
      <c r="G60" s="110"/>
      <c r="H60" s="114"/>
      <c r="I60" s="110"/>
      <c r="J60" s="114"/>
      <c r="K60" s="110"/>
      <c r="L60" s="110"/>
    </row>
    <row r="61" spans="1:12" ht="11.25">
      <c r="A61" s="110"/>
      <c r="B61" s="110"/>
      <c r="C61" s="110"/>
      <c r="D61" s="110"/>
      <c r="E61" s="110"/>
      <c r="F61" s="110"/>
      <c r="G61" s="110"/>
      <c r="H61" s="110"/>
      <c r="I61" s="110"/>
      <c r="J61" s="111"/>
      <c r="K61" s="110"/>
      <c r="L61" s="110"/>
    </row>
    <row r="62" spans="4:10" ht="11.25">
      <c r="D62" s="110"/>
      <c r="E62" s="110"/>
      <c r="F62" s="110"/>
      <c r="G62" s="110"/>
      <c r="H62" s="110"/>
      <c r="I62" s="110"/>
      <c r="J62" s="114"/>
    </row>
    <row r="68" ht="11.25">
      <c r="A68" s="122"/>
    </row>
    <row r="69" ht="11.25">
      <c r="A69" s="122"/>
    </row>
    <row r="70" ht="11.25">
      <c r="A70" s="122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 RECOMMENDED CASH WORKING CAPITAL  
&amp;RSch. RJH-4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R54"/>
  <sheetViews>
    <sheetView workbookViewId="0" topLeftCell="A13">
      <selection activeCell="H25" sqref="H25"/>
    </sheetView>
  </sheetViews>
  <sheetFormatPr defaultColWidth="9.140625" defaultRowHeight="12.75"/>
  <cols>
    <col min="2" max="2" width="20.7109375" style="0" customWidth="1"/>
    <col min="3" max="3" width="3.140625" style="0" customWidth="1"/>
    <col min="4" max="4" width="11.28125" style="0" customWidth="1"/>
    <col min="5" max="5" width="1.28515625" style="0" customWidth="1"/>
    <col min="6" max="6" width="11.28125" style="0" customWidth="1"/>
    <col min="7" max="7" width="3.00390625" style="0" customWidth="1"/>
    <col min="8" max="8" width="13.421875" style="0" customWidth="1"/>
    <col min="9" max="9" width="1.1484375" style="0" customWidth="1"/>
    <col min="10" max="10" width="11.28125" style="0" customWidth="1"/>
    <col min="11" max="11" width="3.57421875" style="0" customWidth="1"/>
    <col min="12" max="12" width="13.7109375" style="0" customWidth="1"/>
  </cols>
  <sheetData>
    <row r="3" spans="6:8" ht="12.75">
      <c r="F3" s="27"/>
      <c r="H3" s="2"/>
    </row>
    <row r="4" spans="4:10" ht="12.75">
      <c r="D4" s="2"/>
      <c r="F4" s="2"/>
      <c r="I4" s="2"/>
      <c r="J4" s="2"/>
    </row>
    <row r="5" spans="4:18" ht="12.75">
      <c r="D5" s="3" t="s">
        <v>24</v>
      </c>
      <c r="E5" s="2"/>
      <c r="F5" s="3" t="s">
        <v>0</v>
      </c>
      <c r="H5" s="3" t="s">
        <v>8</v>
      </c>
      <c r="I5" s="2"/>
      <c r="L5" s="13"/>
      <c r="M5" s="27"/>
      <c r="N5" s="27"/>
      <c r="O5" s="27"/>
      <c r="P5" s="13"/>
      <c r="Q5" s="13"/>
      <c r="R5" s="13"/>
    </row>
    <row r="6" spans="4:18" ht="12.75">
      <c r="D6" s="5" t="s">
        <v>1</v>
      </c>
      <c r="L6" s="13"/>
      <c r="M6" s="13"/>
      <c r="N6" s="13"/>
      <c r="O6" s="13"/>
      <c r="P6" s="13"/>
      <c r="Q6" s="21"/>
      <c r="R6" s="13"/>
    </row>
    <row r="7" spans="1:18" ht="12.75">
      <c r="A7" s="13"/>
      <c r="B7" s="13"/>
      <c r="C7" s="13"/>
      <c r="D7" s="13"/>
      <c r="E7" s="13"/>
      <c r="F7" s="13"/>
      <c r="G7" s="13"/>
      <c r="H7" s="13"/>
      <c r="I7" s="13"/>
      <c r="J7" s="13"/>
      <c r="L7" s="13"/>
      <c r="M7" s="13"/>
      <c r="N7" s="13"/>
      <c r="O7" s="13"/>
      <c r="P7" s="13"/>
      <c r="Q7" s="21"/>
      <c r="R7" s="13"/>
    </row>
    <row r="8" spans="1:18" ht="12.75">
      <c r="A8" s="13" t="s">
        <v>95</v>
      </c>
      <c r="B8" s="13"/>
      <c r="C8" s="13"/>
      <c r="D8" s="29">
        <v>7062548</v>
      </c>
      <c r="E8" s="29"/>
      <c r="F8" s="29">
        <f>+Labor!H19</f>
        <v>-587152</v>
      </c>
      <c r="G8" s="6" t="s">
        <v>3</v>
      </c>
      <c r="H8" s="29">
        <f aca="true" t="shared" si="0" ref="H8:H14">+D8+F8</f>
        <v>6475396</v>
      </c>
      <c r="I8" s="16"/>
      <c r="J8" s="16"/>
      <c r="K8" s="13"/>
      <c r="L8" s="13"/>
      <c r="M8" s="29"/>
      <c r="N8" s="29"/>
      <c r="O8" s="29"/>
      <c r="P8" s="13"/>
      <c r="Q8" s="20"/>
      <c r="R8" s="13"/>
    </row>
    <row r="9" spans="1:18" ht="12.75">
      <c r="A9" s="13" t="s">
        <v>414</v>
      </c>
      <c r="B9" s="13"/>
      <c r="C9" s="13"/>
      <c r="D9" s="30">
        <v>7612592</v>
      </c>
      <c r="E9" s="30"/>
      <c r="F9" s="30">
        <f>+MgmtFee!H25</f>
        <v>-1132178.45</v>
      </c>
      <c r="G9" s="6" t="s">
        <v>7</v>
      </c>
      <c r="H9" s="30">
        <f t="shared" si="0"/>
        <v>6480413.55</v>
      </c>
      <c r="I9" s="13"/>
      <c r="J9" s="13"/>
      <c r="K9" s="13"/>
      <c r="L9" s="13"/>
      <c r="M9" s="30"/>
      <c r="N9" s="30"/>
      <c r="O9" s="30"/>
      <c r="P9" s="30"/>
      <c r="Q9" s="21"/>
      <c r="R9" s="13"/>
    </row>
    <row r="10" spans="1:18" ht="12.75">
      <c r="A10" s="18" t="s">
        <v>418</v>
      </c>
      <c r="B10" s="13"/>
      <c r="C10" s="13"/>
      <c r="D10" s="30">
        <v>722490</v>
      </c>
      <c r="E10" s="30"/>
      <c r="F10" s="30">
        <f>+Gasoline!N21</f>
        <v>-182362.74600000004</v>
      </c>
      <c r="G10" s="6" t="s">
        <v>253</v>
      </c>
      <c r="H10" s="30">
        <f t="shared" si="0"/>
        <v>540127.254</v>
      </c>
      <c r="I10" s="13"/>
      <c r="J10" s="13"/>
      <c r="K10" s="13"/>
      <c r="L10" s="13"/>
      <c r="M10" s="30"/>
      <c r="N10" s="108"/>
      <c r="O10" s="30"/>
      <c r="P10" s="30"/>
      <c r="Q10" s="21"/>
      <c r="R10" s="13"/>
    </row>
    <row r="11" spans="1:18" ht="12.75">
      <c r="A11" s="18" t="s">
        <v>420</v>
      </c>
      <c r="B11" s="13"/>
      <c r="C11" s="13"/>
      <c r="D11" s="30">
        <v>1026359</v>
      </c>
      <c r="E11" s="30"/>
      <c r="F11" s="30">
        <f>+Maint!H7+Maint!H9</f>
        <v>-200513</v>
      </c>
      <c r="G11" s="6" t="s">
        <v>256</v>
      </c>
      <c r="H11" s="30">
        <f t="shared" si="0"/>
        <v>825846</v>
      </c>
      <c r="I11" s="13"/>
      <c r="J11" s="13"/>
      <c r="K11" s="13"/>
      <c r="L11" s="13"/>
      <c r="M11" s="30"/>
      <c r="N11" s="30"/>
      <c r="O11" s="30"/>
      <c r="P11" s="30"/>
      <c r="Q11" s="21"/>
      <c r="R11" s="13"/>
    </row>
    <row r="12" spans="1:18" ht="12.75">
      <c r="A12" s="18" t="s">
        <v>421</v>
      </c>
      <c r="B12" s="13"/>
      <c r="C12" s="13"/>
      <c r="D12" s="30">
        <v>3882765</v>
      </c>
      <c r="E12" s="13"/>
      <c r="F12" s="30">
        <f>+F39</f>
        <v>288637</v>
      </c>
      <c r="G12" s="6" t="s">
        <v>259</v>
      </c>
      <c r="H12" s="30">
        <f t="shared" si="0"/>
        <v>4171402</v>
      </c>
      <c r="I12" s="13"/>
      <c r="J12" s="13"/>
      <c r="K12" s="13"/>
      <c r="L12" s="13"/>
      <c r="M12" s="30"/>
      <c r="N12" s="13"/>
      <c r="O12" s="30"/>
      <c r="P12" s="13"/>
      <c r="Q12" s="16"/>
      <c r="R12" s="13"/>
    </row>
    <row r="13" spans="1:18" ht="12.75">
      <c r="A13" s="63" t="s">
        <v>442</v>
      </c>
      <c r="B13" s="13"/>
      <c r="C13" s="13"/>
      <c r="D13" s="30">
        <v>1426377</v>
      </c>
      <c r="E13" s="13"/>
      <c r="F13" s="30">
        <f>+F43</f>
        <v>-395346.8265276735</v>
      </c>
      <c r="G13" s="6" t="s">
        <v>262</v>
      </c>
      <c r="H13" s="30">
        <f t="shared" si="0"/>
        <v>1031030.1734723265</v>
      </c>
      <c r="I13" s="16"/>
      <c r="J13" s="13"/>
      <c r="K13" s="13"/>
      <c r="L13" s="13"/>
      <c r="M13" s="30"/>
      <c r="N13" s="13"/>
      <c r="O13" s="30"/>
      <c r="P13" s="13"/>
      <c r="Q13" s="16"/>
      <c r="R13" s="13"/>
    </row>
    <row r="14" spans="1:18" ht="12.75">
      <c r="A14" s="18" t="s">
        <v>443</v>
      </c>
      <c r="B14" s="13"/>
      <c r="C14" s="13"/>
      <c r="D14" s="30">
        <v>7821298</v>
      </c>
      <c r="E14" s="13"/>
      <c r="F14" s="30">
        <f>+F47</f>
        <v>-3522705.413021084</v>
      </c>
      <c r="G14" s="6" t="s">
        <v>266</v>
      </c>
      <c r="H14" s="30">
        <f t="shared" si="0"/>
        <v>4298592.586978916</v>
      </c>
      <c r="I14" s="13"/>
      <c r="J14" s="13"/>
      <c r="K14" s="13"/>
      <c r="L14" s="13"/>
      <c r="M14" s="30"/>
      <c r="N14" s="13"/>
      <c r="O14" s="30"/>
      <c r="P14" s="13"/>
      <c r="Q14" s="21"/>
      <c r="R14" s="13"/>
    </row>
    <row r="15" spans="1:18" ht="12.75">
      <c r="A15" s="50"/>
      <c r="B15" s="13"/>
      <c r="C15" s="13"/>
      <c r="D15" s="30"/>
      <c r="E15" s="13"/>
      <c r="F15" s="30"/>
      <c r="G15" s="16"/>
      <c r="H15" s="30"/>
      <c r="I15" s="16"/>
      <c r="J15" s="13"/>
      <c r="K15" s="13"/>
      <c r="L15" s="13"/>
      <c r="M15" s="30"/>
      <c r="N15" s="13"/>
      <c r="O15" s="30"/>
      <c r="P15" s="13"/>
      <c r="Q15" s="21"/>
      <c r="R15" s="13"/>
    </row>
    <row r="16" spans="1:18" ht="12.75">
      <c r="A16" s="50"/>
      <c r="B16" s="13"/>
      <c r="C16" s="13"/>
      <c r="D16" s="30"/>
      <c r="E16" s="13"/>
      <c r="F16" s="30"/>
      <c r="G16" s="13"/>
      <c r="H16" s="30"/>
      <c r="I16" s="13"/>
      <c r="J16" s="13"/>
      <c r="K16" s="13"/>
      <c r="L16" s="13"/>
      <c r="M16" s="108"/>
      <c r="N16" s="13"/>
      <c r="O16" s="30"/>
      <c r="P16" s="13"/>
      <c r="Q16" s="21"/>
      <c r="R16" s="13"/>
    </row>
    <row r="17" spans="1:18" ht="12.75">
      <c r="A17" s="50"/>
      <c r="B17" s="13"/>
      <c r="C17" s="13"/>
      <c r="D17" s="30"/>
      <c r="E17" s="13"/>
      <c r="F17" s="30"/>
      <c r="G17" s="13"/>
      <c r="H17" s="30"/>
      <c r="I17" s="13"/>
      <c r="J17" s="13"/>
      <c r="K17" s="13"/>
      <c r="L17" s="13"/>
      <c r="M17" s="108"/>
      <c r="N17" s="13"/>
      <c r="O17" s="30"/>
      <c r="P17" s="13"/>
      <c r="Q17" s="21"/>
      <c r="R17" s="13"/>
    </row>
    <row r="18" spans="1:18" ht="12.75">
      <c r="A18" s="50"/>
      <c r="B18" s="13"/>
      <c r="C18" s="13"/>
      <c r="D18" s="30"/>
      <c r="E18" s="13"/>
      <c r="F18" s="30"/>
      <c r="G18" s="13"/>
      <c r="H18" s="30"/>
      <c r="I18" s="13"/>
      <c r="J18" s="13"/>
      <c r="K18" s="13"/>
      <c r="L18" s="13"/>
      <c r="M18" s="108"/>
      <c r="N18" s="13"/>
      <c r="O18" s="30"/>
      <c r="P18" s="13"/>
      <c r="Q18" s="21"/>
      <c r="R18" s="13"/>
    </row>
    <row r="19" spans="1:18" ht="12.75">
      <c r="A19" s="50"/>
      <c r="B19" s="13"/>
      <c r="C19" s="13"/>
      <c r="D19" s="30"/>
      <c r="E19" s="13"/>
      <c r="F19" s="30"/>
      <c r="G19" s="13"/>
      <c r="H19" s="30"/>
      <c r="I19" s="13"/>
      <c r="J19" s="13"/>
      <c r="K19" s="13"/>
      <c r="L19" s="13"/>
      <c r="M19" s="108"/>
      <c r="N19" s="13"/>
      <c r="O19" s="30"/>
      <c r="P19" s="13"/>
      <c r="Q19" s="21"/>
      <c r="R19" s="13"/>
    </row>
    <row r="20" spans="1:18" ht="12.75">
      <c r="A20" s="50"/>
      <c r="B20" s="13"/>
      <c r="C20" s="13"/>
      <c r="D20" s="30"/>
      <c r="E20" s="13"/>
      <c r="F20" s="30"/>
      <c r="G20" s="13"/>
      <c r="H20" s="30"/>
      <c r="I20" s="13"/>
      <c r="J20" s="13"/>
      <c r="K20" s="13"/>
      <c r="L20" s="13"/>
      <c r="M20" s="108"/>
      <c r="N20" s="13"/>
      <c r="O20" s="30"/>
      <c r="P20" s="13"/>
      <c r="Q20" s="21"/>
      <c r="R20" s="13"/>
    </row>
    <row r="21" spans="1:18" ht="12.75">
      <c r="A21" s="50"/>
      <c r="B21" s="13"/>
      <c r="C21" s="13"/>
      <c r="D21" s="30"/>
      <c r="E21" s="13"/>
      <c r="F21" s="30"/>
      <c r="G21" s="13"/>
      <c r="H21" s="30"/>
      <c r="I21" s="13"/>
      <c r="J21" s="13"/>
      <c r="K21" s="13"/>
      <c r="L21" s="13"/>
      <c r="M21" s="108"/>
      <c r="N21" s="13"/>
      <c r="O21" s="30"/>
      <c r="P21" s="13"/>
      <c r="Q21" s="21"/>
      <c r="R21" s="13"/>
    </row>
    <row r="22" spans="1:18" ht="12.75">
      <c r="A22" s="50"/>
      <c r="B22" s="13"/>
      <c r="C22" s="13"/>
      <c r="D22" s="30"/>
      <c r="E22" s="13"/>
      <c r="F22" s="30"/>
      <c r="G22" s="13"/>
      <c r="H22" s="30"/>
      <c r="I22" s="13"/>
      <c r="J22" s="13"/>
      <c r="K22" s="13"/>
      <c r="L22" s="13"/>
      <c r="M22" s="108"/>
      <c r="N22" s="13"/>
      <c r="O22" s="30"/>
      <c r="P22" s="13"/>
      <c r="Q22" s="21"/>
      <c r="R22" s="13"/>
    </row>
    <row r="23" spans="1:18" ht="12.75">
      <c r="A23" s="50"/>
      <c r="B23" s="13"/>
      <c r="C23" s="13"/>
      <c r="D23" s="30"/>
      <c r="E23" s="13"/>
      <c r="F23" s="30"/>
      <c r="G23" s="13"/>
      <c r="H23" s="30"/>
      <c r="I23" s="13"/>
      <c r="J23" s="13"/>
      <c r="K23" s="13"/>
      <c r="L23" s="13"/>
      <c r="M23" s="108"/>
      <c r="N23" s="13"/>
      <c r="O23" s="30"/>
      <c r="P23" s="13"/>
      <c r="Q23" s="21"/>
      <c r="R23" s="13"/>
    </row>
    <row r="24" spans="1:18" ht="12.75">
      <c r="A24" s="50"/>
      <c r="B24" s="13"/>
      <c r="C24" s="13"/>
      <c r="D24" s="30"/>
      <c r="E24" s="13"/>
      <c r="F24" s="30"/>
      <c r="G24" s="13"/>
      <c r="H24" s="30"/>
      <c r="I24" s="13"/>
      <c r="J24" s="13"/>
      <c r="K24" s="13"/>
      <c r="L24" s="13"/>
      <c r="M24" s="108"/>
      <c r="N24" s="13"/>
      <c r="O24" s="30"/>
      <c r="P24" s="13"/>
      <c r="Q24" s="21"/>
      <c r="R24" s="13"/>
    </row>
    <row r="25" spans="1:18" ht="12.75">
      <c r="A25" s="50"/>
      <c r="B25" s="13"/>
      <c r="C25" s="13"/>
      <c r="D25" s="30"/>
      <c r="E25" s="13"/>
      <c r="F25" s="30"/>
      <c r="G25" s="13"/>
      <c r="H25" s="30"/>
      <c r="I25" s="13"/>
      <c r="J25" s="13"/>
      <c r="K25" s="13"/>
      <c r="L25" s="13"/>
      <c r="M25" s="108"/>
      <c r="N25" s="13"/>
      <c r="O25" s="30"/>
      <c r="P25" s="13"/>
      <c r="Q25" s="21"/>
      <c r="R25" s="13"/>
    </row>
    <row r="26" spans="1:18" ht="12.75">
      <c r="A26" s="50"/>
      <c r="B26" s="13"/>
      <c r="C26" s="13"/>
      <c r="D26" s="30"/>
      <c r="E26" s="13"/>
      <c r="F26" s="30"/>
      <c r="G26" s="13"/>
      <c r="H26" s="30"/>
      <c r="I26" s="13"/>
      <c r="J26" s="13"/>
      <c r="K26" s="13"/>
      <c r="L26" s="13"/>
      <c r="M26" s="108"/>
      <c r="N26" s="13"/>
      <c r="O26" s="30"/>
      <c r="P26" s="13"/>
      <c r="Q26" s="21"/>
      <c r="R26" s="13"/>
    </row>
    <row r="27" spans="1:18" ht="12.75">
      <c r="A27" s="50"/>
      <c r="B27" s="13"/>
      <c r="C27" s="13"/>
      <c r="D27" s="30"/>
      <c r="E27" s="13"/>
      <c r="F27" s="30"/>
      <c r="G27" s="13"/>
      <c r="H27" s="30"/>
      <c r="I27" s="13"/>
      <c r="J27" s="13"/>
      <c r="K27" s="13"/>
      <c r="L27" s="13"/>
      <c r="M27" s="108"/>
      <c r="N27" s="13"/>
      <c r="O27" s="30"/>
      <c r="P27" s="13"/>
      <c r="Q27" s="21"/>
      <c r="R27" s="13"/>
    </row>
    <row r="28" spans="1:18" ht="12.75">
      <c r="A28" s="18"/>
      <c r="B28" s="13"/>
      <c r="C28" s="13"/>
      <c r="D28" s="30"/>
      <c r="E28" s="13"/>
      <c r="F28" s="30"/>
      <c r="G28" s="13"/>
      <c r="H28" s="30"/>
      <c r="I28" s="13"/>
      <c r="J28" s="13"/>
      <c r="K28" s="13"/>
      <c r="L28" s="13"/>
      <c r="M28" s="30"/>
      <c r="N28" s="13"/>
      <c r="O28" s="30"/>
      <c r="P28" s="13"/>
      <c r="Q28" s="16"/>
      <c r="R28" s="13"/>
    </row>
    <row r="29" spans="1:11" ht="12.75">
      <c r="A29" s="227"/>
      <c r="B29" s="205"/>
      <c r="C29" s="205"/>
      <c r="D29" s="10"/>
      <c r="E29" s="205"/>
      <c r="F29" s="10"/>
      <c r="G29" s="205"/>
      <c r="H29" s="10"/>
      <c r="I29" s="205"/>
      <c r="J29" s="193"/>
      <c r="K29" s="13"/>
    </row>
    <row r="30" spans="1:12" ht="12.75">
      <c r="A30" s="6" t="s">
        <v>415</v>
      </c>
      <c r="B30" s="13"/>
      <c r="C30" s="13"/>
      <c r="D30" s="13"/>
      <c r="E30" s="13"/>
      <c r="F30" s="17"/>
      <c r="G30" s="17"/>
      <c r="H30" s="35"/>
      <c r="I30" s="17"/>
      <c r="J30" s="17"/>
      <c r="K30" s="17"/>
      <c r="L30" s="17"/>
    </row>
    <row r="31" spans="1:12" ht="12.75">
      <c r="A31" s="6" t="s">
        <v>416</v>
      </c>
      <c r="B31" s="13"/>
      <c r="C31" s="13"/>
      <c r="D31" s="13"/>
      <c r="E31" s="13"/>
      <c r="F31" s="17"/>
      <c r="G31" s="17"/>
      <c r="H31" s="35"/>
      <c r="I31" s="17"/>
      <c r="J31" s="17"/>
      <c r="K31" s="17"/>
      <c r="L31" s="17"/>
    </row>
    <row r="32" spans="1:12" ht="12.75">
      <c r="A32" s="6" t="s">
        <v>417</v>
      </c>
      <c r="B32" s="13"/>
      <c r="C32" s="13"/>
      <c r="D32" s="13"/>
      <c r="E32" s="13"/>
      <c r="F32" s="17"/>
      <c r="G32" s="17"/>
      <c r="H32" s="17"/>
      <c r="I32" s="17"/>
      <c r="J32" s="17"/>
      <c r="K32" s="17"/>
      <c r="L32" s="17"/>
    </row>
    <row r="33" spans="1:12" ht="12.75">
      <c r="A33" s="6" t="s">
        <v>419</v>
      </c>
      <c r="B33" s="13"/>
      <c r="C33" s="21"/>
      <c r="D33" s="21"/>
      <c r="E33" s="21"/>
      <c r="F33" s="21"/>
      <c r="G33" s="21"/>
      <c r="H33" s="21"/>
      <c r="I33" s="21"/>
      <c r="J33" s="21"/>
      <c r="K33" s="21"/>
      <c r="L33" s="17"/>
    </row>
    <row r="34" spans="1:12" ht="12.75">
      <c r="A34" s="6" t="s">
        <v>480</v>
      </c>
      <c r="B34" s="17"/>
      <c r="C34" s="17"/>
      <c r="D34" s="17"/>
      <c r="E34" s="17"/>
      <c r="F34" s="17"/>
      <c r="G34" s="17"/>
      <c r="H34" s="35"/>
      <c r="I34" s="17"/>
      <c r="J34" s="35"/>
      <c r="K34" s="17"/>
      <c r="L34" s="17"/>
    </row>
    <row r="35" spans="1:12" ht="12.75">
      <c r="A35" s="6" t="s">
        <v>422</v>
      </c>
      <c r="B35" s="17"/>
      <c r="C35" s="17"/>
      <c r="D35" s="17"/>
      <c r="E35" s="17"/>
      <c r="F35" s="35">
        <v>581701</v>
      </c>
      <c r="G35" s="17"/>
      <c r="H35" s="17"/>
      <c r="I35" s="17"/>
      <c r="J35" s="36"/>
      <c r="K35" s="17"/>
      <c r="L35" s="17"/>
    </row>
    <row r="36" spans="1:12" ht="12.75">
      <c r="A36" s="238" t="s">
        <v>423</v>
      </c>
      <c r="B36" s="17"/>
      <c r="C36" s="7"/>
      <c r="D36" s="17"/>
      <c r="E36" s="17"/>
      <c r="F36" s="36">
        <f>+Regul!F22</f>
        <v>-161582</v>
      </c>
      <c r="G36" s="17"/>
      <c r="H36" s="17" t="s">
        <v>396</v>
      </c>
      <c r="I36" s="17"/>
      <c r="J36" s="35"/>
      <c r="K36" s="7"/>
      <c r="L36" s="7"/>
    </row>
    <row r="37" spans="1:12" ht="12.75">
      <c r="A37" s="238" t="s">
        <v>429</v>
      </c>
      <c r="B37" s="17"/>
      <c r="C37" s="7"/>
      <c r="D37" s="7"/>
      <c r="E37" s="7"/>
      <c r="F37" s="239">
        <v>-82513</v>
      </c>
      <c r="G37" s="7"/>
      <c r="H37" s="7" t="s">
        <v>424</v>
      </c>
      <c r="I37" s="7"/>
      <c r="J37" s="7"/>
      <c r="K37" s="7"/>
      <c r="L37" s="7"/>
    </row>
    <row r="38" spans="1:12" ht="12.75">
      <c r="A38" s="238" t="s">
        <v>430</v>
      </c>
      <c r="B38" s="17"/>
      <c r="C38" s="7"/>
      <c r="D38" s="7"/>
      <c r="E38" s="7"/>
      <c r="F38" s="181">
        <v>-48969</v>
      </c>
      <c r="G38" s="7"/>
      <c r="H38" s="7" t="s">
        <v>400</v>
      </c>
      <c r="I38" s="7"/>
      <c r="J38" s="7"/>
      <c r="K38" s="7"/>
      <c r="L38" s="7"/>
    </row>
    <row r="39" spans="1:12" ht="13.5" thickBot="1">
      <c r="A39" s="238" t="s">
        <v>431</v>
      </c>
      <c r="B39" s="17"/>
      <c r="C39" s="7"/>
      <c r="D39" s="7"/>
      <c r="E39" s="7"/>
      <c r="F39" s="182">
        <f>+F35+F36+F37+F38</f>
        <v>288637</v>
      </c>
      <c r="G39" s="7"/>
      <c r="H39" s="7"/>
      <c r="I39" s="7"/>
      <c r="J39" s="7"/>
      <c r="K39" s="7"/>
      <c r="L39" s="7"/>
    </row>
    <row r="40" spans="1:12" ht="13.5" thickTop="1">
      <c r="A40" s="6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6" t="s">
        <v>444</v>
      </c>
      <c r="B41" s="7"/>
      <c r="C41" s="7"/>
      <c r="D41" s="7"/>
      <c r="E41" s="7"/>
      <c r="F41" s="240">
        <v>473795</v>
      </c>
      <c r="G41" s="7"/>
      <c r="H41" s="7" t="s">
        <v>446</v>
      </c>
      <c r="I41" s="7"/>
      <c r="J41" s="7"/>
      <c r="K41" s="7"/>
      <c r="L41" s="7"/>
    </row>
    <row r="42" spans="1:12" ht="12.75">
      <c r="A42" s="238" t="s">
        <v>425</v>
      </c>
      <c r="B42" s="7"/>
      <c r="C42" s="7"/>
      <c r="D42" s="7"/>
      <c r="E42" s="7"/>
      <c r="F42" s="181">
        <f>+(RR!F23*0.990716)*0.06</f>
        <v>-869141.8265276735</v>
      </c>
      <c r="G42" s="7"/>
      <c r="H42" s="7" t="s">
        <v>426</v>
      </c>
      <c r="I42" s="7"/>
      <c r="J42" s="7"/>
      <c r="K42" s="7"/>
      <c r="L42" s="7"/>
    </row>
    <row r="43" spans="1:12" ht="13.5" thickBot="1">
      <c r="A43" s="238" t="s">
        <v>427</v>
      </c>
      <c r="B43" s="7"/>
      <c r="C43" s="7"/>
      <c r="D43" s="7"/>
      <c r="E43" s="7"/>
      <c r="F43" s="182">
        <f>+F41+F42</f>
        <v>-395346.8265276735</v>
      </c>
      <c r="G43" s="7"/>
      <c r="H43" s="7"/>
      <c r="I43" s="7"/>
      <c r="J43" s="7"/>
      <c r="K43" s="7"/>
      <c r="L43" s="7"/>
    </row>
    <row r="44" spans="1:12" ht="13.5" thickTop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6" t="s">
        <v>445</v>
      </c>
      <c r="B45" s="7"/>
      <c r="C45" s="7"/>
      <c r="D45" s="7"/>
      <c r="E45" s="7"/>
      <c r="F45" s="240">
        <v>1243088</v>
      </c>
      <c r="G45" s="7"/>
      <c r="H45" s="7" t="s">
        <v>446</v>
      </c>
      <c r="I45" s="7"/>
      <c r="J45" s="7"/>
      <c r="K45" s="7"/>
      <c r="L45" s="7"/>
    </row>
    <row r="46" spans="1:12" ht="12.75">
      <c r="A46" s="238" t="s">
        <v>428</v>
      </c>
      <c r="B46" s="7"/>
      <c r="C46" s="7"/>
      <c r="D46" s="7"/>
      <c r="E46" s="7"/>
      <c r="F46" s="181">
        <f>+RR!F23*0.3259455</f>
        <v>-4765793.413021084</v>
      </c>
      <c r="G46" s="7"/>
      <c r="H46" s="7" t="s">
        <v>426</v>
      </c>
      <c r="I46" s="7"/>
      <c r="J46" s="7"/>
      <c r="K46" s="7"/>
      <c r="L46" s="7"/>
    </row>
    <row r="47" spans="1:12" ht="13.5" thickBot="1">
      <c r="A47" s="238" t="s">
        <v>427</v>
      </c>
      <c r="B47" s="7"/>
      <c r="C47" s="7"/>
      <c r="D47" s="7"/>
      <c r="E47" s="7"/>
      <c r="F47" s="182">
        <f>+F45+F46</f>
        <v>-3522705.413021084</v>
      </c>
      <c r="G47" s="7"/>
      <c r="H47" s="7"/>
      <c r="I47" s="7"/>
      <c r="J47" s="7"/>
      <c r="K47" s="7"/>
      <c r="L47" s="7"/>
    </row>
    <row r="48" spans="1:12" ht="13.5" thickTop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 SUPPORT FOR SCHEDULE RJH-4, COLUMN B&amp;RSch. RJH-4A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U69"/>
  <sheetViews>
    <sheetView workbookViewId="0" topLeftCell="A1">
      <selection activeCell="A13" sqref="A13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20.140625" style="0" customWidth="1"/>
    <col min="4" max="4" width="26.140625" style="0" customWidth="1"/>
    <col min="5" max="5" width="1.28515625" style="0" customWidth="1"/>
    <col min="6" max="6" width="12.28125" style="0" customWidth="1"/>
    <col min="7" max="7" width="1.1484375" style="0" customWidth="1"/>
    <col min="8" max="8" width="13.421875" style="0" customWidth="1"/>
    <col min="9" max="9" width="1.1484375" style="0" customWidth="1"/>
    <col min="10" max="10" width="11.28125" style="0" customWidth="1"/>
    <col min="11" max="11" width="3.57421875" style="0" customWidth="1"/>
    <col min="12" max="12" width="13.7109375" style="0" customWidth="1"/>
  </cols>
  <sheetData>
    <row r="5" spans="6:8" ht="12.75">
      <c r="F5" s="27"/>
      <c r="H5" s="2"/>
    </row>
    <row r="6" spans="6:8" ht="12.75">
      <c r="F6" s="27"/>
      <c r="H6" s="2"/>
    </row>
    <row r="7" spans="4:10" ht="12.75">
      <c r="D7" s="2"/>
      <c r="F7" s="2"/>
      <c r="I7" s="2"/>
      <c r="J7" s="2"/>
    </row>
    <row r="8" spans="1:18" ht="12.75">
      <c r="A8" s="13" t="s">
        <v>69</v>
      </c>
      <c r="B8" s="13"/>
      <c r="C8" s="13"/>
      <c r="D8" s="27"/>
      <c r="E8" s="27"/>
      <c r="F8" s="27"/>
      <c r="G8" s="13"/>
      <c r="H8" s="27"/>
      <c r="I8" s="27"/>
      <c r="J8" s="13"/>
      <c r="L8" s="13"/>
      <c r="M8" s="27"/>
      <c r="N8" s="27"/>
      <c r="O8" s="27"/>
      <c r="P8" s="13"/>
      <c r="Q8" s="13"/>
      <c r="R8" s="13"/>
    </row>
    <row r="9" spans="1:18" ht="12.75">
      <c r="A9" s="13" t="s">
        <v>64</v>
      </c>
      <c r="B9" s="13"/>
      <c r="C9" s="13"/>
      <c r="D9" s="28"/>
      <c r="E9" s="13"/>
      <c r="F9" s="29">
        <v>33911117</v>
      </c>
      <c r="G9" s="13"/>
      <c r="H9" s="13"/>
      <c r="I9" s="13"/>
      <c r="J9" s="13"/>
      <c r="L9" s="13"/>
      <c r="M9" s="13"/>
      <c r="N9" s="13"/>
      <c r="O9" s="13"/>
      <c r="P9" s="13"/>
      <c r="Q9" s="21"/>
      <c r="R9" s="13"/>
    </row>
    <row r="10" spans="1:18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L10" s="13"/>
      <c r="M10" s="13"/>
      <c r="N10" s="13"/>
      <c r="O10" s="13"/>
      <c r="P10" s="13"/>
      <c r="Q10" s="21"/>
      <c r="R10" s="13"/>
    </row>
    <row r="11" spans="1:18" ht="12.75">
      <c r="A11" s="13" t="s">
        <v>70</v>
      </c>
      <c r="B11" s="13"/>
      <c r="C11" s="13"/>
      <c r="D11" s="29"/>
      <c r="E11" s="29"/>
      <c r="G11" s="13"/>
      <c r="H11" s="29"/>
      <c r="I11" s="16"/>
      <c r="J11" s="16"/>
      <c r="K11" s="13"/>
      <c r="L11" s="13"/>
      <c r="M11" s="29"/>
      <c r="N11" s="29"/>
      <c r="O11" s="29"/>
      <c r="P11" s="13"/>
      <c r="Q11" s="20"/>
      <c r="R11" s="13"/>
    </row>
    <row r="12" spans="1:18" ht="12.75">
      <c r="A12" s="18" t="s">
        <v>71</v>
      </c>
      <c r="B12" s="13"/>
      <c r="C12" s="13"/>
      <c r="D12" s="30"/>
      <c r="E12" s="30"/>
      <c r="F12" s="30">
        <f>+RB!F22*0.389</f>
        <v>-19290.510000000002</v>
      </c>
      <c r="G12" s="16"/>
      <c r="H12" s="109" t="s">
        <v>1</v>
      </c>
      <c r="I12" s="13"/>
      <c r="J12" s="13"/>
      <c r="K12" s="13"/>
      <c r="L12" s="13"/>
      <c r="M12" s="30"/>
      <c r="N12" s="30"/>
      <c r="O12" s="30"/>
      <c r="P12" s="30"/>
      <c r="Q12" s="21"/>
      <c r="R12" s="13"/>
    </row>
    <row r="13" spans="1:18" ht="12.75">
      <c r="A13" s="18"/>
      <c r="B13" s="13"/>
      <c r="C13" s="13"/>
      <c r="D13" s="30"/>
      <c r="E13" s="30"/>
      <c r="F13" s="30"/>
      <c r="G13" s="16"/>
      <c r="H13" s="109"/>
      <c r="I13" s="13"/>
      <c r="J13" s="13"/>
      <c r="K13" s="13"/>
      <c r="L13" s="13"/>
      <c r="M13" s="30"/>
      <c r="N13" s="30"/>
      <c r="O13" s="30"/>
      <c r="P13" s="30"/>
      <c r="Q13" s="21"/>
      <c r="R13" s="13"/>
    </row>
    <row r="14" spans="1:18" ht="12.75">
      <c r="A14" s="13" t="s">
        <v>72</v>
      </c>
      <c r="B14" s="13"/>
      <c r="C14" s="13"/>
      <c r="D14" s="29"/>
      <c r="E14" s="30"/>
      <c r="F14" s="29"/>
      <c r="G14" s="13"/>
      <c r="H14" s="30"/>
      <c r="I14" s="13"/>
      <c r="J14" s="16"/>
      <c r="K14" s="13"/>
      <c r="L14" s="13"/>
      <c r="M14" s="30"/>
      <c r="N14" s="30"/>
      <c r="O14" s="30"/>
      <c r="P14" s="30"/>
      <c r="Q14" s="19"/>
      <c r="R14" s="13"/>
    </row>
    <row r="15" spans="1:18" ht="12.75">
      <c r="A15" s="18" t="s">
        <v>74</v>
      </c>
      <c r="B15" s="13"/>
      <c r="C15" s="13"/>
      <c r="D15" s="30"/>
      <c r="E15" s="30"/>
      <c r="F15" s="30">
        <f>+RB!F23*0.389</f>
        <v>-7191.832</v>
      </c>
      <c r="G15" s="13"/>
      <c r="H15" s="109" t="s">
        <v>3</v>
      </c>
      <c r="I15" s="13"/>
      <c r="J15" s="13"/>
      <c r="K15" s="13"/>
      <c r="L15" s="13"/>
      <c r="M15" s="30"/>
      <c r="N15" s="30"/>
      <c r="O15" s="30"/>
      <c r="P15" s="30"/>
      <c r="Q15" s="20"/>
      <c r="R15" s="13"/>
    </row>
    <row r="16" spans="1:18" ht="12.75">
      <c r="A16" s="18"/>
      <c r="B16" s="13"/>
      <c r="C16" s="13"/>
      <c r="D16" s="30"/>
      <c r="E16" s="30"/>
      <c r="I16" s="13"/>
      <c r="J16" s="13"/>
      <c r="K16" s="13"/>
      <c r="L16" s="13"/>
      <c r="M16" s="108"/>
      <c r="N16" s="30"/>
      <c r="O16" s="30"/>
      <c r="P16" s="30"/>
      <c r="Q16" s="21"/>
      <c r="R16" s="13"/>
    </row>
    <row r="17" spans="1:18" ht="12.75">
      <c r="A17" s="18" t="s">
        <v>78</v>
      </c>
      <c r="B17" s="13"/>
      <c r="C17" s="13"/>
      <c r="D17" s="30"/>
      <c r="E17" s="30"/>
      <c r="F17" s="30"/>
      <c r="G17" s="13"/>
      <c r="H17" s="30"/>
      <c r="I17" s="13"/>
      <c r="J17" s="13"/>
      <c r="K17" s="13"/>
      <c r="L17" s="13"/>
      <c r="M17" s="30"/>
      <c r="N17" s="108"/>
      <c r="O17" s="30"/>
      <c r="P17" s="30"/>
      <c r="Q17" s="21"/>
      <c r="R17" s="13"/>
    </row>
    <row r="18" spans="1:18" ht="12.75">
      <c r="A18" s="18" t="s">
        <v>79</v>
      </c>
      <c r="B18" s="13"/>
      <c r="C18" s="13"/>
      <c r="D18" s="29"/>
      <c r="E18" s="30"/>
      <c r="F18" s="10">
        <v>57172</v>
      </c>
      <c r="G18" s="13"/>
      <c r="H18" s="29"/>
      <c r="I18" s="13"/>
      <c r="J18" s="13"/>
      <c r="K18" s="13"/>
      <c r="L18" s="13"/>
      <c r="M18" s="30"/>
      <c r="N18" s="30"/>
      <c r="O18" s="30"/>
      <c r="P18" s="30"/>
      <c r="Q18" s="20"/>
      <c r="R18" s="13"/>
    </row>
    <row r="19" spans="1:18" ht="12.75">
      <c r="A19" s="50"/>
      <c r="B19" s="13"/>
      <c r="C19" s="13"/>
      <c r="D19" s="30"/>
      <c r="E19" s="30"/>
      <c r="F19" s="30"/>
      <c r="G19" s="13"/>
      <c r="H19" s="30"/>
      <c r="I19" s="13"/>
      <c r="J19" s="13"/>
      <c r="K19" s="13"/>
      <c r="L19" s="13"/>
      <c r="M19" s="30"/>
      <c r="N19" s="30"/>
      <c r="O19" s="30"/>
      <c r="P19" s="30"/>
      <c r="Q19" s="21"/>
      <c r="R19" s="13"/>
    </row>
    <row r="20" spans="1:18" ht="12.75">
      <c r="A20" s="13" t="s">
        <v>80</v>
      </c>
      <c r="B20" s="13"/>
      <c r="C20" s="13"/>
      <c r="D20" s="27"/>
      <c r="E20" s="30"/>
      <c r="F20" s="30"/>
      <c r="G20" s="13"/>
      <c r="H20" s="30"/>
      <c r="I20" s="13"/>
      <c r="J20" s="13"/>
      <c r="K20" s="13"/>
      <c r="L20" s="13"/>
      <c r="M20" s="108"/>
      <c r="N20" s="30"/>
      <c r="O20" s="30"/>
      <c r="P20" s="30"/>
      <c r="Q20" s="16"/>
      <c r="R20" s="13"/>
    </row>
    <row r="21" spans="1:18" ht="13.5" thickBot="1">
      <c r="A21" s="13" t="s">
        <v>81</v>
      </c>
      <c r="B21" s="13"/>
      <c r="C21" s="13"/>
      <c r="D21" s="28"/>
      <c r="E21" s="13"/>
      <c r="F21" s="11">
        <f>+F9+F12+F15+F18</f>
        <v>33941806.658</v>
      </c>
      <c r="G21" s="13"/>
      <c r="H21" s="30"/>
      <c r="I21" s="13"/>
      <c r="J21" s="13"/>
      <c r="K21" s="13"/>
      <c r="L21" s="13"/>
      <c r="M21" s="108"/>
      <c r="N21" s="13"/>
      <c r="O21" s="30"/>
      <c r="P21" s="13"/>
      <c r="Q21" s="16"/>
      <c r="R21" s="13"/>
    </row>
    <row r="22" spans="1:18" ht="13.5" thickTop="1">
      <c r="A22" s="50"/>
      <c r="B22" s="13"/>
      <c r="C22" s="13"/>
      <c r="D22" s="30"/>
      <c r="E22" s="13"/>
      <c r="F22" s="30"/>
      <c r="G22" s="13"/>
      <c r="H22" s="30"/>
      <c r="I22" s="13"/>
      <c r="J22" s="16"/>
      <c r="K22" s="13"/>
      <c r="L22" s="13"/>
      <c r="M22" s="30"/>
      <c r="N22" s="13"/>
      <c r="O22" s="30"/>
      <c r="P22" s="13"/>
      <c r="Q22" s="16"/>
      <c r="R22" s="13"/>
    </row>
    <row r="23" spans="1:18" ht="12.75">
      <c r="A23" s="50"/>
      <c r="B23" s="13"/>
      <c r="C23" s="13"/>
      <c r="D23" s="30"/>
      <c r="E23" s="13"/>
      <c r="F23" s="108" t="s">
        <v>4</v>
      </c>
      <c r="G23" s="13"/>
      <c r="H23" s="30"/>
      <c r="I23" s="13"/>
      <c r="J23" s="13"/>
      <c r="K23" s="13"/>
      <c r="L23" s="13"/>
      <c r="M23" s="30"/>
      <c r="N23" s="13"/>
      <c r="O23" s="30"/>
      <c r="P23" s="13"/>
      <c r="Q23" s="16"/>
      <c r="R23" s="13"/>
    </row>
    <row r="24" spans="1:18" ht="12.75">
      <c r="A24" s="50"/>
      <c r="B24" s="13"/>
      <c r="C24" s="13"/>
      <c r="D24" s="30"/>
      <c r="E24" s="13"/>
      <c r="F24" s="30"/>
      <c r="G24" s="13"/>
      <c r="H24" s="30"/>
      <c r="I24" s="13"/>
      <c r="J24" s="13"/>
      <c r="K24" s="13"/>
      <c r="L24" s="13"/>
      <c r="M24" s="30"/>
      <c r="N24" s="13"/>
      <c r="O24" s="30"/>
      <c r="P24" s="13"/>
      <c r="Q24" s="16"/>
      <c r="R24" s="13"/>
    </row>
    <row r="25" spans="1:18" ht="12.75">
      <c r="A25" s="63"/>
      <c r="B25" s="13"/>
      <c r="C25" s="13"/>
      <c r="D25" s="30"/>
      <c r="E25" s="13"/>
      <c r="F25" s="30"/>
      <c r="G25" s="13"/>
      <c r="H25" s="30"/>
      <c r="I25" s="13"/>
      <c r="J25" s="13"/>
      <c r="K25" s="13"/>
      <c r="L25" s="13"/>
      <c r="M25" s="30"/>
      <c r="N25" s="13"/>
      <c r="O25" s="30"/>
      <c r="P25" s="13"/>
      <c r="Q25" s="16"/>
      <c r="R25" s="13"/>
    </row>
    <row r="26" spans="1:18" ht="12.75">
      <c r="A26" s="46"/>
      <c r="B26" s="13"/>
      <c r="C26" s="13"/>
      <c r="D26" s="30"/>
      <c r="E26" s="13"/>
      <c r="F26" s="30"/>
      <c r="G26" s="13"/>
      <c r="H26" s="30"/>
      <c r="I26" s="13"/>
      <c r="J26" s="13"/>
      <c r="K26" s="13"/>
      <c r="L26" s="13"/>
      <c r="M26" s="30"/>
      <c r="N26" s="13"/>
      <c r="O26" s="30"/>
      <c r="P26" s="13"/>
      <c r="Q26" s="16"/>
      <c r="R26" s="13"/>
    </row>
    <row r="27" spans="1:18" ht="12.75">
      <c r="A27" s="63"/>
      <c r="B27" s="13"/>
      <c r="C27" s="13"/>
      <c r="D27" s="29"/>
      <c r="E27" s="13"/>
      <c r="F27" s="29"/>
      <c r="G27" s="13"/>
      <c r="H27" s="29"/>
      <c r="I27" s="16"/>
      <c r="J27" s="13"/>
      <c r="K27" s="13"/>
      <c r="L27" s="13"/>
      <c r="M27" s="30"/>
      <c r="N27" s="13"/>
      <c r="O27" s="30"/>
      <c r="P27" s="13"/>
      <c r="Q27" s="16"/>
      <c r="R27" s="13"/>
    </row>
    <row r="28" spans="1:18" ht="12.75">
      <c r="A28" s="50"/>
      <c r="B28" s="13"/>
      <c r="C28" s="13"/>
      <c r="D28" s="30"/>
      <c r="E28" s="13"/>
      <c r="F28" s="30"/>
      <c r="G28" s="16"/>
      <c r="H28" s="30"/>
      <c r="I28" s="13"/>
      <c r="J28" s="13"/>
      <c r="K28" s="13"/>
      <c r="L28" s="13"/>
      <c r="M28" s="108"/>
      <c r="N28" s="13"/>
      <c r="O28" s="30"/>
      <c r="P28" s="13"/>
      <c r="Q28" s="21"/>
      <c r="R28" s="13"/>
    </row>
    <row r="29" spans="1:18" ht="12.75">
      <c r="A29" s="50"/>
      <c r="B29" s="13"/>
      <c r="C29" s="13"/>
      <c r="D29" s="30"/>
      <c r="E29" s="13"/>
      <c r="F29" s="30"/>
      <c r="G29" s="16"/>
      <c r="H29" s="30"/>
      <c r="I29" s="13"/>
      <c r="J29" s="13"/>
      <c r="K29" s="13"/>
      <c r="L29" s="13"/>
      <c r="M29" s="30"/>
      <c r="N29" s="13"/>
      <c r="O29" s="30"/>
      <c r="P29" s="13"/>
      <c r="Q29" s="21"/>
      <c r="R29" s="13"/>
    </row>
    <row r="30" spans="1:18" ht="12.75">
      <c r="A30" s="50"/>
      <c r="B30" s="13"/>
      <c r="C30" s="13"/>
      <c r="D30" s="30"/>
      <c r="E30" s="13"/>
      <c r="F30" s="30"/>
      <c r="G30" s="16"/>
      <c r="H30" s="30"/>
      <c r="I30" s="16"/>
      <c r="J30" s="13"/>
      <c r="K30" s="13"/>
      <c r="L30" s="13"/>
      <c r="M30" s="30"/>
      <c r="N30" s="13"/>
      <c r="O30" s="30"/>
      <c r="P30" s="13"/>
      <c r="Q30" s="21"/>
      <c r="R30" s="13"/>
    </row>
    <row r="31" spans="1:18" ht="12.75">
      <c r="A31" s="50"/>
      <c r="B31" s="13"/>
      <c r="C31" s="13"/>
      <c r="D31" s="30"/>
      <c r="E31" s="13"/>
      <c r="F31" s="30"/>
      <c r="G31" s="13"/>
      <c r="H31" s="30"/>
      <c r="I31" s="13"/>
      <c r="J31" s="13"/>
      <c r="K31" s="13"/>
      <c r="L31" s="13"/>
      <c r="M31" s="108"/>
      <c r="N31" s="13"/>
      <c r="O31" s="30"/>
      <c r="P31" s="13"/>
      <c r="Q31" s="21"/>
      <c r="R31" s="13"/>
    </row>
    <row r="32" spans="1:18" ht="12.75">
      <c r="A32" s="18"/>
      <c r="B32" s="13"/>
      <c r="C32" s="13"/>
      <c r="D32" s="30"/>
      <c r="E32" s="13"/>
      <c r="F32" s="30"/>
      <c r="G32" s="13"/>
      <c r="H32" s="30"/>
      <c r="I32" s="13"/>
      <c r="J32" s="13"/>
      <c r="K32" s="13"/>
      <c r="L32" s="13"/>
      <c r="M32" s="30"/>
      <c r="N32" s="13"/>
      <c r="O32" s="30"/>
      <c r="P32" s="13"/>
      <c r="Q32" s="16"/>
      <c r="R32" s="13"/>
    </row>
    <row r="33" spans="1:18" ht="12.75">
      <c r="A33" s="18"/>
      <c r="B33" s="13"/>
      <c r="C33" s="13"/>
      <c r="D33" s="30"/>
      <c r="E33" s="13"/>
      <c r="F33" s="30"/>
      <c r="G33" s="13"/>
      <c r="H33" s="30"/>
      <c r="I33" s="13"/>
      <c r="J33" s="13"/>
      <c r="K33" s="13"/>
      <c r="L33" s="13"/>
      <c r="M33" s="30"/>
      <c r="N33" s="13"/>
      <c r="O33" s="30"/>
      <c r="P33" s="13"/>
      <c r="Q33" s="16"/>
      <c r="R33" s="13"/>
    </row>
    <row r="34" spans="1:18" ht="12.75">
      <c r="A34" s="18"/>
      <c r="B34" s="13"/>
      <c r="C34" s="13"/>
      <c r="D34" s="29"/>
      <c r="E34" s="13"/>
      <c r="F34" s="29"/>
      <c r="G34" s="13"/>
      <c r="H34" s="29"/>
      <c r="I34" s="13"/>
      <c r="J34" s="13"/>
      <c r="K34" s="70"/>
      <c r="L34" s="13"/>
      <c r="M34" s="29"/>
      <c r="N34" s="13"/>
      <c r="O34" s="29"/>
      <c r="P34" s="13"/>
      <c r="Q34" s="21"/>
      <c r="R34" s="13"/>
    </row>
    <row r="35" spans="1:18" ht="12.75">
      <c r="A35" s="18"/>
      <c r="B35" s="13"/>
      <c r="C35" s="13"/>
      <c r="D35" s="30"/>
      <c r="E35" s="13"/>
      <c r="F35" s="30"/>
      <c r="G35" s="13"/>
      <c r="H35" s="30"/>
      <c r="I35" s="13"/>
      <c r="J35" s="13"/>
      <c r="K35" s="13"/>
      <c r="L35" s="13"/>
      <c r="M35" s="30"/>
      <c r="N35" s="13"/>
      <c r="O35" s="30"/>
      <c r="P35" s="13"/>
      <c r="Q35" s="16"/>
      <c r="R35" s="13"/>
    </row>
    <row r="36" spans="1:18" ht="12.75">
      <c r="A36" s="18"/>
      <c r="B36" s="13"/>
      <c r="C36" s="13"/>
      <c r="D36" s="30"/>
      <c r="E36" s="13"/>
      <c r="F36" s="30"/>
      <c r="G36" s="13"/>
      <c r="H36" s="30"/>
      <c r="I36" s="13"/>
      <c r="J36" s="13"/>
      <c r="K36" s="13"/>
      <c r="L36" s="13"/>
      <c r="M36" s="30"/>
      <c r="N36" s="13"/>
      <c r="O36" s="30"/>
      <c r="P36" s="13"/>
      <c r="Q36" s="16"/>
      <c r="R36" s="13"/>
    </row>
    <row r="37" spans="1:18" ht="12.75">
      <c r="A37" s="18"/>
      <c r="B37" s="13"/>
      <c r="C37" s="13"/>
      <c r="D37" s="29"/>
      <c r="E37" s="13"/>
      <c r="F37" s="108"/>
      <c r="G37" s="13"/>
      <c r="H37" s="32"/>
      <c r="I37" s="13"/>
      <c r="J37" s="13"/>
      <c r="K37" s="13"/>
      <c r="M37" s="13"/>
      <c r="N37" s="13"/>
      <c r="O37" s="13"/>
      <c r="P37" s="13"/>
      <c r="Q37" s="13"/>
      <c r="R37" s="13"/>
    </row>
    <row r="38" spans="1:18" ht="12.75">
      <c r="A38" s="18"/>
      <c r="B38" s="13"/>
      <c r="C38" s="13"/>
      <c r="D38" s="29"/>
      <c r="E38" s="13"/>
      <c r="F38" s="30"/>
      <c r="G38" s="13"/>
      <c r="H38" s="32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21" ht="12.75">
      <c r="A39" s="18"/>
      <c r="B39" s="13"/>
      <c r="C39" s="13"/>
      <c r="D39" s="40"/>
      <c r="E39" s="13"/>
      <c r="F39" s="30"/>
      <c r="G39" s="13"/>
      <c r="H39" s="40"/>
      <c r="I39" s="13"/>
      <c r="J39" s="13"/>
      <c r="K39" s="13"/>
      <c r="N39" s="6"/>
      <c r="O39" s="21"/>
      <c r="P39" s="21"/>
      <c r="Q39" s="21"/>
      <c r="R39" s="21"/>
      <c r="S39" s="21"/>
      <c r="T39" s="21"/>
      <c r="U39" s="21"/>
    </row>
    <row r="40" spans="1:11" ht="12.75">
      <c r="A40" s="18"/>
      <c r="B40" s="13"/>
      <c r="C40" s="13"/>
      <c r="D40" s="30"/>
      <c r="E40" s="13"/>
      <c r="F40" s="30"/>
      <c r="G40" s="13"/>
      <c r="H40" s="30"/>
      <c r="I40" s="13"/>
      <c r="J40" s="16"/>
      <c r="K40" s="13"/>
    </row>
    <row r="41" spans="1:11" ht="12.75">
      <c r="A41" s="109" t="s">
        <v>36</v>
      </c>
      <c r="B41" s="114">
        <f>+RB!F22</f>
        <v>-49590</v>
      </c>
      <c r="C41" s="110" t="s">
        <v>75</v>
      </c>
      <c r="D41" s="111"/>
      <c r="E41" s="110"/>
      <c r="F41" s="111"/>
      <c r="G41" s="110"/>
      <c r="H41" s="111"/>
      <c r="I41" s="13"/>
      <c r="J41" s="16"/>
      <c r="K41" s="13"/>
    </row>
    <row r="42" spans="1:11" ht="12.75">
      <c r="A42" s="112"/>
      <c r="B42" s="116">
        <v>0.389</v>
      </c>
      <c r="C42" s="110" t="s">
        <v>77</v>
      </c>
      <c r="D42" s="111"/>
      <c r="E42" s="110"/>
      <c r="F42" s="111"/>
      <c r="G42" s="110"/>
      <c r="H42" s="111"/>
      <c r="I42" s="13"/>
      <c r="J42" s="16"/>
      <c r="K42" s="13"/>
    </row>
    <row r="43" spans="1:11" ht="13.5" thickBot="1">
      <c r="A43" s="109"/>
      <c r="B43" s="117">
        <f>+B41*B42</f>
        <v>-19290.510000000002</v>
      </c>
      <c r="C43" s="110"/>
      <c r="D43" s="111"/>
      <c r="E43" s="110"/>
      <c r="F43" s="111"/>
      <c r="G43" s="110"/>
      <c r="H43" s="111"/>
      <c r="I43" s="13" t="s">
        <v>4</v>
      </c>
      <c r="J43" s="16"/>
      <c r="K43" s="13"/>
    </row>
    <row r="44" spans="1:11" ht="13.5" thickTop="1">
      <c r="A44" s="85"/>
      <c r="B44" s="110"/>
      <c r="C44" s="110"/>
      <c r="D44" s="111"/>
      <c r="E44" s="110"/>
      <c r="F44" s="111"/>
      <c r="G44" s="110"/>
      <c r="H44" s="111"/>
      <c r="I44" s="13"/>
      <c r="J44" s="16"/>
      <c r="K44" s="13"/>
    </row>
    <row r="45" spans="1:11" ht="12.75">
      <c r="A45" s="109" t="s">
        <v>73</v>
      </c>
      <c r="B45" s="114">
        <f>+RB!F23</f>
        <v>-18488</v>
      </c>
      <c r="C45" s="110" t="s">
        <v>76</v>
      </c>
      <c r="D45" s="111"/>
      <c r="E45" s="110"/>
      <c r="F45" s="111"/>
      <c r="G45" s="110"/>
      <c r="H45" s="111"/>
      <c r="I45" s="13"/>
      <c r="J45" s="16"/>
      <c r="K45" s="13"/>
    </row>
    <row r="46" spans="1:12" ht="12.75">
      <c r="A46" s="112"/>
      <c r="B46" s="116">
        <v>0.389</v>
      </c>
      <c r="C46" s="110" t="s">
        <v>77</v>
      </c>
      <c r="D46" s="111"/>
      <c r="E46" s="110"/>
      <c r="F46" s="111"/>
      <c r="G46" s="110"/>
      <c r="H46" s="111"/>
      <c r="I46" s="13"/>
      <c r="J46" s="16"/>
      <c r="K46" s="13"/>
      <c r="L46" s="13"/>
    </row>
    <row r="47" spans="1:12" ht="13.5" thickBot="1">
      <c r="A47" s="109"/>
      <c r="B47" s="117">
        <f>+B45*B46</f>
        <v>-7191.832</v>
      </c>
      <c r="C47" s="110"/>
      <c r="D47" s="114"/>
      <c r="E47" s="110"/>
      <c r="F47" s="114"/>
      <c r="G47" s="110"/>
      <c r="H47" s="114"/>
      <c r="I47" s="21"/>
      <c r="J47" s="21"/>
      <c r="K47" s="21"/>
      <c r="L47" s="7"/>
    </row>
    <row r="48" spans="1:12" ht="13.5" thickTop="1">
      <c r="A48" s="85"/>
      <c r="B48" s="110"/>
      <c r="C48" s="110"/>
      <c r="D48" s="110"/>
      <c r="E48" s="110"/>
      <c r="F48" s="110"/>
      <c r="G48" s="110"/>
      <c r="H48" s="110"/>
      <c r="I48" s="21"/>
      <c r="J48" s="21"/>
      <c r="K48" s="21"/>
      <c r="L48" s="17"/>
    </row>
    <row r="49" spans="1:12" ht="12.75">
      <c r="A49" s="85"/>
      <c r="B49" s="110"/>
      <c r="C49" s="110"/>
      <c r="D49" s="110"/>
      <c r="E49" s="110"/>
      <c r="F49" s="110"/>
      <c r="G49" s="110"/>
      <c r="H49" s="110"/>
      <c r="I49" s="21"/>
      <c r="J49" s="21"/>
      <c r="K49" s="21"/>
      <c r="L49" s="17"/>
    </row>
    <row r="50" spans="1:12" ht="12.75">
      <c r="A50" s="16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17"/>
    </row>
    <row r="51" spans="1:12" ht="12.75">
      <c r="A51" s="16"/>
      <c r="B51" s="13"/>
      <c r="C51" s="13"/>
      <c r="D51" s="13"/>
      <c r="E51" s="13"/>
      <c r="F51" s="17"/>
      <c r="G51" s="17"/>
      <c r="H51" s="35"/>
      <c r="I51" s="17"/>
      <c r="J51" s="17"/>
      <c r="K51" s="17"/>
      <c r="L51" s="17"/>
    </row>
    <row r="52" spans="1:12" ht="12.75">
      <c r="A52" s="39"/>
      <c r="B52" s="13"/>
      <c r="C52" s="13"/>
      <c r="D52" s="13"/>
      <c r="E52" s="13"/>
      <c r="F52" s="17"/>
      <c r="G52" s="17"/>
      <c r="H52" s="36"/>
      <c r="I52" s="17"/>
      <c r="J52" s="17"/>
      <c r="K52" s="17"/>
      <c r="L52" s="17"/>
    </row>
    <row r="53" spans="1:12" ht="12.75">
      <c r="A53" s="39"/>
      <c r="B53" s="13"/>
      <c r="C53" s="13"/>
      <c r="D53" s="13"/>
      <c r="E53" s="13"/>
      <c r="F53" s="17"/>
      <c r="G53" s="17"/>
      <c r="H53" s="35"/>
      <c r="I53" s="17"/>
      <c r="J53" s="17"/>
      <c r="K53" s="17"/>
      <c r="L53" s="17"/>
    </row>
    <row r="54" spans="1:12" ht="12.75">
      <c r="A54" s="39"/>
      <c r="B54" s="13"/>
      <c r="C54" s="13"/>
      <c r="D54" s="13"/>
      <c r="E54" s="13"/>
      <c r="F54" s="17"/>
      <c r="G54" s="17"/>
      <c r="H54" s="35"/>
      <c r="I54" s="17"/>
      <c r="J54" s="17"/>
      <c r="K54" s="17"/>
      <c r="L54" s="17"/>
    </row>
    <row r="55" spans="1:12" ht="12.75">
      <c r="A55" s="16"/>
      <c r="B55" s="13"/>
      <c r="C55" s="13"/>
      <c r="D55" s="13"/>
      <c r="E55" s="13"/>
      <c r="F55" s="17"/>
      <c r="G55" s="17"/>
      <c r="H55" s="17"/>
      <c r="I55" s="17"/>
      <c r="J55" s="17"/>
      <c r="K55" s="17"/>
      <c r="L55" s="17"/>
    </row>
    <row r="56" spans="1:12" ht="12.75">
      <c r="A56" s="16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7"/>
    </row>
    <row r="57" spans="1:12" ht="12.75">
      <c r="A57" s="16"/>
      <c r="B57" s="21"/>
      <c r="C57" s="21"/>
      <c r="D57" s="21"/>
      <c r="E57" s="21"/>
      <c r="F57" s="21"/>
      <c r="G57" s="21"/>
      <c r="H57" s="35"/>
      <c r="I57" s="21"/>
      <c r="J57" s="35"/>
      <c r="K57" s="21"/>
      <c r="L57" s="17"/>
    </row>
    <row r="58" spans="1:12" ht="12.75">
      <c r="A58" s="13"/>
      <c r="B58" s="21"/>
      <c r="C58" s="21"/>
      <c r="D58" s="21"/>
      <c r="E58" s="21"/>
      <c r="F58" s="21"/>
      <c r="G58" s="21"/>
      <c r="H58" s="21"/>
      <c r="I58" s="21"/>
      <c r="J58" s="36"/>
      <c r="K58" s="21"/>
      <c r="L58" s="17"/>
    </row>
    <row r="59" spans="1:12" ht="12.75">
      <c r="A59" s="7"/>
      <c r="B59" s="23"/>
      <c r="C59" s="23"/>
      <c r="D59" s="21"/>
      <c r="E59" s="21"/>
      <c r="F59" s="21"/>
      <c r="G59" s="21"/>
      <c r="H59" s="21"/>
      <c r="I59" s="21"/>
      <c r="J59" s="35"/>
      <c r="K59" s="23"/>
      <c r="L59" s="7"/>
    </row>
    <row r="60" spans="1:12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7"/>
    </row>
    <row r="61" spans="1:12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7"/>
    </row>
    <row r="62" spans="1:12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7"/>
    </row>
    <row r="63" spans="1:12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7"/>
    </row>
    <row r="64" spans="1:12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7"/>
    </row>
    <row r="65" spans="1:12" ht="12.75">
      <c r="A65" s="6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7"/>
    </row>
    <row r="66" spans="1:12" ht="12.75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7"/>
    </row>
    <row r="67" spans="1:12" ht="12.75">
      <c r="A67" s="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 ACCUMULATED DEFERRED INCOME TAXES
&amp;RSch. RJH-5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U71"/>
  <sheetViews>
    <sheetView workbookViewId="0" topLeftCell="A2">
      <selection activeCell="Q37" sqref="Q37"/>
    </sheetView>
  </sheetViews>
  <sheetFormatPr defaultColWidth="9.140625" defaultRowHeight="12.75"/>
  <cols>
    <col min="3" max="3" width="20.140625" style="0" customWidth="1"/>
    <col min="4" max="4" width="15.00390625" style="0" customWidth="1"/>
    <col min="5" max="5" width="1.28515625" style="0" customWidth="1"/>
    <col min="6" max="6" width="11.28125" style="0" customWidth="1"/>
    <col min="7" max="7" width="1.1484375" style="0" customWidth="1"/>
    <col min="8" max="8" width="13.421875" style="0" customWidth="1"/>
    <col min="9" max="9" width="1.1484375" style="0" customWidth="1"/>
    <col min="10" max="10" width="11.28125" style="0" customWidth="1"/>
    <col min="11" max="11" width="3.57421875" style="0" customWidth="1"/>
    <col min="12" max="12" width="13.7109375" style="0" customWidth="1"/>
  </cols>
  <sheetData>
    <row r="5" spans="6:8" ht="12.75">
      <c r="F5" s="27"/>
      <c r="H5" s="2"/>
    </row>
    <row r="6" spans="6:8" ht="12.75">
      <c r="F6" s="27"/>
      <c r="H6" s="2"/>
    </row>
    <row r="7" spans="4:10" ht="12.75">
      <c r="D7" s="2"/>
      <c r="F7" s="2"/>
      <c r="I7" s="2"/>
      <c r="J7" s="2"/>
    </row>
    <row r="8" spans="1:18" ht="12.75">
      <c r="A8" s="13" t="s">
        <v>63</v>
      </c>
      <c r="B8" s="13"/>
      <c r="C8" s="13"/>
      <c r="D8" s="27"/>
      <c r="E8" s="27"/>
      <c r="F8" s="27"/>
      <c r="G8" s="13"/>
      <c r="H8" s="27"/>
      <c r="I8" s="27"/>
      <c r="J8" s="13"/>
      <c r="L8" s="13"/>
      <c r="M8" s="27"/>
      <c r="N8" s="27"/>
      <c r="O8" s="27"/>
      <c r="P8" s="13"/>
      <c r="Q8" s="13"/>
      <c r="R8" s="13"/>
    </row>
    <row r="9" spans="1:18" ht="12.75">
      <c r="A9" s="13" t="s">
        <v>64</v>
      </c>
      <c r="B9" s="13"/>
      <c r="C9" s="13"/>
      <c r="D9" s="28"/>
      <c r="E9" s="13"/>
      <c r="F9" s="14">
        <v>2951785</v>
      </c>
      <c r="G9" s="13"/>
      <c r="H9" s="13"/>
      <c r="I9" s="13"/>
      <c r="J9" s="13"/>
      <c r="L9" s="13"/>
      <c r="M9" s="13"/>
      <c r="N9" s="13"/>
      <c r="O9" s="13"/>
      <c r="P9" s="13"/>
      <c r="Q9" s="21"/>
      <c r="R9" s="13"/>
    </row>
    <row r="10" spans="1:18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L10" s="13"/>
      <c r="M10" s="13"/>
      <c r="N10" s="13"/>
      <c r="O10" s="13"/>
      <c r="P10" s="13"/>
      <c r="Q10" s="21"/>
      <c r="R10" s="13"/>
    </row>
    <row r="11" spans="1:18" ht="12.75">
      <c r="A11" s="13" t="s">
        <v>65</v>
      </c>
      <c r="B11" s="13"/>
      <c r="C11" s="13"/>
      <c r="D11" s="29"/>
      <c r="E11" s="29"/>
      <c r="F11" s="29"/>
      <c r="G11" s="13"/>
      <c r="H11" s="29"/>
      <c r="I11" s="16"/>
      <c r="J11" s="16"/>
      <c r="K11" s="13"/>
      <c r="L11" s="13"/>
      <c r="M11" s="29"/>
      <c r="N11" s="29"/>
      <c r="O11" s="29"/>
      <c r="P11" s="13"/>
      <c r="Q11" s="20"/>
      <c r="R11" s="13"/>
    </row>
    <row r="12" spans="1:18" ht="12.75">
      <c r="A12" s="18" t="s">
        <v>66</v>
      </c>
      <c r="B12" s="13"/>
      <c r="C12" s="13"/>
      <c r="D12" s="30"/>
      <c r="E12" s="30"/>
      <c r="F12" s="10">
        <v>-49590</v>
      </c>
      <c r="G12" s="16"/>
      <c r="H12" s="109" t="s">
        <v>1</v>
      </c>
      <c r="I12" s="13"/>
      <c r="J12" s="13"/>
      <c r="K12" s="13"/>
      <c r="L12" s="13"/>
      <c r="M12" s="30"/>
      <c r="N12" s="30"/>
      <c r="O12" s="30"/>
      <c r="P12" s="30"/>
      <c r="Q12" s="21"/>
      <c r="R12" s="13"/>
    </row>
    <row r="13" spans="1:18" ht="12.75">
      <c r="A13" s="13"/>
      <c r="B13" s="13"/>
      <c r="C13" s="13"/>
      <c r="D13" s="30"/>
      <c r="E13" s="30"/>
      <c r="F13" s="30"/>
      <c r="G13" s="16"/>
      <c r="H13" s="30"/>
      <c r="I13" s="13"/>
      <c r="J13" s="13"/>
      <c r="K13" s="13"/>
      <c r="L13" s="13"/>
      <c r="M13" s="30"/>
      <c r="N13" s="30"/>
      <c r="O13" s="30"/>
      <c r="P13" s="30"/>
      <c r="Q13" s="21"/>
      <c r="R13" s="13"/>
    </row>
    <row r="14" spans="1:18" ht="13.5" thickBot="1">
      <c r="A14" s="18" t="s">
        <v>68</v>
      </c>
      <c r="B14" s="13"/>
      <c r="C14" s="13"/>
      <c r="D14" s="30"/>
      <c r="E14" s="30"/>
      <c r="F14" s="11">
        <f>+F9+F12</f>
        <v>2902195</v>
      </c>
      <c r="G14" s="13"/>
      <c r="H14" s="30"/>
      <c r="I14" s="13"/>
      <c r="J14" s="16"/>
      <c r="K14" s="13"/>
      <c r="L14" s="13"/>
      <c r="M14" s="30"/>
      <c r="N14" s="30"/>
      <c r="O14" s="30"/>
      <c r="P14" s="30"/>
      <c r="Q14" s="19"/>
      <c r="R14" s="13"/>
    </row>
    <row r="15" spans="1:18" ht="13.5" thickTop="1">
      <c r="A15" s="18"/>
      <c r="B15" s="13"/>
      <c r="C15" s="13"/>
      <c r="D15" s="30"/>
      <c r="E15" s="30"/>
      <c r="F15" s="30"/>
      <c r="G15" s="13"/>
      <c r="H15" s="30"/>
      <c r="I15" s="13"/>
      <c r="J15" s="13"/>
      <c r="K15" s="13"/>
      <c r="L15" s="13"/>
      <c r="M15" s="30"/>
      <c r="N15" s="30"/>
      <c r="O15" s="30"/>
      <c r="P15" s="30"/>
      <c r="Q15" s="20"/>
      <c r="R15" s="13"/>
    </row>
    <row r="16" spans="1:18" ht="12.75">
      <c r="A16" s="18"/>
      <c r="B16" s="13"/>
      <c r="C16" s="13"/>
      <c r="D16" s="30"/>
      <c r="E16" s="30"/>
      <c r="F16" s="30"/>
      <c r="G16" s="13"/>
      <c r="H16" s="30"/>
      <c r="I16" s="13"/>
      <c r="J16" s="13"/>
      <c r="K16" s="13"/>
      <c r="L16" s="13"/>
      <c r="M16" s="108"/>
      <c r="N16" s="30"/>
      <c r="O16" s="30"/>
      <c r="P16" s="30"/>
      <c r="Q16" s="21"/>
      <c r="R16" s="13"/>
    </row>
    <row r="17" spans="1:18" ht="12.75">
      <c r="A17" s="50"/>
      <c r="B17" s="13"/>
      <c r="C17" s="13"/>
      <c r="D17" s="30"/>
      <c r="E17" s="30"/>
      <c r="F17" s="30"/>
      <c r="G17" s="13"/>
      <c r="H17" s="30"/>
      <c r="I17" s="13"/>
      <c r="J17" s="13"/>
      <c r="K17" s="13"/>
      <c r="L17" s="13"/>
      <c r="M17" s="30"/>
      <c r="N17" s="108"/>
      <c r="O17" s="30"/>
      <c r="P17" s="30"/>
      <c r="Q17" s="21"/>
      <c r="R17" s="13"/>
    </row>
    <row r="18" spans="1:18" ht="12.75">
      <c r="A18" s="50"/>
      <c r="B18" s="13"/>
      <c r="C18" s="13"/>
      <c r="D18" s="29"/>
      <c r="E18" s="30"/>
      <c r="F18" s="29"/>
      <c r="G18" s="13"/>
      <c r="H18" s="29"/>
      <c r="I18" s="13"/>
      <c r="J18" s="13"/>
      <c r="K18" s="13"/>
      <c r="L18" s="13"/>
      <c r="M18" s="30"/>
      <c r="N18" s="30"/>
      <c r="O18" s="30"/>
      <c r="P18" s="30"/>
      <c r="Q18" s="20"/>
      <c r="R18" s="13"/>
    </row>
    <row r="19" spans="1:18" ht="12.75">
      <c r="A19" s="50"/>
      <c r="B19" s="13"/>
      <c r="C19" s="13"/>
      <c r="D19" s="30"/>
      <c r="E19" s="30"/>
      <c r="F19" s="30"/>
      <c r="G19" s="13"/>
      <c r="H19" s="30"/>
      <c r="I19" s="13"/>
      <c r="J19" s="13"/>
      <c r="K19" s="13"/>
      <c r="L19" s="13"/>
      <c r="M19" s="30"/>
      <c r="N19" s="30"/>
      <c r="O19" s="30"/>
      <c r="P19" s="30"/>
      <c r="Q19" s="21"/>
      <c r="R19" s="13"/>
    </row>
    <row r="20" spans="1:18" ht="12.75">
      <c r="A20" s="50"/>
      <c r="B20" s="13"/>
      <c r="C20" s="13"/>
      <c r="D20" s="30"/>
      <c r="E20" s="30"/>
      <c r="F20" s="30"/>
      <c r="G20" s="13"/>
      <c r="H20" s="30"/>
      <c r="I20" s="13"/>
      <c r="J20" s="13"/>
      <c r="K20" s="13"/>
      <c r="L20" s="13"/>
      <c r="M20" s="108"/>
      <c r="N20" s="30"/>
      <c r="O20" s="30"/>
      <c r="P20" s="30"/>
      <c r="Q20" s="16"/>
      <c r="R20" s="13"/>
    </row>
    <row r="21" spans="1:18" ht="12.75">
      <c r="A21" s="50"/>
      <c r="B21" s="13"/>
      <c r="C21" s="13"/>
      <c r="D21" s="30"/>
      <c r="E21" s="13"/>
      <c r="F21" s="30"/>
      <c r="G21" s="13"/>
      <c r="H21" s="30"/>
      <c r="I21" s="13"/>
      <c r="J21" s="13"/>
      <c r="K21" s="13"/>
      <c r="L21" s="13"/>
      <c r="M21" s="108"/>
      <c r="N21" s="13"/>
      <c r="O21" s="30"/>
      <c r="P21" s="13"/>
      <c r="Q21" s="16"/>
      <c r="R21" s="13"/>
    </row>
    <row r="22" spans="1:18" ht="12.75">
      <c r="A22" s="50"/>
      <c r="B22" s="13"/>
      <c r="C22" s="13"/>
      <c r="D22" s="30"/>
      <c r="E22" s="13"/>
      <c r="F22" s="30"/>
      <c r="G22" s="13"/>
      <c r="H22" s="30"/>
      <c r="I22" s="13"/>
      <c r="J22" s="16"/>
      <c r="K22" s="13"/>
      <c r="L22" s="13"/>
      <c r="M22" s="30"/>
      <c r="N22" s="13"/>
      <c r="O22" s="30"/>
      <c r="P22" s="13"/>
      <c r="Q22" s="16"/>
      <c r="R22" s="13"/>
    </row>
    <row r="23" spans="1:18" ht="12.75">
      <c r="A23" s="50"/>
      <c r="B23" s="13"/>
      <c r="C23" s="13"/>
      <c r="D23" s="30"/>
      <c r="E23" s="13"/>
      <c r="F23" s="30"/>
      <c r="G23" s="13"/>
      <c r="H23" s="30"/>
      <c r="I23" s="13"/>
      <c r="J23" s="13"/>
      <c r="K23" s="13"/>
      <c r="L23" s="13"/>
      <c r="M23" s="30"/>
      <c r="N23" s="13"/>
      <c r="O23" s="30"/>
      <c r="P23" s="13"/>
      <c r="Q23" s="16"/>
      <c r="R23" s="13"/>
    </row>
    <row r="24" spans="1:18" ht="12.75">
      <c r="A24" s="50"/>
      <c r="B24" s="13"/>
      <c r="C24" s="13"/>
      <c r="D24" s="30"/>
      <c r="E24" s="13"/>
      <c r="F24" s="30"/>
      <c r="G24" s="13"/>
      <c r="H24" s="30"/>
      <c r="I24" s="13"/>
      <c r="J24" s="13"/>
      <c r="K24" s="13"/>
      <c r="L24" s="13"/>
      <c r="M24" s="30"/>
      <c r="N24" s="13"/>
      <c r="O24" s="30"/>
      <c r="P24" s="13"/>
      <c r="Q24" s="16"/>
      <c r="R24" s="13"/>
    </row>
    <row r="25" spans="1:18" ht="12.75">
      <c r="A25" s="63"/>
      <c r="B25" s="13"/>
      <c r="C25" s="13"/>
      <c r="D25" s="30"/>
      <c r="E25" s="13"/>
      <c r="F25" s="30"/>
      <c r="G25" s="13"/>
      <c r="H25" s="30"/>
      <c r="I25" s="13"/>
      <c r="J25" s="13"/>
      <c r="K25" s="13"/>
      <c r="L25" s="13"/>
      <c r="M25" s="30"/>
      <c r="N25" s="13"/>
      <c r="O25" s="30"/>
      <c r="P25" s="13"/>
      <c r="Q25" s="16"/>
      <c r="R25" s="13"/>
    </row>
    <row r="26" spans="1:18" ht="12.75">
      <c r="A26" s="46"/>
      <c r="B26" s="13"/>
      <c r="C26" s="13"/>
      <c r="D26" s="30"/>
      <c r="E26" s="13"/>
      <c r="F26" s="30"/>
      <c r="G26" s="13"/>
      <c r="H26" s="30"/>
      <c r="I26" s="13"/>
      <c r="J26" s="13"/>
      <c r="K26" s="13"/>
      <c r="L26" s="13"/>
      <c r="M26" s="30"/>
      <c r="N26" s="13"/>
      <c r="O26" s="30"/>
      <c r="P26" s="13"/>
      <c r="Q26" s="16"/>
      <c r="R26" s="13"/>
    </row>
    <row r="27" spans="1:18" ht="12.75">
      <c r="A27" s="63"/>
      <c r="B27" s="13"/>
      <c r="C27" s="13"/>
      <c r="D27" s="29"/>
      <c r="E27" s="13"/>
      <c r="F27" s="29"/>
      <c r="G27" s="13"/>
      <c r="H27" s="29"/>
      <c r="I27" s="16"/>
      <c r="J27" s="13"/>
      <c r="K27" s="13"/>
      <c r="L27" s="13"/>
      <c r="M27" s="30"/>
      <c r="N27" s="13"/>
      <c r="O27" s="30"/>
      <c r="P27" s="13"/>
      <c r="Q27" s="16"/>
      <c r="R27" s="13"/>
    </row>
    <row r="28" spans="1:18" ht="12.75">
      <c r="A28" s="50"/>
      <c r="B28" s="13"/>
      <c r="C28" s="13"/>
      <c r="D28" s="30"/>
      <c r="E28" s="13"/>
      <c r="F28" s="30"/>
      <c r="G28" s="16"/>
      <c r="H28" s="30"/>
      <c r="I28" s="13"/>
      <c r="J28" s="13"/>
      <c r="K28" s="13"/>
      <c r="L28" s="13"/>
      <c r="M28" s="108"/>
      <c r="N28" s="13"/>
      <c r="O28" s="30"/>
      <c r="P28" s="13"/>
      <c r="Q28" s="21"/>
      <c r="R28" s="13"/>
    </row>
    <row r="29" spans="1:18" ht="12.75">
      <c r="A29" s="50"/>
      <c r="B29" s="13"/>
      <c r="C29" s="13"/>
      <c r="D29" s="30"/>
      <c r="E29" s="13"/>
      <c r="F29" s="30"/>
      <c r="G29" s="16"/>
      <c r="H29" s="30"/>
      <c r="I29" s="13"/>
      <c r="J29" s="13"/>
      <c r="K29" s="13"/>
      <c r="L29" s="13"/>
      <c r="M29" s="30"/>
      <c r="N29" s="13"/>
      <c r="O29" s="30"/>
      <c r="P29" s="13"/>
      <c r="Q29" s="21"/>
      <c r="R29" s="13"/>
    </row>
    <row r="30" spans="1:18" ht="12.75">
      <c r="A30" s="50"/>
      <c r="B30" s="13"/>
      <c r="C30" s="13"/>
      <c r="D30" s="30"/>
      <c r="E30" s="13"/>
      <c r="F30" s="30"/>
      <c r="G30" s="16"/>
      <c r="H30" s="30"/>
      <c r="I30" s="16"/>
      <c r="J30" s="13"/>
      <c r="K30" s="13"/>
      <c r="L30" s="13"/>
      <c r="M30" s="30"/>
      <c r="N30" s="13"/>
      <c r="O30" s="30"/>
      <c r="P30" s="13"/>
      <c r="Q30" s="21"/>
      <c r="R30" s="13"/>
    </row>
    <row r="31" spans="1:18" ht="12.75">
      <c r="A31" s="50"/>
      <c r="B31" s="13"/>
      <c r="C31" s="13"/>
      <c r="D31" s="30"/>
      <c r="E31" s="13"/>
      <c r="F31" s="30"/>
      <c r="G31" s="13"/>
      <c r="H31" s="30"/>
      <c r="I31" s="13"/>
      <c r="J31" s="13"/>
      <c r="K31" s="13"/>
      <c r="L31" s="13"/>
      <c r="M31" s="108"/>
      <c r="N31" s="13"/>
      <c r="O31" s="30"/>
      <c r="P31" s="13"/>
      <c r="Q31" s="21"/>
      <c r="R31" s="13"/>
    </row>
    <row r="32" spans="1:18" ht="12.75">
      <c r="A32" s="18"/>
      <c r="B32" s="13"/>
      <c r="C32" s="13"/>
      <c r="D32" s="30"/>
      <c r="E32" s="13"/>
      <c r="F32" s="30"/>
      <c r="G32" s="13"/>
      <c r="H32" s="30"/>
      <c r="I32" s="13"/>
      <c r="J32" s="13"/>
      <c r="K32" s="13"/>
      <c r="L32" s="13"/>
      <c r="M32" s="30"/>
      <c r="N32" s="13"/>
      <c r="O32" s="30"/>
      <c r="P32" s="13"/>
      <c r="Q32" s="16"/>
      <c r="R32" s="13"/>
    </row>
    <row r="33" spans="1:18" ht="12.75">
      <c r="A33" s="18"/>
      <c r="B33" s="13"/>
      <c r="C33" s="13"/>
      <c r="D33" s="30"/>
      <c r="E33" s="13"/>
      <c r="F33" s="30"/>
      <c r="G33" s="13"/>
      <c r="H33" s="30"/>
      <c r="I33" s="13"/>
      <c r="J33" s="13"/>
      <c r="K33" s="13"/>
      <c r="L33" s="13"/>
      <c r="M33" s="30"/>
      <c r="N33" s="13"/>
      <c r="O33" s="30"/>
      <c r="P33" s="13"/>
      <c r="Q33" s="16"/>
      <c r="R33" s="13"/>
    </row>
    <row r="34" spans="1:18" ht="12.75">
      <c r="A34" s="18"/>
      <c r="B34" s="13"/>
      <c r="C34" s="13"/>
      <c r="D34" s="29"/>
      <c r="E34" s="13"/>
      <c r="F34" s="29"/>
      <c r="G34" s="13"/>
      <c r="H34" s="29"/>
      <c r="I34" s="13"/>
      <c r="J34" s="13"/>
      <c r="K34" s="70"/>
      <c r="L34" s="13"/>
      <c r="M34" s="29"/>
      <c r="N34" s="13"/>
      <c r="O34" s="29"/>
      <c r="P34" s="13"/>
      <c r="Q34" s="21"/>
      <c r="R34" s="13"/>
    </row>
    <row r="35" spans="1:18" ht="12.75">
      <c r="A35" s="18"/>
      <c r="B35" s="13"/>
      <c r="C35" s="13"/>
      <c r="D35" s="30"/>
      <c r="E35" s="13"/>
      <c r="F35" s="30"/>
      <c r="G35" s="13"/>
      <c r="H35" s="30"/>
      <c r="I35" s="13"/>
      <c r="J35" s="13"/>
      <c r="K35" s="13"/>
      <c r="L35" s="13"/>
      <c r="M35" s="30"/>
      <c r="N35" s="13"/>
      <c r="O35" s="30"/>
      <c r="P35" s="13"/>
      <c r="Q35" s="16"/>
      <c r="R35" s="13"/>
    </row>
    <row r="36" spans="1:18" ht="12.75">
      <c r="A36" s="18"/>
      <c r="B36" s="13"/>
      <c r="C36" s="13"/>
      <c r="D36" s="30"/>
      <c r="E36" s="13"/>
      <c r="F36" s="30"/>
      <c r="G36" s="13"/>
      <c r="H36" s="30"/>
      <c r="I36" s="13"/>
      <c r="J36" s="13"/>
      <c r="K36" s="13"/>
      <c r="L36" s="13"/>
      <c r="M36" s="30"/>
      <c r="N36" s="13"/>
      <c r="O36" s="30"/>
      <c r="P36" s="13"/>
      <c r="Q36" s="16"/>
      <c r="R36" s="13"/>
    </row>
    <row r="37" spans="1:18" ht="12.75">
      <c r="A37" s="18"/>
      <c r="B37" s="13"/>
      <c r="C37" s="13"/>
      <c r="D37" s="29"/>
      <c r="E37" s="13"/>
      <c r="F37" s="108"/>
      <c r="G37" s="13"/>
      <c r="H37" s="32"/>
      <c r="I37" s="13"/>
      <c r="J37" s="13"/>
      <c r="K37" s="13"/>
      <c r="M37" s="13"/>
      <c r="N37" s="13"/>
      <c r="O37" s="13"/>
      <c r="P37" s="13"/>
      <c r="Q37" s="13"/>
      <c r="R37" s="13"/>
    </row>
    <row r="38" spans="1:18" ht="12.75">
      <c r="A38" s="18"/>
      <c r="B38" s="13"/>
      <c r="C38" s="13"/>
      <c r="D38" s="29"/>
      <c r="E38" s="13"/>
      <c r="F38" s="30"/>
      <c r="G38" s="13"/>
      <c r="H38" s="32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21" ht="12.75">
      <c r="A39" s="18"/>
      <c r="B39" s="13"/>
      <c r="C39" s="13"/>
      <c r="D39" s="40"/>
      <c r="E39" s="13"/>
      <c r="F39" s="30"/>
      <c r="G39" s="13"/>
      <c r="H39" s="40"/>
      <c r="I39" s="13"/>
      <c r="J39" s="13"/>
      <c r="K39" s="13"/>
      <c r="N39" s="6"/>
      <c r="O39" s="21"/>
      <c r="P39" s="21"/>
      <c r="Q39" s="21"/>
      <c r="R39" s="21"/>
      <c r="S39" s="21"/>
      <c r="T39" s="21"/>
      <c r="U39" s="21"/>
    </row>
    <row r="40" spans="1:11" ht="12.75">
      <c r="A40" s="18"/>
      <c r="B40" s="13"/>
      <c r="C40" s="13"/>
      <c r="D40" s="30"/>
      <c r="E40" s="13"/>
      <c r="F40" s="30"/>
      <c r="G40" s="13"/>
      <c r="H40" s="16"/>
      <c r="I40" s="13"/>
      <c r="J40" s="13"/>
      <c r="K40" s="13"/>
    </row>
    <row r="41" spans="1:11" ht="12.75">
      <c r="A41" s="18"/>
      <c r="B41" s="13"/>
      <c r="C41" s="13"/>
      <c r="D41" s="30"/>
      <c r="E41" s="13"/>
      <c r="F41" s="30"/>
      <c r="G41" s="13"/>
      <c r="H41" s="16"/>
      <c r="I41" s="13"/>
      <c r="J41" s="13"/>
      <c r="K41" s="13"/>
    </row>
    <row r="42" spans="1:11" ht="12.75">
      <c r="A42" s="18"/>
      <c r="B42" s="13"/>
      <c r="C42" s="13"/>
      <c r="D42" s="30"/>
      <c r="E42" s="13"/>
      <c r="F42" s="30"/>
      <c r="G42" s="13"/>
      <c r="H42" s="30"/>
      <c r="I42" s="13"/>
      <c r="J42" s="16"/>
      <c r="K42" s="13"/>
    </row>
    <row r="43" spans="1:11" ht="12.75">
      <c r="A43" s="18"/>
      <c r="B43" s="13"/>
      <c r="C43" s="13"/>
      <c r="D43" s="30"/>
      <c r="E43" s="13"/>
      <c r="F43" s="30"/>
      <c r="G43" s="13"/>
      <c r="H43" s="30"/>
      <c r="I43" s="13"/>
      <c r="J43" s="16"/>
      <c r="K43" s="13"/>
    </row>
    <row r="44" spans="1:11" ht="12.75">
      <c r="A44" s="18"/>
      <c r="B44" s="13"/>
      <c r="C44" s="13"/>
      <c r="D44" s="30"/>
      <c r="E44" s="13"/>
      <c r="F44" s="30"/>
      <c r="G44" s="13"/>
      <c r="H44" s="30"/>
      <c r="I44" s="13"/>
      <c r="J44" s="16"/>
      <c r="K44" s="13"/>
    </row>
    <row r="45" spans="1:11" ht="12.75">
      <c r="A45" s="109" t="s">
        <v>67</v>
      </c>
      <c r="B45" s="13"/>
      <c r="C45" s="13"/>
      <c r="D45" s="30"/>
      <c r="E45" s="13"/>
      <c r="F45" s="30"/>
      <c r="G45" s="13"/>
      <c r="H45" s="30"/>
      <c r="I45" s="13"/>
      <c r="J45" s="16"/>
      <c r="K45" s="13"/>
    </row>
    <row r="46" spans="1:11" ht="12.75">
      <c r="A46" s="16"/>
      <c r="B46" s="13"/>
      <c r="C46" s="13"/>
      <c r="D46" s="30"/>
      <c r="E46" s="13"/>
      <c r="F46" s="30"/>
      <c r="G46" s="13"/>
      <c r="H46" s="30"/>
      <c r="I46" s="13"/>
      <c r="J46" s="16"/>
      <c r="K46" s="13"/>
    </row>
    <row r="47" spans="1:11" ht="12.75">
      <c r="A47" s="16"/>
      <c r="B47" s="13"/>
      <c r="C47" s="13"/>
      <c r="D47" s="30"/>
      <c r="E47" s="13"/>
      <c r="F47" s="30"/>
      <c r="G47" s="13"/>
      <c r="H47" s="30"/>
      <c r="I47" s="13"/>
      <c r="J47" s="16"/>
      <c r="K47" s="13"/>
    </row>
    <row r="48" spans="1:12" ht="12.75">
      <c r="A48" s="16"/>
      <c r="B48" s="13"/>
      <c r="C48" s="13"/>
      <c r="D48" s="30"/>
      <c r="E48" s="13"/>
      <c r="F48" s="30"/>
      <c r="G48" s="13"/>
      <c r="H48" s="30"/>
      <c r="I48" s="13"/>
      <c r="J48" s="16"/>
      <c r="K48" s="13"/>
      <c r="L48" s="13"/>
    </row>
    <row r="49" spans="1:12" ht="12.75">
      <c r="A49" s="39"/>
      <c r="B49" s="21"/>
      <c r="C49" s="21"/>
      <c r="D49" s="32"/>
      <c r="E49" s="21"/>
      <c r="F49" s="32"/>
      <c r="G49" s="21"/>
      <c r="H49" s="32"/>
      <c r="I49" s="21"/>
      <c r="J49" s="21"/>
      <c r="K49" s="21"/>
      <c r="L49" s="7"/>
    </row>
    <row r="50" spans="1:12" ht="12.75">
      <c r="A50" s="16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17"/>
    </row>
    <row r="51" spans="1:12" ht="12.75">
      <c r="A51" s="1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17"/>
    </row>
    <row r="52" spans="1:12" ht="12.75">
      <c r="A52" s="16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17"/>
    </row>
    <row r="53" spans="1:12" ht="12.75">
      <c r="A53" s="16"/>
      <c r="B53" s="13"/>
      <c r="C53" s="13"/>
      <c r="D53" s="13"/>
      <c r="E53" s="13"/>
      <c r="F53" s="17"/>
      <c r="G53" s="17"/>
      <c r="H53" s="35"/>
      <c r="I53" s="17"/>
      <c r="J53" s="17"/>
      <c r="K53" s="17"/>
      <c r="L53" s="17"/>
    </row>
    <row r="54" spans="1:12" ht="12.75">
      <c r="A54" s="39"/>
      <c r="B54" s="13"/>
      <c r="C54" s="13"/>
      <c r="D54" s="13"/>
      <c r="E54" s="13"/>
      <c r="F54" s="17"/>
      <c r="G54" s="17"/>
      <c r="H54" s="36"/>
      <c r="I54" s="17"/>
      <c r="J54" s="17"/>
      <c r="K54" s="17"/>
      <c r="L54" s="17"/>
    </row>
    <row r="55" spans="1:12" ht="12.75">
      <c r="A55" s="39"/>
      <c r="B55" s="13"/>
      <c r="C55" s="13"/>
      <c r="D55" s="13"/>
      <c r="E55" s="13"/>
      <c r="F55" s="17"/>
      <c r="G55" s="17"/>
      <c r="H55" s="35"/>
      <c r="I55" s="17"/>
      <c r="J55" s="17"/>
      <c r="K55" s="17"/>
      <c r="L55" s="17"/>
    </row>
    <row r="56" spans="1:12" ht="12.75">
      <c r="A56" s="39"/>
      <c r="B56" s="13"/>
      <c r="C56" s="13"/>
      <c r="D56" s="13"/>
      <c r="E56" s="13"/>
      <c r="F56" s="17"/>
      <c r="G56" s="17"/>
      <c r="H56" s="35"/>
      <c r="I56" s="17"/>
      <c r="J56" s="17"/>
      <c r="K56" s="17"/>
      <c r="L56" s="17"/>
    </row>
    <row r="57" spans="1:12" ht="12.75">
      <c r="A57" s="16"/>
      <c r="B57" s="13"/>
      <c r="C57" s="13"/>
      <c r="D57" s="13"/>
      <c r="E57" s="13"/>
      <c r="F57" s="17"/>
      <c r="G57" s="17"/>
      <c r="H57" s="17"/>
      <c r="I57" s="17"/>
      <c r="J57" s="17"/>
      <c r="K57" s="17"/>
      <c r="L57" s="17"/>
    </row>
    <row r="58" spans="1:12" ht="12.75">
      <c r="A58" s="16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7"/>
    </row>
    <row r="59" spans="1:12" ht="12.75">
      <c r="A59" s="16"/>
      <c r="B59" s="21"/>
      <c r="C59" s="21"/>
      <c r="D59" s="21"/>
      <c r="E59" s="21"/>
      <c r="F59" s="21"/>
      <c r="G59" s="21"/>
      <c r="H59" s="35"/>
      <c r="I59" s="21"/>
      <c r="J59" s="35"/>
      <c r="K59" s="21"/>
      <c r="L59" s="17"/>
    </row>
    <row r="60" spans="1:12" ht="12.75">
      <c r="A60" s="13"/>
      <c r="B60" s="21"/>
      <c r="C60" s="21"/>
      <c r="D60" s="21"/>
      <c r="E60" s="21"/>
      <c r="F60" s="21"/>
      <c r="G60" s="21"/>
      <c r="H60" s="21"/>
      <c r="I60" s="21"/>
      <c r="J60" s="36"/>
      <c r="K60" s="21"/>
      <c r="L60" s="17"/>
    </row>
    <row r="61" spans="1:12" ht="12.75">
      <c r="A61" s="7"/>
      <c r="B61" s="23"/>
      <c r="C61" s="23"/>
      <c r="D61" s="21"/>
      <c r="E61" s="21"/>
      <c r="F61" s="21"/>
      <c r="G61" s="21"/>
      <c r="H61" s="21"/>
      <c r="I61" s="21"/>
      <c r="J61" s="35"/>
      <c r="K61" s="23"/>
      <c r="L61" s="7"/>
    </row>
    <row r="62" spans="1:12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7"/>
    </row>
    <row r="63" spans="1:12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7"/>
    </row>
    <row r="64" spans="1:12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7"/>
    </row>
    <row r="65" spans="1:12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7"/>
    </row>
    <row r="66" spans="1:12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7"/>
    </row>
    <row r="67" spans="1:12" ht="12.75">
      <c r="A67" s="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7"/>
    </row>
    <row r="68" spans="1:12" ht="12.75">
      <c r="A68" s="6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7"/>
    </row>
    <row r="69" spans="1:12" ht="12.75">
      <c r="A69" s="6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 DEFERRED MAINTENANCE COSTS
&amp;RSch. RJH-6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U70"/>
  <sheetViews>
    <sheetView workbookViewId="0" topLeftCell="A16">
      <selection activeCell="L18" sqref="L18"/>
    </sheetView>
  </sheetViews>
  <sheetFormatPr defaultColWidth="9.140625" defaultRowHeight="12.75"/>
  <cols>
    <col min="3" max="3" width="20.140625" style="0" customWidth="1"/>
    <col min="4" max="4" width="13.421875" style="0" customWidth="1"/>
    <col min="5" max="5" width="1.28515625" style="0" customWidth="1"/>
    <col min="6" max="6" width="11.28125" style="0" customWidth="1"/>
    <col min="7" max="7" width="1.1484375" style="0" customWidth="1"/>
    <col min="8" max="8" width="13.421875" style="0" customWidth="1"/>
    <col min="9" max="9" width="1.1484375" style="0" customWidth="1"/>
    <col min="10" max="10" width="11.28125" style="0" customWidth="1"/>
    <col min="11" max="11" width="3.57421875" style="0" customWidth="1"/>
    <col min="12" max="12" width="13.7109375" style="0" customWidth="1"/>
  </cols>
  <sheetData>
    <row r="5" spans="6:8" ht="12.75">
      <c r="F5" s="27"/>
      <c r="H5" s="2"/>
    </row>
    <row r="6" spans="4:10" ht="12.75">
      <c r="D6" s="2"/>
      <c r="F6" s="2"/>
      <c r="I6" s="2"/>
      <c r="J6" s="2"/>
    </row>
    <row r="7" spans="4:18" ht="12.75">
      <c r="D7" s="3" t="s">
        <v>24</v>
      </c>
      <c r="E7" s="2"/>
      <c r="F7" s="3" t="s">
        <v>0</v>
      </c>
      <c r="H7" s="3" t="s">
        <v>8</v>
      </c>
      <c r="I7" s="2"/>
      <c r="L7" s="13"/>
      <c r="M7" s="27"/>
      <c r="N7" s="27"/>
      <c r="O7" s="27"/>
      <c r="P7" s="13"/>
      <c r="Q7" s="13"/>
      <c r="R7" s="13"/>
    </row>
    <row r="8" spans="4:18" ht="12.75">
      <c r="D8" s="5" t="s">
        <v>1</v>
      </c>
      <c r="L8" s="13"/>
      <c r="M8" s="13"/>
      <c r="N8" s="13"/>
      <c r="O8" s="13"/>
      <c r="P8" s="13"/>
      <c r="Q8" s="21"/>
      <c r="R8" s="13"/>
    </row>
    <row r="9" spans="12:18" ht="12.75">
      <c r="L9" s="13"/>
      <c r="M9" s="13"/>
      <c r="N9" s="13"/>
      <c r="O9" s="13"/>
      <c r="P9" s="13"/>
      <c r="Q9" s="21"/>
      <c r="R9" s="13"/>
    </row>
    <row r="10" spans="1:18" ht="12.75">
      <c r="A10" s="13" t="s">
        <v>57</v>
      </c>
      <c r="B10" s="13"/>
      <c r="C10" s="13"/>
      <c r="D10" s="29">
        <v>18489</v>
      </c>
      <c r="E10" s="29"/>
      <c r="F10" s="29">
        <f>+H10-D10</f>
        <v>-18489</v>
      </c>
      <c r="G10" s="13"/>
      <c r="H10" s="29">
        <v>0</v>
      </c>
      <c r="I10" s="16"/>
      <c r="J10" s="6" t="s">
        <v>3</v>
      </c>
      <c r="K10" s="13"/>
      <c r="L10" s="13"/>
      <c r="M10" s="29"/>
      <c r="N10" s="29"/>
      <c r="O10" s="29"/>
      <c r="P10" s="13"/>
      <c r="Q10" s="20"/>
      <c r="R10" s="13"/>
    </row>
    <row r="11" spans="1:18" ht="12.75">
      <c r="A11" s="13"/>
      <c r="B11" s="13"/>
      <c r="C11" s="13"/>
      <c r="D11" s="30"/>
      <c r="E11" s="30"/>
      <c r="F11" s="30"/>
      <c r="G11" s="16"/>
      <c r="H11" s="30"/>
      <c r="I11" s="13"/>
      <c r="J11" s="13"/>
      <c r="K11" s="13"/>
      <c r="L11" s="13"/>
      <c r="M11" s="30"/>
      <c r="N11" s="30"/>
      <c r="O11" s="30"/>
      <c r="P11" s="30"/>
      <c r="Q11" s="21"/>
      <c r="R11" s="13"/>
    </row>
    <row r="12" spans="1:18" ht="12.75">
      <c r="A12" s="13" t="s">
        <v>58</v>
      </c>
      <c r="B12" s="13"/>
      <c r="C12" s="13"/>
      <c r="D12" s="30"/>
      <c r="E12" s="30"/>
      <c r="F12" s="30"/>
      <c r="G12" s="16"/>
      <c r="H12" s="30"/>
      <c r="I12" s="13"/>
      <c r="J12" s="13"/>
      <c r="K12" s="13"/>
      <c r="L12" s="13"/>
      <c r="M12" s="30"/>
      <c r="N12" s="30"/>
      <c r="O12" s="30"/>
      <c r="P12" s="30"/>
      <c r="Q12" s="21"/>
      <c r="R12" s="13"/>
    </row>
    <row r="13" spans="1:18" ht="12.75">
      <c r="A13" s="18" t="s">
        <v>59</v>
      </c>
      <c r="B13" s="13"/>
      <c r="C13" s="13"/>
      <c r="D13" s="30">
        <v>166230</v>
      </c>
      <c r="E13" s="30"/>
      <c r="F13" s="30"/>
      <c r="G13" s="13"/>
      <c r="H13" s="30">
        <v>166230</v>
      </c>
      <c r="I13" s="13"/>
      <c r="J13" s="6"/>
      <c r="K13" s="13"/>
      <c r="L13" s="13"/>
      <c r="M13" s="30"/>
      <c r="N13" s="30"/>
      <c r="O13" s="30"/>
      <c r="P13" s="30"/>
      <c r="Q13" s="19"/>
      <c r="R13" s="13"/>
    </row>
    <row r="14" spans="1:18" ht="12.75">
      <c r="A14" s="18"/>
      <c r="B14" s="13"/>
      <c r="C14" s="13"/>
      <c r="D14" s="30"/>
      <c r="E14" s="30"/>
      <c r="F14" s="30"/>
      <c r="G14" s="13"/>
      <c r="H14" s="30"/>
      <c r="I14" s="13"/>
      <c r="J14" s="13"/>
      <c r="K14" s="13"/>
      <c r="L14" s="13"/>
      <c r="M14" s="30"/>
      <c r="N14" s="30"/>
      <c r="O14" s="30"/>
      <c r="P14" s="30"/>
      <c r="Q14" s="20"/>
      <c r="R14" s="13"/>
    </row>
    <row r="15" spans="1:18" ht="12.75">
      <c r="A15" s="18" t="s">
        <v>60</v>
      </c>
      <c r="B15" s="13"/>
      <c r="C15" s="13"/>
      <c r="D15" s="10">
        <v>1774228</v>
      </c>
      <c r="E15" s="30"/>
      <c r="F15" s="10"/>
      <c r="G15" s="13"/>
      <c r="H15" s="10">
        <v>1774228</v>
      </c>
      <c r="I15" s="13"/>
      <c r="J15" s="13"/>
      <c r="K15" s="13"/>
      <c r="L15" s="13"/>
      <c r="M15" s="108"/>
      <c r="N15" s="30"/>
      <c r="O15" s="30"/>
      <c r="P15" s="30"/>
      <c r="Q15" s="21"/>
      <c r="R15" s="13"/>
    </row>
    <row r="16" spans="1:18" ht="12.75">
      <c r="A16" s="50"/>
      <c r="B16" s="13"/>
      <c r="C16" s="13"/>
      <c r="D16" s="30"/>
      <c r="E16" s="30"/>
      <c r="F16" s="30"/>
      <c r="G16" s="13"/>
      <c r="H16" s="30"/>
      <c r="I16" s="13"/>
      <c r="J16" s="13"/>
      <c r="K16" s="13"/>
      <c r="L16" s="13"/>
      <c r="M16" s="30"/>
      <c r="N16" s="108"/>
      <c r="O16" s="30"/>
      <c r="P16" s="30"/>
      <c r="Q16" s="21"/>
      <c r="R16" s="13"/>
    </row>
    <row r="17" spans="1:18" ht="13.5" thickBot="1">
      <c r="A17" s="50" t="s">
        <v>61</v>
      </c>
      <c r="B17" s="13"/>
      <c r="C17" s="13"/>
      <c r="D17" s="11">
        <f>+D10+D13+D15</f>
        <v>1958947</v>
      </c>
      <c r="E17" s="30"/>
      <c r="F17" s="11">
        <f>+F10+F13+F15</f>
        <v>-18489</v>
      </c>
      <c r="G17" s="13"/>
      <c r="H17" s="11">
        <f>+H10+H13+H15</f>
        <v>1940458</v>
      </c>
      <c r="I17" s="13"/>
      <c r="J17" s="13"/>
      <c r="K17" s="13"/>
      <c r="L17" s="13"/>
      <c r="M17" s="30"/>
      <c r="N17" s="30"/>
      <c r="O17" s="30"/>
      <c r="P17" s="30"/>
      <c r="Q17" s="20"/>
      <c r="R17" s="13"/>
    </row>
    <row r="18" spans="1:18" ht="13.5" thickTop="1">
      <c r="A18" s="50"/>
      <c r="B18" s="13"/>
      <c r="C18" s="13"/>
      <c r="D18" s="30"/>
      <c r="E18" s="30"/>
      <c r="F18" s="30"/>
      <c r="G18" s="13"/>
      <c r="H18" s="30"/>
      <c r="I18" s="13"/>
      <c r="J18" s="13"/>
      <c r="K18" s="13"/>
      <c r="L18" s="13"/>
      <c r="M18" s="30"/>
      <c r="N18" s="30"/>
      <c r="O18" s="30"/>
      <c r="P18" s="30"/>
      <c r="Q18" s="21"/>
      <c r="R18" s="13"/>
    </row>
    <row r="19" spans="1:18" ht="12.75">
      <c r="A19" s="50"/>
      <c r="B19" s="13"/>
      <c r="C19" s="13"/>
      <c r="D19" s="30"/>
      <c r="E19" s="30"/>
      <c r="F19" s="30"/>
      <c r="G19" s="13"/>
      <c r="H19" s="30"/>
      <c r="I19" s="13"/>
      <c r="J19" s="13"/>
      <c r="K19" s="13"/>
      <c r="L19" s="13"/>
      <c r="M19" s="108"/>
      <c r="N19" s="30"/>
      <c r="O19" s="30"/>
      <c r="P19" s="30"/>
      <c r="Q19" s="16"/>
      <c r="R19" s="13"/>
    </row>
    <row r="20" spans="1:18" ht="12.75">
      <c r="A20" s="50"/>
      <c r="B20" s="13"/>
      <c r="C20" s="13"/>
      <c r="D20" s="30"/>
      <c r="E20" s="13"/>
      <c r="F20" s="30"/>
      <c r="G20" s="13"/>
      <c r="H20" s="30"/>
      <c r="I20" s="13"/>
      <c r="J20" s="13"/>
      <c r="K20" s="13"/>
      <c r="L20" s="13"/>
      <c r="M20" s="108"/>
      <c r="N20" s="13"/>
      <c r="O20" s="30"/>
      <c r="P20" s="13"/>
      <c r="Q20" s="16"/>
      <c r="R20" s="13"/>
    </row>
    <row r="21" spans="1:18" ht="12.75">
      <c r="A21" s="50"/>
      <c r="B21" s="13"/>
      <c r="C21" s="13"/>
      <c r="D21" s="30"/>
      <c r="E21" s="13"/>
      <c r="F21" s="30"/>
      <c r="G21" s="13"/>
      <c r="H21" s="30"/>
      <c r="I21" s="13"/>
      <c r="J21" s="16"/>
      <c r="K21" s="13"/>
      <c r="L21" s="13"/>
      <c r="M21" s="30"/>
      <c r="N21" s="13"/>
      <c r="O21" s="30"/>
      <c r="P21" s="13"/>
      <c r="Q21" s="16"/>
      <c r="R21" s="13"/>
    </row>
    <row r="22" spans="1:18" ht="12.75">
      <c r="A22" s="50"/>
      <c r="B22" s="13"/>
      <c r="C22" s="13"/>
      <c r="D22" s="30"/>
      <c r="E22" s="13"/>
      <c r="F22" s="30"/>
      <c r="G22" s="13"/>
      <c r="H22" s="30"/>
      <c r="I22" s="13"/>
      <c r="J22" s="13"/>
      <c r="K22" s="13"/>
      <c r="L22" s="13"/>
      <c r="M22" s="30"/>
      <c r="N22" s="13"/>
      <c r="O22" s="30"/>
      <c r="P22" s="13"/>
      <c r="Q22" s="16"/>
      <c r="R22" s="13"/>
    </row>
    <row r="23" spans="1:18" ht="12.75">
      <c r="A23" s="50"/>
      <c r="B23" s="13"/>
      <c r="C23" s="13"/>
      <c r="D23" s="30"/>
      <c r="E23" s="13"/>
      <c r="F23" s="30"/>
      <c r="G23" s="13"/>
      <c r="H23" s="30"/>
      <c r="I23" s="13"/>
      <c r="J23" s="13"/>
      <c r="K23" s="13"/>
      <c r="L23" s="13"/>
      <c r="M23" s="30"/>
      <c r="N23" s="13"/>
      <c r="O23" s="30"/>
      <c r="P23" s="13"/>
      <c r="Q23" s="16"/>
      <c r="R23" s="13"/>
    </row>
    <row r="24" spans="1:18" ht="12.75">
      <c r="A24" s="63"/>
      <c r="B24" s="13"/>
      <c r="C24" s="13"/>
      <c r="D24" s="30"/>
      <c r="E24" s="13"/>
      <c r="F24" s="30"/>
      <c r="G24" s="13"/>
      <c r="H24" s="30"/>
      <c r="I24" s="13"/>
      <c r="J24" s="13"/>
      <c r="K24" s="13"/>
      <c r="L24" s="13"/>
      <c r="M24" s="30"/>
      <c r="N24" s="13"/>
      <c r="O24" s="30"/>
      <c r="P24" s="13"/>
      <c r="Q24" s="16"/>
      <c r="R24" s="13"/>
    </row>
    <row r="25" spans="1:18" ht="12.75">
      <c r="A25" s="46"/>
      <c r="B25" s="13"/>
      <c r="C25" s="13"/>
      <c r="D25" s="30"/>
      <c r="E25" s="13"/>
      <c r="F25" s="30"/>
      <c r="G25" s="13"/>
      <c r="H25" s="30"/>
      <c r="I25" s="13"/>
      <c r="J25" s="13"/>
      <c r="K25" s="13"/>
      <c r="L25" s="13"/>
      <c r="M25" s="30"/>
      <c r="N25" s="13"/>
      <c r="O25" s="30"/>
      <c r="P25" s="13"/>
      <c r="Q25" s="16"/>
      <c r="R25" s="13"/>
    </row>
    <row r="26" spans="1:18" ht="12.75">
      <c r="A26" s="63"/>
      <c r="B26" s="13"/>
      <c r="C26" s="13"/>
      <c r="D26" s="29"/>
      <c r="E26" s="13"/>
      <c r="F26" s="29"/>
      <c r="G26" s="13"/>
      <c r="H26" s="29"/>
      <c r="I26" s="16"/>
      <c r="J26" s="13"/>
      <c r="K26" s="13"/>
      <c r="L26" s="13"/>
      <c r="M26" s="30"/>
      <c r="N26" s="13"/>
      <c r="O26" s="30"/>
      <c r="P26" s="13"/>
      <c r="Q26" s="16"/>
      <c r="R26" s="13"/>
    </row>
    <row r="27" spans="1:18" ht="12.75">
      <c r="A27" s="50"/>
      <c r="B27" s="13"/>
      <c r="C27" s="13"/>
      <c r="D27" s="30"/>
      <c r="E27" s="13"/>
      <c r="F27" s="30"/>
      <c r="G27" s="16"/>
      <c r="H27" s="30"/>
      <c r="I27" s="13"/>
      <c r="J27" s="13"/>
      <c r="K27" s="13"/>
      <c r="L27" s="13"/>
      <c r="M27" s="108"/>
      <c r="N27" s="13"/>
      <c r="O27" s="30"/>
      <c r="P27" s="13"/>
      <c r="Q27" s="21"/>
      <c r="R27" s="13"/>
    </row>
    <row r="28" spans="1:18" ht="12.75">
      <c r="A28" s="50"/>
      <c r="B28" s="13"/>
      <c r="C28" s="13"/>
      <c r="D28" s="30"/>
      <c r="E28" s="13"/>
      <c r="F28" s="30"/>
      <c r="G28" s="16"/>
      <c r="H28" s="30"/>
      <c r="I28" s="13"/>
      <c r="J28" s="13"/>
      <c r="K28" s="13"/>
      <c r="L28" s="13"/>
      <c r="M28" s="30"/>
      <c r="N28" s="13"/>
      <c r="O28" s="30"/>
      <c r="P28" s="13"/>
      <c r="Q28" s="21"/>
      <c r="R28" s="13"/>
    </row>
    <row r="29" spans="1:18" ht="12.75">
      <c r="A29" s="50"/>
      <c r="B29" s="13"/>
      <c r="C29" s="13"/>
      <c r="D29" s="30"/>
      <c r="E29" s="13"/>
      <c r="F29" s="30"/>
      <c r="G29" s="16"/>
      <c r="H29" s="30"/>
      <c r="I29" s="16"/>
      <c r="J29" s="13"/>
      <c r="K29" s="13"/>
      <c r="L29" s="13"/>
      <c r="M29" s="30"/>
      <c r="N29" s="13"/>
      <c r="O29" s="30"/>
      <c r="P29" s="13"/>
      <c r="Q29" s="21"/>
      <c r="R29" s="13"/>
    </row>
    <row r="30" spans="1:18" ht="12.75">
      <c r="A30" s="50"/>
      <c r="B30" s="13"/>
      <c r="C30" s="13"/>
      <c r="D30" s="30"/>
      <c r="E30" s="13"/>
      <c r="F30" s="30"/>
      <c r="G30" s="13"/>
      <c r="H30" s="30"/>
      <c r="I30" s="13"/>
      <c r="J30" s="13"/>
      <c r="K30" s="13"/>
      <c r="L30" s="13"/>
      <c r="M30" s="108"/>
      <c r="N30" s="13"/>
      <c r="O30" s="30"/>
      <c r="P30" s="13"/>
      <c r="Q30" s="21"/>
      <c r="R30" s="13"/>
    </row>
    <row r="31" spans="1:18" ht="12.75">
      <c r="A31" s="18"/>
      <c r="B31" s="13"/>
      <c r="C31" s="13"/>
      <c r="D31" s="30"/>
      <c r="E31" s="13"/>
      <c r="F31" s="30"/>
      <c r="G31" s="13"/>
      <c r="H31" s="30"/>
      <c r="I31" s="13"/>
      <c r="J31" s="13"/>
      <c r="K31" s="13"/>
      <c r="L31" s="13"/>
      <c r="M31" s="30"/>
      <c r="N31" s="13"/>
      <c r="O31" s="30"/>
      <c r="P31" s="13"/>
      <c r="Q31" s="16"/>
      <c r="R31" s="13"/>
    </row>
    <row r="32" spans="1:18" ht="12.75">
      <c r="A32" s="18"/>
      <c r="B32" s="13"/>
      <c r="C32" s="13"/>
      <c r="D32" s="30"/>
      <c r="E32" s="13"/>
      <c r="F32" s="30"/>
      <c r="G32" s="13"/>
      <c r="H32" s="30"/>
      <c r="I32" s="13"/>
      <c r="J32" s="13"/>
      <c r="K32" s="13"/>
      <c r="L32" s="13"/>
      <c r="M32" s="30"/>
      <c r="N32" s="13"/>
      <c r="O32" s="30"/>
      <c r="P32" s="13"/>
      <c r="Q32" s="16"/>
      <c r="R32" s="13"/>
    </row>
    <row r="33" spans="1:18" ht="12.75">
      <c r="A33" s="18"/>
      <c r="B33" s="13"/>
      <c r="C33" s="13"/>
      <c r="D33" s="29"/>
      <c r="E33" s="13"/>
      <c r="F33" s="29"/>
      <c r="G33" s="13"/>
      <c r="H33" s="29"/>
      <c r="I33" s="13"/>
      <c r="J33" s="13"/>
      <c r="K33" s="70"/>
      <c r="L33" s="13"/>
      <c r="M33" s="29"/>
      <c r="N33" s="13"/>
      <c r="O33" s="29"/>
      <c r="P33" s="13"/>
      <c r="Q33" s="21"/>
      <c r="R33" s="13"/>
    </row>
    <row r="34" spans="1:18" ht="12.75">
      <c r="A34" s="18"/>
      <c r="B34" s="13"/>
      <c r="C34" s="13"/>
      <c r="D34" s="30"/>
      <c r="E34" s="13"/>
      <c r="F34" s="30"/>
      <c r="G34" s="13"/>
      <c r="H34" s="30"/>
      <c r="I34" s="13"/>
      <c r="J34" s="13"/>
      <c r="K34" s="13"/>
      <c r="L34" s="13"/>
      <c r="M34" s="30"/>
      <c r="N34" s="13"/>
      <c r="O34" s="30"/>
      <c r="P34" s="13"/>
      <c r="Q34" s="16"/>
      <c r="R34" s="13"/>
    </row>
    <row r="35" spans="1:18" ht="12.75">
      <c r="A35" s="18"/>
      <c r="B35" s="13"/>
      <c r="C35" s="13"/>
      <c r="D35" s="30"/>
      <c r="E35" s="13"/>
      <c r="F35" s="30"/>
      <c r="G35" s="13"/>
      <c r="H35" s="30"/>
      <c r="I35" s="13"/>
      <c r="J35" s="13"/>
      <c r="K35" s="13"/>
      <c r="L35" s="13"/>
      <c r="M35" s="30"/>
      <c r="N35" s="13"/>
      <c r="O35" s="30"/>
      <c r="P35" s="13"/>
      <c r="Q35" s="16"/>
      <c r="R35" s="13"/>
    </row>
    <row r="36" spans="1:18" ht="12.75">
      <c r="A36" s="18"/>
      <c r="B36" s="13"/>
      <c r="C36" s="13"/>
      <c r="D36" s="29"/>
      <c r="E36" s="13"/>
      <c r="F36" s="108"/>
      <c r="G36" s="13"/>
      <c r="H36" s="32"/>
      <c r="I36" s="13"/>
      <c r="J36" s="13"/>
      <c r="K36" s="13"/>
      <c r="M36" s="13"/>
      <c r="N36" s="13"/>
      <c r="O36" s="13"/>
      <c r="P36" s="13"/>
      <c r="Q36" s="13"/>
      <c r="R36" s="13"/>
    </row>
    <row r="37" spans="1:18" ht="12.75">
      <c r="A37" s="18"/>
      <c r="B37" s="13"/>
      <c r="C37" s="13"/>
      <c r="D37" s="29"/>
      <c r="E37" s="13"/>
      <c r="F37" s="30"/>
      <c r="G37" s="13"/>
      <c r="H37" s="32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21" ht="12.75">
      <c r="A38" s="18"/>
      <c r="B38" s="13"/>
      <c r="C38" s="13"/>
      <c r="D38" s="40"/>
      <c r="E38" s="13"/>
      <c r="F38" s="30"/>
      <c r="G38" s="13"/>
      <c r="H38" s="40"/>
      <c r="I38" s="13"/>
      <c r="J38" s="13"/>
      <c r="K38" s="13"/>
      <c r="N38" s="6"/>
      <c r="O38" s="21"/>
      <c r="P38" s="21"/>
      <c r="Q38" s="21"/>
      <c r="R38" s="21"/>
      <c r="S38" s="21"/>
      <c r="T38" s="21"/>
      <c r="U38" s="21"/>
    </row>
    <row r="39" spans="1:11" ht="12.75">
      <c r="A39" s="18"/>
      <c r="B39" s="13"/>
      <c r="C39" s="13"/>
      <c r="D39" s="30"/>
      <c r="E39" s="13"/>
      <c r="F39" s="30"/>
      <c r="G39" s="13"/>
      <c r="H39" s="16"/>
      <c r="I39" s="13"/>
      <c r="J39" s="13"/>
      <c r="K39" s="13"/>
    </row>
    <row r="40" spans="1:11" ht="12.75">
      <c r="A40" s="18"/>
      <c r="B40" s="13"/>
      <c r="C40" s="13"/>
      <c r="D40" s="30"/>
      <c r="E40" s="13"/>
      <c r="F40" s="30"/>
      <c r="G40" s="13"/>
      <c r="H40" s="16"/>
      <c r="I40" s="13"/>
      <c r="J40" s="13"/>
      <c r="K40" s="13"/>
    </row>
    <row r="41" spans="1:11" ht="12.75">
      <c r="A41" s="18"/>
      <c r="B41" s="13"/>
      <c r="C41" s="13"/>
      <c r="D41" s="30"/>
      <c r="E41" s="13"/>
      <c r="F41" s="30"/>
      <c r="G41" s="13"/>
      <c r="H41" s="30"/>
      <c r="I41" s="13"/>
      <c r="J41" s="16"/>
      <c r="K41" s="13"/>
    </row>
    <row r="42" spans="1:11" ht="12.75">
      <c r="A42" s="18"/>
      <c r="B42" s="13"/>
      <c r="C42" s="13"/>
      <c r="D42" s="30"/>
      <c r="E42" s="13"/>
      <c r="F42" s="30"/>
      <c r="G42" s="13"/>
      <c r="H42" s="30"/>
      <c r="I42" s="13"/>
      <c r="J42" s="16"/>
      <c r="K42" s="13"/>
    </row>
    <row r="43" spans="1:11" ht="12.75">
      <c r="A43" s="18"/>
      <c r="B43" s="13"/>
      <c r="C43" s="13"/>
      <c r="D43" s="30"/>
      <c r="E43" s="13"/>
      <c r="F43" s="30"/>
      <c r="G43" s="13"/>
      <c r="H43" s="30"/>
      <c r="I43" s="13"/>
      <c r="J43" s="16"/>
      <c r="K43" s="13"/>
    </row>
    <row r="44" spans="1:11" ht="12.75">
      <c r="A44" s="18"/>
      <c r="B44" s="13"/>
      <c r="C44" s="13"/>
      <c r="D44" s="30"/>
      <c r="E44" s="13"/>
      <c r="F44" s="30"/>
      <c r="G44" s="13"/>
      <c r="H44" s="30"/>
      <c r="I44" s="13"/>
      <c r="J44" s="16"/>
      <c r="K44" s="13"/>
    </row>
    <row r="45" spans="1:11" ht="12.75">
      <c r="A45" s="6" t="s">
        <v>56</v>
      </c>
      <c r="B45" s="13"/>
      <c r="C45" s="13"/>
      <c r="D45" s="30"/>
      <c r="E45" s="13"/>
      <c r="F45" s="30"/>
      <c r="G45" s="13"/>
      <c r="H45" s="30"/>
      <c r="I45" s="13"/>
      <c r="J45" s="16"/>
      <c r="K45" s="13"/>
    </row>
    <row r="46" spans="1:11" ht="12.75">
      <c r="A46" s="6" t="s">
        <v>62</v>
      </c>
      <c r="B46" s="13"/>
      <c r="C46" s="13"/>
      <c r="D46" s="30"/>
      <c r="E46" s="13"/>
      <c r="F46" s="30"/>
      <c r="G46" s="13"/>
      <c r="H46" s="30"/>
      <c r="I46" s="13"/>
      <c r="J46" s="16"/>
      <c r="K46" s="13"/>
    </row>
    <row r="47" spans="1:12" ht="12.75">
      <c r="A47" s="6"/>
      <c r="B47" s="13"/>
      <c r="C47" s="13"/>
      <c r="D47" s="30"/>
      <c r="E47" s="13"/>
      <c r="F47" s="30"/>
      <c r="G47" s="13"/>
      <c r="H47" s="30"/>
      <c r="I47" s="13"/>
      <c r="J47" s="16"/>
      <c r="K47" s="13"/>
      <c r="L47" s="13"/>
    </row>
    <row r="48" spans="1:12" ht="12.75">
      <c r="A48" s="39"/>
      <c r="B48" s="21"/>
      <c r="C48" s="21"/>
      <c r="D48" s="32"/>
      <c r="E48" s="21"/>
      <c r="F48" s="32"/>
      <c r="G48" s="21"/>
      <c r="H48" s="32"/>
      <c r="I48" s="21"/>
      <c r="J48" s="21"/>
      <c r="K48" s="21"/>
      <c r="L48" s="7"/>
    </row>
    <row r="49" spans="1:12" ht="12.75">
      <c r="A49" s="16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7"/>
    </row>
    <row r="50" spans="1:12" ht="12.75">
      <c r="A50" s="16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17"/>
    </row>
    <row r="51" spans="1:12" ht="12.75">
      <c r="A51" s="1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17"/>
    </row>
    <row r="52" spans="1:12" ht="12.75">
      <c r="A52" s="16"/>
      <c r="B52" s="13"/>
      <c r="C52" s="13"/>
      <c r="D52" s="13"/>
      <c r="E52" s="13"/>
      <c r="F52" s="17"/>
      <c r="G52" s="17"/>
      <c r="H52" s="35"/>
      <c r="I52" s="17"/>
      <c r="J52" s="17"/>
      <c r="K52" s="17"/>
      <c r="L52" s="17"/>
    </row>
    <row r="53" spans="1:12" ht="12.75">
      <c r="A53" s="39"/>
      <c r="B53" s="13"/>
      <c r="C53" s="13"/>
      <c r="D53" s="13"/>
      <c r="E53" s="13"/>
      <c r="F53" s="17"/>
      <c r="G53" s="17"/>
      <c r="H53" s="36"/>
      <c r="I53" s="17"/>
      <c r="J53" s="17"/>
      <c r="K53" s="17"/>
      <c r="L53" s="17"/>
    </row>
    <row r="54" spans="1:12" ht="12.75">
      <c r="A54" s="39"/>
      <c r="B54" s="13"/>
      <c r="C54" s="13"/>
      <c r="D54" s="13"/>
      <c r="E54" s="13"/>
      <c r="F54" s="17"/>
      <c r="G54" s="17"/>
      <c r="H54" s="35"/>
      <c r="I54" s="17"/>
      <c r="J54" s="17"/>
      <c r="K54" s="17"/>
      <c r="L54" s="17"/>
    </row>
    <row r="55" spans="1:12" ht="12.75">
      <c r="A55" s="39"/>
      <c r="B55" s="13"/>
      <c r="C55" s="13"/>
      <c r="D55" s="13"/>
      <c r="E55" s="13"/>
      <c r="F55" s="17"/>
      <c r="G55" s="17"/>
      <c r="H55" s="35"/>
      <c r="I55" s="17"/>
      <c r="J55" s="17"/>
      <c r="K55" s="17"/>
      <c r="L55" s="17"/>
    </row>
    <row r="56" spans="1:12" ht="12.75">
      <c r="A56" s="16"/>
      <c r="B56" s="13"/>
      <c r="C56" s="13"/>
      <c r="D56" s="13"/>
      <c r="E56" s="13"/>
      <c r="F56" s="17"/>
      <c r="G56" s="17"/>
      <c r="H56" s="17"/>
      <c r="I56" s="17"/>
      <c r="J56" s="17"/>
      <c r="K56" s="17"/>
      <c r="L56" s="17"/>
    </row>
    <row r="57" spans="1:12" ht="12.75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7"/>
    </row>
    <row r="58" spans="1:12" ht="12.75">
      <c r="A58" s="16"/>
      <c r="B58" s="21"/>
      <c r="C58" s="21"/>
      <c r="D58" s="21"/>
      <c r="E58" s="21"/>
      <c r="F58" s="21"/>
      <c r="G58" s="21"/>
      <c r="H58" s="35"/>
      <c r="I58" s="21"/>
      <c r="J58" s="35"/>
      <c r="K58" s="21"/>
      <c r="L58" s="17"/>
    </row>
    <row r="59" spans="1:12" ht="12.75">
      <c r="A59" s="13"/>
      <c r="B59" s="21"/>
      <c r="C59" s="21"/>
      <c r="D59" s="21"/>
      <c r="E59" s="21"/>
      <c r="F59" s="21"/>
      <c r="G59" s="21"/>
      <c r="H59" s="21"/>
      <c r="I59" s="21"/>
      <c r="J59" s="36"/>
      <c r="K59" s="21"/>
      <c r="L59" s="17"/>
    </row>
    <row r="60" spans="1:12" ht="12.75">
      <c r="A60" s="7"/>
      <c r="B60" s="23"/>
      <c r="C60" s="23"/>
      <c r="D60" s="21"/>
      <c r="E60" s="21"/>
      <c r="F60" s="21"/>
      <c r="G60" s="21"/>
      <c r="H60" s="21"/>
      <c r="I60" s="21"/>
      <c r="J60" s="35"/>
      <c r="K60" s="23"/>
      <c r="L60" s="7"/>
    </row>
    <row r="61" spans="1:12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7"/>
    </row>
    <row r="62" spans="1:12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7"/>
    </row>
    <row r="63" spans="1:12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7"/>
    </row>
    <row r="64" spans="1:12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7"/>
    </row>
    <row r="65" spans="1:12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7"/>
    </row>
    <row r="66" spans="1:12" ht="12.75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7"/>
    </row>
    <row r="67" spans="1:12" ht="12.75">
      <c r="A67" s="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7"/>
    </row>
    <row r="68" spans="1:12" ht="12.75">
      <c r="A68" s="6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 DEFERRED DEBITS
&amp;RSch. RJH-7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7:L81"/>
  <sheetViews>
    <sheetView workbookViewId="0" topLeftCell="A7">
      <selection activeCell="M30" sqref="M30"/>
    </sheetView>
  </sheetViews>
  <sheetFormatPr defaultColWidth="9.140625" defaultRowHeight="12.75"/>
  <cols>
    <col min="3" max="3" width="16.00390625" style="0" customWidth="1"/>
    <col min="4" max="4" width="12.7109375" style="0" customWidth="1"/>
    <col min="5" max="5" width="2.28125" style="0" customWidth="1"/>
    <col min="6" max="6" width="6.7109375" style="0" customWidth="1"/>
    <col min="7" max="7" width="0.85546875" style="0" customWidth="1"/>
    <col min="8" max="8" width="13.28125" style="0" customWidth="1"/>
    <col min="9" max="9" width="1.28515625" style="0" customWidth="1"/>
    <col min="10" max="10" width="19.00390625" style="0" customWidth="1"/>
  </cols>
  <sheetData>
    <row r="7" ht="12.75">
      <c r="H7" s="2" t="s">
        <v>28</v>
      </c>
    </row>
    <row r="8" spans="1:11" ht="12.75">
      <c r="A8" s="13"/>
      <c r="B8" s="13"/>
      <c r="C8" s="13"/>
      <c r="D8" s="13"/>
      <c r="E8" s="13"/>
      <c r="F8" s="13"/>
      <c r="G8" s="13"/>
      <c r="H8" s="3" t="s">
        <v>29</v>
      </c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 t="s">
        <v>364</v>
      </c>
      <c r="B10" s="13"/>
      <c r="C10" s="13"/>
      <c r="D10" s="27"/>
      <c r="E10" s="27"/>
      <c r="F10" s="27"/>
      <c r="G10" s="27"/>
      <c r="H10" s="47">
        <v>14898191</v>
      </c>
      <c r="I10" s="66"/>
      <c r="J10" s="13" t="s">
        <v>35</v>
      </c>
      <c r="K10" s="13"/>
    </row>
    <row r="11" spans="1:11" ht="12.75">
      <c r="A11" s="13"/>
      <c r="B11" s="13"/>
      <c r="C11" s="13"/>
      <c r="D11" s="28"/>
      <c r="E11" s="13"/>
      <c r="F11" s="13"/>
      <c r="G11" s="13"/>
      <c r="H11" s="13"/>
      <c r="I11" s="13"/>
      <c r="J11" s="21"/>
      <c r="K11" s="13"/>
    </row>
    <row r="12" spans="1:11" ht="12.75">
      <c r="A12" s="48" t="s">
        <v>365</v>
      </c>
      <c r="B12" s="13"/>
      <c r="C12" s="13"/>
      <c r="D12" s="13"/>
      <c r="E12" s="13"/>
      <c r="F12" s="13"/>
      <c r="G12" s="13"/>
      <c r="H12" s="15"/>
      <c r="I12" s="13"/>
      <c r="J12" s="21"/>
      <c r="K12" s="13"/>
    </row>
    <row r="13" spans="1:11" ht="12.75">
      <c r="A13" s="48"/>
      <c r="B13" s="13"/>
      <c r="C13" s="13"/>
      <c r="D13" s="13"/>
      <c r="E13" s="13"/>
      <c r="F13" s="13"/>
      <c r="G13" s="13"/>
      <c r="H13" s="15"/>
      <c r="I13" s="13"/>
      <c r="J13" s="21"/>
      <c r="K13" s="13"/>
    </row>
    <row r="14" spans="1:11" ht="12.75">
      <c r="A14" s="21" t="s">
        <v>345</v>
      </c>
      <c r="B14" s="13"/>
      <c r="C14" s="13"/>
      <c r="D14" s="13"/>
      <c r="E14" s="13"/>
      <c r="F14" s="13"/>
      <c r="G14" s="13"/>
      <c r="H14" s="15">
        <f>+IntSyn!F19</f>
        <v>-192287.27300673525</v>
      </c>
      <c r="I14" s="13"/>
      <c r="J14" s="20" t="s">
        <v>385</v>
      </c>
      <c r="K14" s="13"/>
    </row>
    <row r="15" spans="1:11" ht="12.75">
      <c r="A15" s="63" t="s">
        <v>346</v>
      </c>
      <c r="B15" s="13"/>
      <c r="C15" s="13"/>
      <c r="D15" s="13"/>
      <c r="E15" s="13"/>
      <c r="F15" s="13"/>
      <c r="G15" s="13"/>
      <c r="H15" s="15">
        <f>+CIT!D25</f>
        <v>1354887.802102751</v>
      </c>
      <c r="I15" s="13"/>
      <c r="J15" s="20" t="s">
        <v>386</v>
      </c>
      <c r="K15" s="13"/>
    </row>
    <row r="16" spans="1:11" ht="12.75">
      <c r="A16" s="63" t="s">
        <v>347</v>
      </c>
      <c r="B16" s="13"/>
      <c r="C16" s="13"/>
      <c r="D16" s="13"/>
      <c r="E16" s="13"/>
      <c r="F16" s="13"/>
      <c r="G16" s="13"/>
      <c r="H16" s="15">
        <f>+'Industr.'!F29</f>
        <v>-72234.24158500484</v>
      </c>
      <c r="I16" s="13"/>
      <c r="J16" s="20" t="s">
        <v>387</v>
      </c>
      <c r="K16" s="13"/>
    </row>
    <row r="17" spans="1:11" ht="12.75">
      <c r="A17" s="63" t="s">
        <v>348</v>
      </c>
      <c r="B17" s="13"/>
      <c r="C17" s="13"/>
      <c r="D17" s="13"/>
      <c r="E17" s="13"/>
      <c r="F17" s="13"/>
      <c r="G17" s="13"/>
      <c r="H17" s="15">
        <f>+OPA!F25</f>
        <v>42514.76037792559</v>
      </c>
      <c r="I17" s="13"/>
      <c r="J17" s="20" t="s">
        <v>388</v>
      </c>
      <c r="K17" s="13"/>
    </row>
    <row r="18" spans="1:11" ht="12.75">
      <c r="A18" s="63" t="s">
        <v>349</v>
      </c>
      <c r="B18" s="13"/>
      <c r="C18" s="13"/>
      <c r="D18" s="29"/>
      <c r="E18" s="29"/>
      <c r="F18" s="29"/>
      <c r="G18" s="29"/>
      <c r="H18" s="30">
        <f>+OWU!F29</f>
        <v>35561.741968884606</v>
      </c>
      <c r="I18" s="13"/>
      <c r="J18" s="20" t="s">
        <v>389</v>
      </c>
      <c r="K18" s="13"/>
    </row>
    <row r="19" spans="1:12" ht="12.75">
      <c r="A19" s="63" t="s">
        <v>350</v>
      </c>
      <c r="B19" s="13"/>
      <c r="C19" s="13"/>
      <c r="D19" s="29"/>
      <c r="E19" s="29"/>
      <c r="F19" s="29"/>
      <c r="G19" s="29"/>
      <c r="H19" s="30">
        <f>+Fire!F22</f>
        <v>-4496.9764574683</v>
      </c>
      <c r="I19" s="13"/>
      <c r="J19" s="20" t="s">
        <v>390</v>
      </c>
      <c r="K19" s="13"/>
      <c r="L19" s="13"/>
    </row>
    <row r="20" spans="1:12" ht="12.75">
      <c r="A20" s="63" t="s">
        <v>351</v>
      </c>
      <c r="B20" s="13"/>
      <c r="C20" s="13"/>
      <c r="D20" s="29"/>
      <c r="E20" s="29"/>
      <c r="F20" s="29"/>
      <c r="G20" s="29"/>
      <c r="H20" s="30">
        <f>+OtherRev!F22</f>
        <v>142822.1320942234</v>
      </c>
      <c r="I20" s="13"/>
      <c r="J20" s="20" t="s">
        <v>391</v>
      </c>
      <c r="K20" s="13"/>
      <c r="L20" s="13"/>
    </row>
    <row r="21" spans="1:12" ht="12.75">
      <c r="A21" s="63" t="s">
        <v>352</v>
      </c>
      <c r="B21" s="13"/>
      <c r="C21" s="13"/>
      <c r="D21" s="29"/>
      <c r="E21" s="29"/>
      <c r="F21" s="29"/>
      <c r="G21" s="29"/>
      <c r="H21" s="30">
        <f>+MiscSales!F17</f>
        <v>13091.009807694432</v>
      </c>
      <c r="I21" s="13"/>
      <c r="J21" s="20" t="s">
        <v>392</v>
      </c>
      <c r="K21" s="13"/>
      <c r="L21" s="13"/>
    </row>
    <row r="22" spans="1:12" ht="12.75">
      <c r="A22" s="63" t="s">
        <v>353</v>
      </c>
      <c r="B22" s="13"/>
      <c r="C22" s="13"/>
      <c r="D22" s="29"/>
      <c r="E22" s="29"/>
      <c r="F22" s="29"/>
      <c r="G22" s="29"/>
      <c r="H22" s="30">
        <f>+Transfers!H18</f>
        <v>20865.649999999998</v>
      </c>
      <c r="I22" s="13"/>
      <c r="J22" s="20" t="s">
        <v>393</v>
      </c>
      <c r="K22" s="13"/>
      <c r="L22" s="13"/>
    </row>
    <row r="23" spans="1:12" ht="12.75">
      <c r="A23" s="63" t="s">
        <v>354</v>
      </c>
      <c r="B23" s="13"/>
      <c r="C23" s="13"/>
      <c r="D23" s="29"/>
      <c r="E23" s="29"/>
      <c r="F23" s="29"/>
      <c r="G23" s="29"/>
      <c r="H23" s="30">
        <f>+Labor!H23</f>
        <v>358749.872</v>
      </c>
      <c r="I23" s="13"/>
      <c r="J23" s="20" t="s">
        <v>394</v>
      </c>
      <c r="K23" s="13"/>
      <c r="L23" s="13"/>
    </row>
    <row r="24" spans="1:12" ht="12.75">
      <c r="A24" s="63" t="s">
        <v>355</v>
      </c>
      <c r="B24" s="13"/>
      <c r="C24" s="13"/>
      <c r="D24" s="29"/>
      <c r="E24" s="29"/>
      <c r="F24" s="29"/>
      <c r="G24" s="29"/>
      <c r="H24" s="30">
        <f>+MgmtFee!H34</f>
        <v>691761.0329499999</v>
      </c>
      <c r="I24" s="13"/>
      <c r="J24" s="20" t="s">
        <v>395</v>
      </c>
      <c r="K24" s="13"/>
      <c r="L24" s="13"/>
    </row>
    <row r="25" spans="1:12" ht="12.75">
      <c r="A25" s="63" t="s">
        <v>356</v>
      </c>
      <c r="B25" s="13"/>
      <c r="C25" s="13"/>
      <c r="D25" s="29"/>
      <c r="E25" s="29"/>
      <c r="F25" s="29"/>
      <c r="G25" s="29"/>
      <c r="H25" s="30">
        <v>8971</v>
      </c>
      <c r="I25" s="13"/>
      <c r="J25" s="16" t="s">
        <v>1</v>
      </c>
      <c r="K25" s="13"/>
      <c r="L25" s="13"/>
    </row>
    <row r="26" spans="1:12" ht="12.75">
      <c r="A26" s="63" t="s">
        <v>357</v>
      </c>
      <c r="B26" s="13"/>
      <c r="C26" s="13"/>
      <c r="D26" s="29"/>
      <c r="E26" s="29"/>
      <c r="F26" s="29"/>
      <c r="G26" s="29"/>
      <c r="H26" s="30">
        <f>+Regul!F25</f>
        <v>98726.602</v>
      </c>
      <c r="I26" s="13"/>
      <c r="J26" s="20" t="s">
        <v>396</v>
      </c>
      <c r="K26" s="13"/>
      <c r="L26" s="13"/>
    </row>
    <row r="27" spans="1:12" ht="12.75">
      <c r="A27" s="63" t="s">
        <v>358</v>
      </c>
      <c r="B27" s="13"/>
      <c r="C27" s="13"/>
      <c r="D27" s="29"/>
      <c r="E27" s="29"/>
      <c r="F27" s="29"/>
      <c r="G27" s="29"/>
      <c r="H27" s="30">
        <f>+Insur!F21</f>
        <v>17865.64</v>
      </c>
      <c r="I27" s="13"/>
      <c r="J27" s="20" t="s">
        <v>397</v>
      </c>
      <c r="K27" s="13"/>
      <c r="L27" s="13"/>
    </row>
    <row r="28" spans="1:12" ht="12.75">
      <c r="A28" s="63" t="s">
        <v>359</v>
      </c>
      <c r="B28" s="13"/>
      <c r="C28" s="13"/>
      <c r="D28" s="29"/>
      <c r="E28" s="29"/>
      <c r="F28" s="29"/>
      <c r="G28" s="29"/>
      <c r="H28" s="30">
        <f>+Maint!H17</f>
        <v>126267.8859832</v>
      </c>
      <c r="I28" s="13"/>
      <c r="J28" s="20" t="s">
        <v>398</v>
      </c>
      <c r="K28" s="13"/>
      <c r="L28" s="13"/>
    </row>
    <row r="29" spans="1:12" ht="12.75">
      <c r="A29" s="63" t="s">
        <v>360</v>
      </c>
      <c r="B29" s="13"/>
      <c r="C29" s="13"/>
      <c r="D29" s="29"/>
      <c r="E29" s="29"/>
      <c r="F29" s="29"/>
      <c r="G29" s="29"/>
      <c r="H29" s="30">
        <f>+Gasoline!N25</f>
        <v>111423.63780600003</v>
      </c>
      <c r="I29" s="13"/>
      <c r="J29" s="20" t="s">
        <v>399</v>
      </c>
      <c r="K29" s="13"/>
      <c r="L29" s="13"/>
    </row>
    <row r="30" spans="1:12" ht="12.75">
      <c r="A30" s="63" t="s">
        <v>361</v>
      </c>
      <c r="B30" s="13"/>
      <c r="C30" s="13"/>
      <c r="D30" s="29"/>
      <c r="E30" s="29"/>
      <c r="F30" s="29"/>
      <c r="G30" s="29"/>
      <c r="H30" s="30">
        <v>25216</v>
      </c>
      <c r="I30" s="13"/>
      <c r="J30" s="16" t="s">
        <v>3</v>
      </c>
      <c r="K30" s="13"/>
      <c r="L30" s="13"/>
    </row>
    <row r="31" spans="1:12" ht="12.75">
      <c r="A31" s="63" t="s">
        <v>435</v>
      </c>
      <c r="B31" s="13"/>
      <c r="C31" s="13"/>
      <c r="D31" s="29"/>
      <c r="E31" s="29"/>
      <c r="F31" s="29"/>
      <c r="G31" s="29"/>
      <c r="H31" s="30">
        <v>25199</v>
      </c>
      <c r="I31" s="13"/>
      <c r="J31" s="16" t="s">
        <v>7</v>
      </c>
      <c r="K31" s="13"/>
      <c r="L31" s="13"/>
    </row>
    <row r="32" spans="1:12" ht="12.75">
      <c r="A32" s="63" t="s">
        <v>362</v>
      </c>
      <c r="B32" s="13"/>
      <c r="C32" s="13"/>
      <c r="D32" s="29"/>
      <c r="E32" s="29"/>
      <c r="F32" s="29"/>
      <c r="G32" s="29"/>
      <c r="H32" s="30">
        <f>+MiscExp!H25</f>
        <v>29920.059</v>
      </c>
      <c r="I32" s="13"/>
      <c r="J32" s="20" t="s">
        <v>400</v>
      </c>
      <c r="K32" s="13"/>
      <c r="L32" s="13"/>
    </row>
    <row r="33" spans="1:12" ht="12.75">
      <c r="A33" s="63" t="s">
        <v>363</v>
      </c>
      <c r="B33" s="13"/>
      <c r="C33" s="13"/>
      <c r="D33" s="29"/>
      <c r="E33" s="29"/>
      <c r="F33" s="29"/>
      <c r="G33" s="29"/>
      <c r="H33" s="10">
        <f>+AFUDC!F35</f>
        <v>2850570.8561225887</v>
      </c>
      <c r="I33" s="13"/>
      <c r="J33" s="20" t="s">
        <v>401</v>
      </c>
      <c r="K33" s="13"/>
      <c r="L33" s="13"/>
    </row>
    <row r="34" spans="1:12" ht="12.75">
      <c r="A34" s="63" t="s">
        <v>440</v>
      </c>
      <c r="B34" s="13"/>
      <c r="C34" s="13"/>
      <c r="D34" s="29"/>
      <c r="E34" s="29"/>
      <c r="F34" s="29"/>
      <c r="G34" s="29"/>
      <c r="H34" s="30">
        <f>SUM(H14:H33)</f>
        <v>5685396.19116406</v>
      </c>
      <c r="I34" s="13"/>
      <c r="J34" s="20"/>
      <c r="K34" s="13"/>
      <c r="L34" s="13"/>
    </row>
    <row r="35" spans="1:12" ht="12.75">
      <c r="A35" s="63"/>
      <c r="B35" s="13"/>
      <c r="C35" s="13"/>
      <c r="D35" s="29"/>
      <c r="E35" s="29"/>
      <c r="F35" s="29"/>
      <c r="G35" s="29"/>
      <c r="H35" s="30"/>
      <c r="I35" s="13"/>
      <c r="J35" s="20"/>
      <c r="K35" s="13"/>
      <c r="L35" s="13"/>
    </row>
    <row r="36" spans="1:12" ht="13.5" thickBot="1">
      <c r="A36" s="18" t="s">
        <v>441</v>
      </c>
      <c r="B36" s="13"/>
      <c r="C36" s="13"/>
      <c r="D36" s="30"/>
      <c r="E36" s="13"/>
      <c r="F36" s="30"/>
      <c r="G36" s="13"/>
      <c r="H36" s="11">
        <f>+H10+H34</f>
        <v>20583587.19116406</v>
      </c>
      <c r="I36" s="13"/>
      <c r="J36" s="37"/>
      <c r="K36" s="13"/>
      <c r="L36" s="13"/>
    </row>
    <row r="37" spans="1:12" ht="13.5" thickTop="1">
      <c r="A37" s="18"/>
      <c r="B37" s="13"/>
      <c r="C37" s="13"/>
      <c r="D37" s="30"/>
      <c r="E37" s="13"/>
      <c r="F37" s="30"/>
      <c r="G37" s="13"/>
      <c r="H37" s="30"/>
      <c r="I37" s="13"/>
      <c r="J37" s="21"/>
      <c r="K37" s="13"/>
      <c r="L37" s="13"/>
    </row>
    <row r="38" spans="1:12" ht="12.75">
      <c r="A38" s="75"/>
      <c r="B38" s="70"/>
      <c r="C38" s="70"/>
      <c r="D38" s="76"/>
      <c r="E38" s="70"/>
      <c r="F38" s="76"/>
      <c r="G38" s="13"/>
      <c r="H38" s="30"/>
      <c r="I38" s="13"/>
      <c r="J38" s="21"/>
      <c r="K38" s="13"/>
      <c r="L38" s="13"/>
    </row>
    <row r="39" spans="1:12" ht="12.75">
      <c r="A39" s="75"/>
      <c r="B39" s="70"/>
      <c r="C39" s="70"/>
      <c r="D39" s="76"/>
      <c r="E39" s="70"/>
      <c r="F39" s="76"/>
      <c r="G39" s="13"/>
      <c r="H39" s="76"/>
      <c r="I39" s="70"/>
      <c r="J39" s="77"/>
      <c r="K39" s="13"/>
      <c r="L39" s="13"/>
    </row>
    <row r="40" spans="1:12" ht="12.75">
      <c r="A40" s="18"/>
      <c r="B40" s="13"/>
      <c r="C40" s="13"/>
      <c r="D40" s="30"/>
      <c r="E40" s="13"/>
      <c r="F40" s="30"/>
      <c r="G40" s="13"/>
      <c r="H40" s="30"/>
      <c r="I40" s="13"/>
      <c r="J40" s="21"/>
      <c r="K40" s="13"/>
      <c r="L40" s="13"/>
    </row>
    <row r="41" spans="1:12" ht="12.75">
      <c r="A41" s="18"/>
      <c r="B41" s="13"/>
      <c r="C41" s="13"/>
      <c r="D41" s="30"/>
      <c r="E41" s="13"/>
      <c r="F41" s="30"/>
      <c r="G41" s="13"/>
      <c r="H41" s="30"/>
      <c r="I41" s="13"/>
      <c r="J41" s="21"/>
      <c r="K41" s="13"/>
      <c r="L41" s="13"/>
    </row>
    <row r="42" spans="1:12" ht="12.75">
      <c r="A42" s="18"/>
      <c r="B42" s="13"/>
      <c r="C42" s="13"/>
      <c r="D42" s="30"/>
      <c r="E42" s="13"/>
      <c r="F42" s="30"/>
      <c r="G42" s="13"/>
      <c r="H42" s="30"/>
      <c r="I42" s="13"/>
      <c r="J42" s="21"/>
      <c r="K42" s="13"/>
      <c r="L42" s="13"/>
    </row>
    <row r="43" spans="1:12" ht="12.75">
      <c r="A43" s="18"/>
      <c r="B43" s="13"/>
      <c r="C43" s="13"/>
      <c r="D43" s="30"/>
      <c r="E43" s="13"/>
      <c r="F43" s="30"/>
      <c r="G43" s="13"/>
      <c r="H43" s="30"/>
      <c r="I43" s="13"/>
      <c r="J43" s="21"/>
      <c r="K43" s="13"/>
      <c r="L43" s="13"/>
    </row>
    <row r="44" spans="1:12" ht="12.75">
      <c r="A44" s="18"/>
      <c r="B44" s="13"/>
      <c r="C44" s="13"/>
      <c r="D44" s="30"/>
      <c r="E44" s="13"/>
      <c r="F44" s="30"/>
      <c r="G44" s="13"/>
      <c r="H44" s="30"/>
      <c r="I44" s="13"/>
      <c r="J44" s="21"/>
      <c r="K44" s="13"/>
      <c r="L44" s="13"/>
    </row>
    <row r="45" spans="1:12" ht="12.75">
      <c r="A45" s="75"/>
      <c r="B45" s="13"/>
      <c r="C45" s="13"/>
      <c r="D45" s="30"/>
      <c r="E45" s="13"/>
      <c r="F45" s="30"/>
      <c r="G45" s="13"/>
      <c r="H45" s="81"/>
      <c r="I45" s="13"/>
      <c r="J45" s="21"/>
      <c r="K45" s="13"/>
      <c r="L45" s="13"/>
    </row>
    <row r="46" spans="1:12" ht="12.75">
      <c r="A46" s="16" t="s">
        <v>432</v>
      </c>
      <c r="B46" s="13"/>
      <c r="C46" s="13"/>
      <c r="D46" s="30"/>
      <c r="E46" s="13"/>
      <c r="F46" s="30"/>
      <c r="G46" s="13"/>
      <c r="H46" s="30"/>
      <c r="I46" s="13"/>
      <c r="J46" s="21"/>
      <c r="K46" s="13"/>
      <c r="L46" s="13"/>
    </row>
    <row r="47" spans="1:12" ht="12.75">
      <c r="A47" s="16" t="s">
        <v>433</v>
      </c>
      <c r="B47" s="13"/>
      <c r="C47" s="13"/>
      <c r="D47" s="30"/>
      <c r="E47" s="13"/>
      <c r="F47" s="30"/>
      <c r="G47" s="13"/>
      <c r="H47" s="30"/>
      <c r="I47" s="13"/>
      <c r="J47" s="21"/>
      <c r="K47" s="13"/>
      <c r="L47" s="13"/>
    </row>
    <row r="48" spans="1:12" ht="12.75">
      <c r="A48" s="16" t="s">
        <v>434</v>
      </c>
      <c r="B48" s="13"/>
      <c r="C48" s="13"/>
      <c r="D48" s="30"/>
      <c r="E48" s="13"/>
      <c r="F48" s="30"/>
      <c r="G48" s="13"/>
      <c r="H48" s="30"/>
      <c r="I48" s="13"/>
      <c r="J48" s="21"/>
      <c r="K48" s="13"/>
      <c r="L48" s="13"/>
    </row>
    <row r="49" spans="1:12" ht="12.75">
      <c r="A49" s="18"/>
      <c r="B49" s="13"/>
      <c r="C49" s="13"/>
      <c r="D49" s="30"/>
      <c r="E49" s="13"/>
      <c r="F49" s="30"/>
      <c r="G49" s="13"/>
      <c r="H49" s="30"/>
      <c r="I49" s="13"/>
      <c r="J49" s="21"/>
      <c r="K49" s="13"/>
      <c r="L49" s="13"/>
    </row>
    <row r="50" spans="1:12" ht="12.75">
      <c r="A50" s="18"/>
      <c r="B50" s="13"/>
      <c r="C50" s="13"/>
      <c r="D50" s="30"/>
      <c r="E50" s="13"/>
      <c r="F50" s="30"/>
      <c r="G50" s="13"/>
      <c r="H50" s="30"/>
      <c r="I50" s="13"/>
      <c r="J50" s="21"/>
      <c r="K50" s="13"/>
      <c r="L50" s="13"/>
    </row>
    <row r="51" spans="1:12" ht="12.75">
      <c r="A51" s="18"/>
      <c r="B51" s="13"/>
      <c r="C51" s="13"/>
      <c r="D51" s="30"/>
      <c r="E51" s="13"/>
      <c r="F51" s="30"/>
      <c r="G51" s="13"/>
      <c r="H51" s="30"/>
      <c r="I51" s="13"/>
      <c r="J51" s="21"/>
      <c r="K51" s="13"/>
      <c r="L51" s="13"/>
    </row>
    <row r="52" spans="1:12" ht="12.75">
      <c r="A52" s="18"/>
      <c r="B52" s="13"/>
      <c r="C52" s="13"/>
      <c r="D52" s="30"/>
      <c r="E52" s="13"/>
      <c r="F52" s="30"/>
      <c r="G52" s="13"/>
      <c r="H52" s="30"/>
      <c r="I52" s="13"/>
      <c r="J52" s="21"/>
      <c r="K52" s="13"/>
      <c r="L52" s="13"/>
    </row>
    <row r="53" spans="1:12" ht="12.75">
      <c r="A53" s="18"/>
      <c r="B53" s="13"/>
      <c r="C53" s="13"/>
      <c r="D53" s="30"/>
      <c r="E53" s="13"/>
      <c r="F53" s="30"/>
      <c r="G53" s="13"/>
      <c r="H53" s="29"/>
      <c r="I53" s="13"/>
      <c r="J53" s="21"/>
      <c r="K53" s="13"/>
      <c r="L53" s="13"/>
    </row>
    <row r="54" spans="1:12" ht="12.75">
      <c r="A54" s="61"/>
      <c r="B54" s="13"/>
      <c r="C54" s="13"/>
      <c r="D54" s="30"/>
      <c r="E54" s="13"/>
      <c r="F54" s="30"/>
      <c r="G54" s="13"/>
      <c r="H54" s="30"/>
      <c r="I54" s="13"/>
      <c r="J54" s="21"/>
      <c r="K54" s="13"/>
      <c r="L54" s="13"/>
    </row>
    <row r="55" spans="1:11" ht="12.75">
      <c r="A55" s="18"/>
      <c r="B55" s="13"/>
      <c r="C55" s="13"/>
      <c r="D55" s="30"/>
      <c r="E55" s="13"/>
      <c r="F55" s="30"/>
      <c r="G55" s="13"/>
      <c r="H55" s="30"/>
      <c r="I55" s="13"/>
      <c r="J55" s="16"/>
      <c r="K55" s="13"/>
    </row>
    <row r="56" spans="1:11" ht="12.75">
      <c r="A56" s="18"/>
      <c r="B56" s="13"/>
      <c r="C56" s="13"/>
      <c r="D56" s="30"/>
      <c r="E56" s="13"/>
      <c r="F56" s="30"/>
      <c r="G56" s="13"/>
      <c r="H56" s="30"/>
      <c r="I56" s="13"/>
      <c r="J56" s="16"/>
      <c r="K56" s="13"/>
    </row>
    <row r="57" spans="1:11" ht="12.75">
      <c r="A57" s="16"/>
      <c r="B57" s="13"/>
      <c r="C57" s="13"/>
      <c r="D57" s="30"/>
      <c r="E57" s="13"/>
      <c r="F57" s="30"/>
      <c r="G57" s="13"/>
      <c r="H57" s="30"/>
      <c r="I57" s="13"/>
      <c r="J57" s="16"/>
      <c r="K57" s="13"/>
    </row>
    <row r="58" spans="1:11" ht="12.75">
      <c r="A58" s="18"/>
      <c r="B58" s="13"/>
      <c r="C58" s="13"/>
      <c r="D58" s="30"/>
      <c r="E58" s="13"/>
      <c r="F58" s="30"/>
      <c r="G58" s="13"/>
      <c r="H58" s="30"/>
      <c r="I58" s="13"/>
      <c r="J58" s="16"/>
      <c r="K58" s="13"/>
    </row>
    <row r="59" spans="1:11" ht="12.75">
      <c r="A59" s="77"/>
      <c r="B59" s="73"/>
      <c r="C59" s="73"/>
      <c r="D59" s="78"/>
      <c r="E59" s="73"/>
      <c r="F59" s="78"/>
      <c r="G59" s="73"/>
      <c r="H59" s="79"/>
      <c r="I59" s="73"/>
      <c r="J59" s="80"/>
      <c r="K59" s="13"/>
    </row>
    <row r="60" spans="1:12" ht="12.75">
      <c r="A60" s="74"/>
      <c r="B60" s="73"/>
      <c r="C60" s="73"/>
      <c r="D60" s="13"/>
      <c r="E60" s="73"/>
      <c r="F60" s="73"/>
      <c r="G60" s="73"/>
      <c r="H60" s="82"/>
      <c r="I60" s="73"/>
      <c r="J60" s="73"/>
      <c r="K60" s="21"/>
      <c r="L60" s="7"/>
    </row>
    <row r="61" spans="1:12" ht="12.75">
      <c r="A61" s="74"/>
      <c r="B61" s="73"/>
      <c r="C61" s="73"/>
      <c r="D61" s="13"/>
      <c r="E61" s="78"/>
      <c r="F61" s="79"/>
      <c r="G61" s="73"/>
      <c r="H61" s="79"/>
      <c r="I61" s="73"/>
      <c r="J61" s="73"/>
      <c r="K61" s="21"/>
      <c r="L61" s="7"/>
    </row>
    <row r="62" spans="1:12" ht="12.75">
      <c r="A62" s="74"/>
      <c r="B62" s="73"/>
      <c r="C62" s="73"/>
      <c r="D62" s="78"/>
      <c r="E62" s="78"/>
      <c r="F62" s="79"/>
      <c r="G62" s="73"/>
      <c r="H62" s="79"/>
      <c r="I62" s="73"/>
      <c r="J62" s="73"/>
      <c r="K62" s="21"/>
      <c r="L62" s="7"/>
    </row>
    <row r="63" spans="1:12" ht="12.75">
      <c r="A63" s="77"/>
      <c r="B63" s="73"/>
      <c r="C63" s="73"/>
      <c r="D63" s="73"/>
      <c r="E63" s="73"/>
      <c r="F63" s="73"/>
      <c r="G63" s="73"/>
      <c r="H63" s="73"/>
      <c r="I63" s="73"/>
      <c r="J63" s="73"/>
      <c r="K63" s="21"/>
      <c r="L63" s="7"/>
    </row>
    <row r="64" spans="1:12" ht="12.75">
      <c r="A64" s="77"/>
      <c r="B64" s="73"/>
      <c r="C64" s="73"/>
      <c r="D64" s="73"/>
      <c r="E64" s="73"/>
      <c r="F64" s="73"/>
      <c r="G64" s="73"/>
      <c r="H64" s="73"/>
      <c r="I64" s="73"/>
      <c r="J64" s="73"/>
      <c r="K64" s="21"/>
      <c r="L64" s="7"/>
    </row>
    <row r="65" spans="1:12" ht="12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21"/>
      <c r="L65" s="7"/>
    </row>
    <row r="66" spans="1:12" ht="12.75">
      <c r="A66" s="77"/>
      <c r="B66" s="73"/>
      <c r="C66" s="73"/>
      <c r="D66" s="73"/>
      <c r="E66" s="73"/>
      <c r="F66" s="79"/>
      <c r="G66" s="73"/>
      <c r="H66" s="73"/>
      <c r="I66" s="73"/>
      <c r="J66" s="73"/>
      <c r="K66" s="23"/>
      <c r="L66" s="7"/>
    </row>
    <row r="67" spans="1:12" ht="12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23"/>
      <c r="L67" s="7"/>
    </row>
    <row r="68" spans="1:12" ht="12.75">
      <c r="A68" s="17"/>
      <c r="B68" s="17"/>
      <c r="C68" s="17"/>
      <c r="D68" s="17"/>
      <c r="E68" s="17"/>
      <c r="F68" s="36"/>
      <c r="G68" s="17"/>
      <c r="H68" s="17"/>
      <c r="I68" s="17"/>
      <c r="J68" s="17"/>
      <c r="K68" s="23"/>
      <c r="L68" s="7"/>
    </row>
    <row r="69" spans="1:12" ht="12.75">
      <c r="A69" s="17"/>
      <c r="B69" s="17"/>
      <c r="C69" s="17"/>
      <c r="D69" s="17"/>
      <c r="E69" s="17"/>
      <c r="F69" s="58"/>
      <c r="G69" s="17"/>
      <c r="H69" s="17"/>
      <c r="I69" s="17"/>
      <c r="J69" s="17"/>
      <c r="K69" s="23"/>
      <c r="L69" s="7"/>
    </row>
    <row r="70" spans="1:12" ht="12.75">
      <c r="A70" s="17"/>
      <c r="B70" s="17"/>
      <c r="C70" s="17"/>
      <c r="D70" s="17"/>
      <c r="E70" s="17"/>
      <c r="F70" s="35"/>
      <c r="G70" s="17"/>
      <c r="H70" s="17"/>
      <c r="I70" s="17"/>
      <c r="J70" s="17"/>
      <c r="K70" s="23"/>
      <c r="L70" s="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23"/>
      <c r="L71" s="7"/>
    </row>
    <row r="72" spans="1:12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7"/>
    </row>
    <row r="73" spans="1:12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7"/>
    </row>
    <row r="74" spans="1:12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7"/>
    </row>
    <row r="75" spans="1:12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7"/>
    </row>
    <row r="76" spans="1:12" ht="12.75">
      <c r="A76" s="6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7"/>
    </row>
    <row r="77" spans="1:12" ht="12.75">
      <c r="A77" s="6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7"/>
    </row>
    <row r="78" spans="1:12" ht="12.75">
      <c r="A78" s="6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7"/>
    </row>
    <row r="79" spans="1:12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</sheetData>
  <printOptions/>
  <pageMargins left="0.75" right="0.5" top="1" bottom="1" header="0.5" footer="0.5"/>
  <pageSetup horizontalDpi="600" verticalDpi="600" orientation="portrait" r:id="rId1"/>
  <headerFooter alignWithMargins="0">
    <oddHeader>&amp;LCase No. 2008-00427
Test Year Ended 5/31/10&amp;C&amp;"Arial,Bold"
KENTUCKY-AMERICAN WATER COMPANY
PRO FORMA OPERATING INCOME 
&amp;RSch. RJH-8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DSPENARD</cp:lastModifiedBy>
  <cp:lastPrinted>2009-02-19T16:21:29Z</cp:lastPrinted>
  <dcterms:created xsi:type="dcterms:W3CDTF">2002-04-09T20:55:28Z</dcterms:created>
  <dcterms:modified xsi:type="dcterms:W3CDTF">2009-02-20T20:08:55Z</dcterms:modified>
  <cp:category/>
  <cp:version/>
  <cp:contentType/>
  <cp:contentStatus/>
</cp:coreProperties>
</file>