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10" windowWidth="14475" windowHeight="7680" activeTab="0"/>
  </bookViews>
  <sheets>
    <sheet name="Index" sheetId="1" r:id="rId1"/>
    <sheet name="Sch 1" sheetId="2" r:id="rId2"/>
    <sheet name="Sch 2" sheetId="3" r:id="rId3"/>
    <sheet name="Sch 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000" localSheetId="1">#REF!</definedName>
    <definedName name="_000">#REF!</definedName>
    <definedName name="ACCTS">#REF!</definedName>
    <definedName name="ALLOTHER">#REF!</definedName>
    <definedName name="BASEPER">#REF!</definedName>
    <definedName name="DEPR_DB">#REF!</definedName>
    <definedName name="KWH1_A">'[4]A'!#REF!</definedName>
    <definedName name="LABOR">#REF!</definedName>
    <definedName name="LIST">#REF!</definedName>
    <definedName name="LIST2">#REF!</definedName>
    <definedName name="NEWCOSTS">#REF!</definedName>
    <definedName name="ox" hidden="1">{"SchC2",#N/A,FALSE,"Sch C"}</definedName>
    <definedName name="ox1" hidden="1">{"SchC3",#N/A,FALSE,"Sch C"}</definedName>
    <definedName name="_xlnm.Print_Area" localSheetId="0">'Index'!$A$1:$E$15</definedName>
    <definedName name="_xlnm.Print_Area" localSheetId="1">'Sch 1'!$A$1:$L$52</definedName>
    <definedName name="_xlnm.Print_Area" localSheetId="2">'Sch 2'!$A$1:$E$27</definedName>
    <definedName name="_xlnm.Print_Area" localSheetId="3">'Sch 3'!$A$1:$M$111</definedName>
    <definedName name="_xlnm.Print_Area">'C:\Documents and Settings\dspenard\Local Settings\Temporary Internet Files\OLK102\[MJM-1 Updated.xls]Sch 2'!$A$1:$D$73</definedName>
    <definedName name="_xlnm.Print_Titles" localSheetId="3">'Sch 3'!$1:$11</definedName>
    <definedName name="Rate_Case_Labor" localSheetId="1">#REF!</definedName>
    <definedName name="Rate_Case_Labor">#REF!</definedName>
    <definedName name="SCH_A">'[1]Sch 1'!$A$1:$E$62</definedName>
    <definedName name="SCH_B">'Sch 1'!$A$1:$D$45</definedName>
    <definedName name="SCH_C">'[1]Sch 2'!$A$1:$D$73</definedName>
    <definedName name="SCH_H">'[1]Sch 3'!$A$1:$F$37</definedName>
    <definedName name="wrn.All._.Schedule._.B._.Exhibits." hidden="1">{"All Sch B Exhibits",#N/A,FALSE,"Sch B"}</definedName>
    <definedName name="wrn.CA._.CIAC._.Wkp." hidden="1">{"CA CIAC Forecasted Activity",#N/A,FALSE,"Cust Adv CIAC";"CA CIAC Balances and Amort of CIAC",#N/A,FALSE,"Cust Adv CIAC"}</definedName>
    <definedName name="wrn.COSReport.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SchA." localSheetId="1" hidden="1">{"SchA",#N/A,FALSE,"Sch A"}</definedName>
    <definedName name="wrn.SchA." hidden="1">{"SchA",#N/A,FALSE,"Sch A"}</definedName>
    <definedName name="wrn.SchB1." hidden="1">{"SchB1",#N/A,FALSE,"Sch B"}</definedName>
    <definedName name="wrn.SchB2." hidden="1">{"SchB2",#N/A,FALSE,"Sch B"}</definedName>
    <definedName name="wrn.SchB2.1." hidden="1">{"SchB2.1",#N/A,FALSE,"Sch B"}</definedName>
    <definedName name="wrn.SchB2.2." hidden="1">{"SchB2.2",#N/A,FALSE,"Sch B"}</definedName>
    <definedName name="wrn.SchB2.3." hidden="1">{"SchB2.3",#N/A,FALSE,"Sch B"}</definedName>
    <definedName name="wrn.SchB2.4." hidden="1">{"Schb2.4",#N/A,FALSE,"Sch B"}</definedName>
    <definedName name="wrn.SchB2.5." hidden="1">{"SchB2.5",#N/A,FALSE,"Sch B"}</definedName>
    <definedName name="wrn.SchB2.6." hidden="1">{"SchB2.6",#N/A,FALSE,"Sch B"}</definedName>
    <definedName name="wrn.SchB2.7." hidden="1">{"SchB2.7",#N/A,FALSE,"Sch B"}</definedName>
    <definedName name="wrn.SchB3." hidden="1">{"SchB3",#N/A,FALSE,"Sch B"}</definedName>
    <definedName name="wrn.SchB3.1." hidden="1">{"SchB3.1",#N/A,FALSE,"Sch B"}</definedName>
    <definedName name="wrn.SchB3.2." hidden="1">{"SchB3.2",#N/A,FALSE,"Sch B"}</definedName>
    <definedName name="wrn.SchB4." hidden="1">{"SchB4",#N/A,FALSE,"Sch B"}</definedName>
    <definedName name="wrn.SchB4.1." hidden="1">{"SchB4.1",#N/A,FALSE,"Sch B"}</definedName>
    <definedName name="wrn.SchB5." hidden="1">{"SchB5",#N/A,FALSE,"Sch B"}</definedName>
    <definedName name="wrn.SchB5.1." hidden="1">{"SchB5.1",#N/A,FALSE,"Sch B"}</definedName>
    <definedName name="wrn.SchB5.2." hidden="1">{"SchB5.2",#N/A,FALSE,"Sch B"}</definedName>
    <definedName name="wrn.SchB6." hidden="1">{"SchB6",#N/A,FALSE,"Sch B"}</definedName>
    <definedName name="wrn.SchB7." hidden="1">{"SchB7",#N/A,FALSE,"Sch B"}</definedName>
    <definedName name="wrn.SchB7.1." hidden="1">{"SchB7.1",#N/A,FALSE,"Sch B"}</definedName>
    <definedName name="wrn.SchB7.2." hidden="1">{"SchB7.2",#N/A,FALSE,"Sch B"}</definedName>
    <definedName name="wrn.SchB8." hidden="1">{"SchB8",#N/A,FALSE,"Sch B"}</definedName>
    <definedName name="wrn.SchC." localSheetId="1" hidden="1">{"SchC1",#N/A,FALSE,"Sch C";"SchC2",#N/A,FALSE,"Sch C";"SchC3",#N/A,FALSE,"Sch C"}</definedName>
    <definedName name="wrn.SchC." hidden="1">{"SchC1",#N/A,FALSE,"Sch C";"SchC2",#N/A,FALSE,"Sch C";"SchC3",#N/A,FALSE,"Sch C"}</definedName>
    <definedName name="wrn.SchC1." localSheetId="1" hidden="1">{"SchC1",#N/A,FALSE,"Sch C"}</definedName>
    <definedName name="wrn.SchC1." hidden="1">{"SchC1",#N/A,FALSE,"Sch C"}</definedName>
    <definedName name="wrn.SchC2." localSheetId="1" hidden="1">{"SchC2",#N/A,FALSE,"Sch C"}</definedName>
    <definedName name="wrn.SchC2." hidden="1">{"SchC2",#N/A,FALSE,"Sch C"}</definedName>
    <definedName name="wrn.SchC3." localSheetId="1" hidden="1">{"SchC3",#N/A,FALSE,"Sch C"}</definedName>
    <definedName name="wrn.SchC3." hidden="1">{"SchC3",#N/A,FALSE,"Sch C"}</definedName>
    <definedName name="wrn.SchD." localSheetId="1" hidden="1">{"SchD1",#N/A,FALSE,"Sch D";"SchD2",#N/A,FALSE,"Sch D";"SchD3",#N/A,FALSE,"Sch D";"SchD4",#N/A,FALSE,"Sch D";"SchD5",#N/A,FALSE,"Sch D"}</definedName>
    <definedName name="wrn.SchD." hidden="1">{"SchD1",#N/A,FALSE,"Sch D";"SchD2",#N/A,FALSE,"Sch D";"SchD3",#N/A,FALSE,"Sch D";"SchD4",#N/A,FALSE,"Sch D";"SchD5",#N/A,FALSE,"Sch D"}</definedName>
    <definedName name="wrn.SchD1." localSheetId="1" hidden="1">{"SchD1",#N/A,FALSE,"Sch D"}</definedName>
    <definedName name="wrn.SchD1." hidden="1">{"SchD1",#N/A,FALSE,"Sch D"}</definedName>
    <definedName name="wrn.SchD2." localSheetId="1" hidden="1">{"SchD2",#N/A,FALSE,"Sch D"}</definedName>
    <definedName name="wrn.SchD2." hidden="1">{"SchD2",#N/A,FALSE,"Sch D"}</definedName>
    <definedName name="wrn.SchD3." localSheetId="1" hidden="1">{"SchD3",#N/A,FALSE,"Sch D"}</definedName>
    <definedName name="wrn.SchD3." hidden="1">{"SchD3",#N/A,FALSE,"Sch D"}</definedName>
    <definedName name="wrn.SchD4." localSheetId="1" hidden="1">{"SchD4",#N/A,FALSE,"Sch D"}</definedName>
    <definedName name="wrn.SchD4." hidden="1">{"SchD4",#N/A,FALSE,"Sch D"}</definedName>
    <definedName name="wrn.SchD5." localSheetId="1" hidden="1">{"SchD5",#N/A,FALSE,"Sch D"}</definedName>
    <definedName name="wrn.SchD5." hidden="1">{"SchD5",#N/A,FALSE,"Sch D"}</definedName>
    <definedName name="wrn.SchE." localSheetId="1" hidden="1">{"SchE1.1",#N/A,FALSE,"Sch E";"SchE1.2",#N/A,FALSE,"Sch E";"SchE1.3",#N/A,FALSE,"Sch E";"SchE1.4",#N/A,FALSE,"Sch E";"SchE1.5",#N/A,FALSE,"Sch E";"SchE2",#N/A,FALSE,"Sch E"}</definedName>
    <definedName name="wrn.SchE." hidden="1">{"SchE1.1",#N/A,FALSE,"Sch E";"SchE1.2",#N/A,FALSE,"Sch E";"SchE1.3",#N/A,FALSE,"Sch E";"SchE1.4",#N/A,FALSE,"Sch E";"SchE1.5",#N/A,FALSE,"Sch E";"SchE2",#N/A,FALSE,"Sch E"}</definedName>
    <definedName name="wrn.SchE1.1." localSheetId="1" hidden="1">{"SchE1.1",#N/A,FALSE,"Sch E"}</definedName>
    <definedName name="wrn.SchE1.1." hidden="1">{"SchE1.1",#N/A,FALSE,"Sch E"}</definedName>
    <definedName name="wrn.SchE1.2." localSheetId="1" hidden="1">{"SchE1.2",#N/A,FALSE,"Sch E"}</definedName>
    <definedName name="wrn.SchE1.2." hidden="1">{"SchE1.2",#N/A,FALSE,"Sch E"}</definedName>
    <definedName name="wrn.SchE1.3." localSheetId="1" hidden="1">{"SchE1.3",#N/A,FALSE,"Sch E"}</definedName>
    <definedName name="wrn.SchE1.3." hidden="1">{"SchE1.3",#N/A,FALSE,"Sch E"}</definedName>
    <definedName name="wrn.SchE1.4." localSheetId="1" hidden="1">{"SchE1.4",#N/A,FALSE,"Sch E"}</definedName>
    <definedName name="wrn.SchE1.4." hidden="1">{"SchE1.4",#N/A,FALSE,"Sch E"}</definedName>
    <definedName name="wrn.SchE1.5." localSheetId="1" hidden="1">{"SchE1.5",#N/A,FALSE,"Sch E"}</definedName>
    <definedName name="wrn.SchE1.5." hidden="1">{"SchE1.5",#N/A,FALSE,"Sch E"}</definedName>
    <definedName name="wrn.SchE2." localSheetId="1" hidden="1">{"SchE2",#N/A,FALSE,"Sch E"}</definedName>
    <definedName name="wrn.SchE2." hidden="1">{"SchE2",#N/A,FALSE,"Sch E"}</definedName>
    <definedName name="wrn.SchH." localSheetId="1" hidden="1">{"SchH",#N/A,FALSE,"Sch H"}</definedName>
    <definedName name="wrn.SchH." hidden="1">{"SchH",#N/A,FALSE,"Sch H"}</definedName>
    <definedName name="Z_1F5D8D23_273D_11D4_B714_004005A175E9_.wvu.PrintArea" localSheetId="1" hidden="1">'Sch 1'!$A$1:$D$45</definedName>
    <definedName name="Z_4BA0C5A0_90DF_11D2_9451_0008C780B76A_.wvu.PrintArea" localSheetId="1" hidden="1">'Sch 1'!$A$1:$D$45</definedName>
    <definedName name="Z_4BA0C5A1_90DF_11D2_9451_0008C780B76A_.wvu.PrintArea" localSheetId="1" hidden="1">'Sch 1'!#REF!</definedName>
    <definedName name="Z_4BA0C5A2_90DF_11D2_9451_0008C780B76A_.wvu.PrintArea" localSheetId="1" hidden="1">'Sch 1'!#REF!</definedName>
    <definedName name="Z_4BA0C5A3_90DF_11D2_9451_0008C780B76A_.wvu.PrintArea" localSheetId="1" hidden="1">'Sch 1'!#REF!</definedName>
    <definedName name="Z_4BA0C5A4_90DF_11D2_9451_0008C780B76A_.wvu.PrintArea" localSheetId="1" hidden="1">'Sch 1'!#REF!</definedName>
    <definedName name="Z_4BA0C5A5_90DF_11D2_9451_0008C780B76A_.wvu.PrintArea" localSheetId="1" hidden="1">'Sch 1'!#REF!</definedName>
    <definedName name="Z_4BA0C5A6_90DF_11D2_9451_0008C780B76A_.wvu.PrintArea" localSheetId="1" hidden="1">'Sch 1'!#REF!</definedName>
    <definedName name="Z_4BA0C5A7_90DF_11D2_9451_0008C780B76A_.wvu.PrintArea" localSheetId="1" hidden="1">'Sch 1'!#REF!</definedName>
    <definedName name="Z_4BA0C5A8_90DF_11D2_9451_0008C780B76A_.wvu.PrintArea" localSheetId="1" hidden="1">'Sch 1'!#REF!</definedName>
    <definedName name="Z_4BA0C5A9_90DF_11D2_9451_0008C780B76A_.wvu.PrintArea" localSheetId="1" hidden="1">'Sch 1'!#REF!</definedName>
    <definedName name="Z_4BA0C5AA_90DF_11D2_9451_0008C780B76A_.wvu.PrintArea" localSheetId="1" hidden="1">'Sch 1'!#REF!</definedName>
    <definedName name="Z_4BA0C5AB_90DF_11D2_9451_0008C780B76A_.wvu.PrintArea" localSheetId="1" hidden="1">'Sch 1'!#REF!</definedName>
    <definedName name="Z_4BA0C5AC_90DF_11D2_9451_0008C780B76A_.wvu.PrintArea" localSheetId="1" hidden="1">'Sch 1'!#REF!</definedName>
    <definedName name="Z_4BA0C5AD_90DF_11D2_9451_0008C780B76A_.wvu.PrintArea" localSheetId="1" hidden="1">'Sch 1'!#REF!</definedName>
    <definedName name="Z_4BA0C5AE_90DF_11D2_9451_0008C780B76A_.wvu.PrintArea" localSheetId="1" hidden="1">'Sch 1'!#REF!</definedName>
    <definedName name="Z_4BA0C5AF_90DF_11D2_9451_0008C780B76A_.wvu.PrintArea" localSheetId="1" hidden="1">'Sch 1'!#REF!</definedName>
    <definedName name="Z_4BA0C5B0_90DF_11D2_9451_0008C780B76A_.wvu.PrintArea" localSheetId="1" hidden="1">'Sch 1'!#REF!</definedName>
    <definedName name="Z_4BA0C5B1_90DF_11D2_9451_0008C780B76A_.wvu.PrintArea" localSheetId="1" hidden="1">'Sch 1'!#REF!</definedName>
    <definedName name="Z_4BA0C5B2_90DF_11D2_9451_0008C780B76A_.wvu.PrintArea" localSheetId="1" hidden="1">'Sch 1'!#REF!</definedName>
    <definedName name="Z_4BA0C5B4_90DF_11D2_9451_0008C780B76A_.wvu.PrintArea" localSheetId="1" hidden="1">'Sch 1'!#REF!</definedName>
    <definedName name="Z_4BA0C5B5_90DF_11D2_9451_0008C780B76A_.wvu.PrintArea" localSheetId="1" hidden="1">'Sch 1'!#REF!</definedName>
    <definedName name="Z_4BA0C5B6_90DF_11D2_9451_0008C780B76A_.wvu.PrintArea" localSheetId="1" hidden="1">'Sch 1'!#REF!</definedName>
    <definedName name="Z_8EA091FA_1F0D_11D3_9451_0008C780B76A_.wvu.PrintArea" localSheetId="1" hidden="1">'Sch 1'!$A$1:$D$45</definedName>
    <definedName name="Z_8EA0920E_1F0D_11D3_9451_0008C780B76A_.wvu.PrintArea" localSheetId="1" hidden="1">'Sch 1'!$A$1:$D$45</definedName>
    <definedName name="Z_918BD2A0_040E_11D4_8701_444553540000_.wvu.PrintArea" localSheetId="1" hidden="1">'Sch 1'!$A$1:$D$45</definedName>
    <definedName name="Z_9E71CAC1_068D_11D4_8701_444553540000_.wvu.PrintArea" localSheetId="1" hidden="1">'Sch 1'!$A$1:$D$45</definedName>
    <definedName name="Z_9E71CAC3_068D_11D4_8701_444553540000_.wvu.PrintArea" localSheetId="1" hidden="1">'Sch 1'!$A$1:$D$45</definedName>
    <definedName name="Z_9E71CAC4_068D_11D4_8701_444553540000_.wvu.PrintArea" localSheetId="1" hidden="1">'Sch 1'!$A$1:$D$45</definedName>
    <definedName name="Z_9E71CAC5_068D_11D4_8701_444553540000_.wvu.PrintArea" localSheetId="1" hidden="1">'Sch 1'!$A$1:$D$45</definedName>
    <definedName name="Z_9E71CAC6_068D_11D4_8701_444553540000_.wvu.PrintArea" localSheetId="1" hidden="1">'Sch 1'!$A$1:$D$45</definedName>
    <definedName name="Z_9E71CAC7_068D_11D4_8701_444553540000_.wvu.PrintArea" localSheetId="1" hidden="1">'Sch 1'!$A$1:$D$45</definedName>
    <definedName name="Z_9E71CAC8_068D_11D4_8701_444553540000_.wvu.PrintArea" localSheetId="1" hidden="1">'Sch 1'!$A$1:$D$45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<sst xmlns="http://schemas.openxmlformats.org/spreadsheetml/2006/main" count="218" uniqueCount="160">
  <si>
    <t>KENTUCKY AMERICAN WATER COMPANY</t>
  </si>
  <si>
    <t>FUTURE TEST YEAR ENDING NOVEMBER 30, 2008</t>
  </si>
  <si>
    <t>RATE BASE SUMMARY</t>
  </si>
  <si>
    <t>AG</t>
  </si>
  <si>
    <t>Line</t>
  </si>
  <si>
    <t>Company</t>
  </si>
  <si>
    <t>Recommended</t>
  </si>
  <si>
    <t>No.</t>
  </si>
  <si>
    <t>Rate Base Component</t>
  </si>
  <si>
    <t>Claim  1/</t>
  </si>
  <si>
    <t>Adjustment</t>
  </si>
  <si>
    <t>Utility Plant In Service</t>
  </si>
  <si>
    <t>Property Held for Future Use</t>
  </si>
  <si>
    <t>Utility Plant Acquisition Adjustments</t>
  </si>
  <si>
    <t>Accumulated Depreciation</t>
  </si>
  <si>
    <t>2/</t>
  </si>
  <si>
    <t>Accumulated Amortization</t>
  </si>
  <si>
    <t>Net Utility Plant In Service</t>
  </si>
  <si>
    <t>Construction Work in Progress</t>
  </si>
  <si>
    <t>Working Capital Allowance</t>
  </si>
  <si>
    <t>3/</t>
  </si>
  <si>
    <t>Other  Working Capital Allowance</t>
  </si>
  <si>
    <t>Contributions in Aid of Construction</t>
  </si>
  <si>
    <t>Customer Advances</t>
  </si>
  <si>
    <t>Deferred Income Taxes</t>
  </si>
  <si>
    <t xml:space="preserve">Deferred Investment Tax Credits </t>
  </si>
  <si>
    <t>Deferred Maintenance</t>
  </si>
  <si>
    <t>Deferred Debits</t>
  </si>
  <si>
    <t>Other Rate Base Elements</t>
  </si>
  <si>
    <t>Jurisdictional Rate Base</t>
  </si>
  <si>
    <t>Sources:</t>
  </si>
  <si>
    <t>KAWC Schedule B-1, p. 2 of 2.</t>
  </si>
  <si>
    <t xml:space="preserve">Accumulated depreciation as calculated by "KAW_R_AGDR2#6_RB07_071607.xls" when AG </t>
  </si>
  <si>
    <t>KENTUCKY-AMERICAN WATER COMPANY</t>
  </si>
  <si>
    <t>WORKING CAPITAL -  LEAD/LAG STUDY</t>
  </si>
  <si>
    <t>Company Proposed  1/</t>
  </si>
  <si>
    <t>AG Recommended</t>
  </si>
  <si>
    <t>Lines</t>
  </si>
  <si>
    <t>Description</t>
  </si>
  <si>
    <t>Total Water</t>
  </si>
  <si>
    <t>Total Operating Funds</t>
  </si>
  <si>
    <t>Average Daily Operating Funds</t>
  </si>
  <si>
    <t>Composite Average Days Interval Between:</t>
  </si>
  <si>
    <t>(A) Date Service Furnished and Date Collections Deposited</t>
  </si>
  <si>
    <t>Days</t>
  </si>
  <si>
    <t>(B) Date Expenses Incurred and Date of Payment</t>
  </si>
  <si>
    <t>(C) Net Interval</t>
  </si>
  <si>
    <t>Total Working Capital</t>
  </si>
  <si>
    <t>Use</t>
  </si>
  <si>
    <t xml:space="preserve"> </t>
  </si>
  <si>
    <t>Difference</t>
  </si>
  <si>
    <t>Post Payment</t>
  </si>
  <si>
    <t>Amount</t>
  </si>
  <si>
    <t>or</t>
  </si>
  <si>
    <t>Dollar Days</t>
  </si>
  <si>
    <t>DESCRIPTION</t>
  </si>
  <si>
    <t>Total</t>
  </si>
  <si>
    <t>(Lead) Days</t>
  </si>
  <si>
    <t>Payrolls Charged to Expense - Union/ATS Group</t>
  </si>
  <si>
    <t>4/</t>
  </si>
  <si>
    <t>Payrolls Charged to Expense - Salaried</t>
  </si>
  <si>
    <t>5/</t>
  </si>
  <si>
    <t xml:space="preserve">    Total Payroll</t>
  </si>
  <si>
    <t>Fuel and Power</t>
  </si>
  <si>
    <t>Chemicals</t>
  </si>
  <si>
    <t>Service Company Charges</t>
  </si>
  <si>
    <t>Group Insurance</t>
  </si>
  <si>
    <t>6/</t>
  </si>
  <si>
    <t>Opeb</t>
  </si>
  <si>
    <t>Insurance Other than Group</t>
  </si>
  <si>
    <t>Transportation Expense</t>
  </si>
  <si>
    <t>Rents</t>
  </si>
  <si>
    <t>Telephone Expense</t>
  </si>
  <si>
    <t>Postage Expense</t>
  </si>
  <si>
    <t>Stock E</t>
  </si>
  <si>
    <t>Maintenance Expense, excluding Amortizations</t>
  </si>
  <si>
    <t>Amortization</t>
  </si>
  <si>
    <t>Uncollectibles</t>
  </si>
  <si>
    <t>Waste Disposal</t>
  </si>
  <si>
    <t>Other Operating Expenses</t>
  </si>
  <si>
    <t xml:space="preserve">    Total O &amp; M Expenses</t>
  </si>
  <si>
    <t>Depreciation and Amortization</t>
  </si>
  <si>
    <t>7/</t>
  </si>
  <si>
    <t>Taxes, Other than Income</t>
  </si>
  <si>
    <t xml:space="preserve">  Payroll - FUTA</t>
  </si>
  <si>
    <t xml:space="preserve">  Payroll - SUTA</t>
  </si>
  <si>
    <t xml:space="preserve">  Payroll - FICA</t>
  </si>
  <si>
    <t xml:space="preserve">  Other</t>
  </si>
  <si>
    <t>Income Taxes - Current - SIT</t>
  </si>
  <si>
    <t>Income Taxes - Current - FIT</t>
  </si>
  <si>
    <t>Interest  Expense - Long - Term Debt</t>
  </si>
  <si>
    <t>Interest  Expense - Short - Term Debt</t>
  </si>
  <si>
    <t>Preferred Dividends</t>
  </si>
  <si>
    <t>Net Income</t>
  </si>
  <si>
    <t>Net Operating Funds</t>
  </si>
  <si>
    <t>Average Days Interval between Date Expenses are Incurred and Date of Payment</t>
  </si>
  <si>
    <t xml:space="preserve">Revenues </t>
  </si>
  <si>
    <t>Median</t>
  </si>
  <si>
    <t>Service Days</t>
  </si>
  <si>
    <t>Monthly - Arrears Full Bills</t>
  </si>
  <si>
    <t>Other Revenues</t>
  </si>
  <si>
    <t>Fire Service</t>
  </si>
  <si>
    <t>Average Median Service Days</t>
  </si>
  <si>
    <t xml:space="preserve">Number of Days between the Reading Date and the </t>
  </si>
  <si>
    <t xml:space="preserve">    Billing Date</t>
  </si>
  <si>
    <t>Number of Days between the Billing Date and the</t>
  </si>
  <si>
    <t xml:space="preserve">    Date the Bills are Paid</t>
  </si>
  <si>
    <t>Total Average Days'  Interval between Number of Days</t>
  </si>
  <si>
    <t xml:space="preserve">    from Date Services are Furnished to Date Collections</t>
  </si>
  <si>
    <t xml:space="preserve">    are Received</t>
  </si>
  <si>
    <t>1/</t>
  </si>
  <si>
    <t>KAWC Schedule B-5.2, pp. 4-6, summed for total company.</t>
  </si>
  <si>
    <t>Company used this for each division.  It is the Lexington number.</t>
  </si>
  <si>
    <t>Difference due to composite calculation.</t>
  </si>
  <si>
    <t>Index</t>
  </si>
  <si>
    <t>Schedule 1</t>
  </si>
  <si>
    <t>Schedule 2</t>
  </si>
  <si>
    <t>Schedule 3</t>
  </si>
  <si>
    <t>Schedule</t>
  </si>
  <si>
    <t>Adjustment No.</t>
  </si>
  <si>
    <t>Rate Base Summary</t>
  </si>
  <si>
    <t>Adjustment to Accumulated Depreciation</t>
  </si>
  <si>
    <t>Adjustment to Cash Working Capital</t>
  </si>
  <si>
    <t>Rate Base</t>
  </si>
  <si>
    <t>recommended depreciation rates are used.  See Schedule 2.</t>
  </si>
  <si>
    <t>Accumulated Depreciation per Company</t>
  </si>
  <si>
    <t>Accumulated Depreciation per AG</t>
  </si>
  <si>
    <t>Decrease to Accumulated Depreciation  (L. 1 - L. 2)</t>
  </si>
  <si>
    <t xml:space="preserve">Adjustment to Accumulated Depreciation </t>
  </si>
  <si>
    <t>to Reflect AG Recommended Depreciation Rates</t>
  </si>
  <si>
    <t>Accumulated depreciation as calculated by KAW_R_AGDR2#6_RB07_071607.xls</t>
  </si>
  <si>
    <t xml:space="preserve">when AG recommended depreciation rates are used. </t>
  </si>
  <si>
    <t>AG Adjustment No. 1</t>
  </si>
  <si>
    <t>AG ADJUSTMENT TO CASH WORKING CAPITAL</t>
  </si>
  <si>
    <t>AG ADJUSTMENT NO. 2</t>
  </si>
  <si>
    <t>See Exhibit___(MJM-4), Schedule 7.</t>
  </si>
  <si>
    <t>See Exhibit___(MJM-4), Schedule 4.</t>
  </si>
  <si>
    <t>See Exhibit___(MJM-4), Schedule 5.</t>
  </si>
  <si>
    <t>See Exhibit___(MJM-4), Schedule 3.</t>
  </si>
  <si>
    <t>8/</t>
  </si>
  <si>
    <t>9/</t>
  </si>
  <si>
    <t>Original</t>
  </si>
  <si>
    <t>Position</t>
  </si>
  <si>
    <t>Original AG</t>
  </si>
  <si>
    <t>Updated AG</t>
  </si>
  <si>
    <t>10/</t>
  </si>
  <si>
    <t>See Exhibit___(MJM04) Updated, Schedules 2 and 6.</t>
  </si>
  <si>
    <t>See Exhibit___(MJM-4) Updated, Schedule 10.</t>
  </si>
  <si>
    <t>Additional</t>
  </si>
  <si>
    <t>(a)</t>
  </si>
  <si>
    <t>(b)</t>
  </si>
  <si>
    <t>(d)</t>
  </si>
  <si>
    <t>(c)=(b)-(a)</t>
  </si>
  <si>
    <t>(e)=(d)-(b)</t>
  </si>
  <si>
    <t>See Exhibit___(MJM_3), Schedule 3.</t>
  </si>
  <si>
    <t>See Exhibit___(MJM_3) Updated, Schedule 3.</t>
  </si>
  <si>
    <t>Exhibit___(MJM-3) Updated</t>
  </si>
  <si>
    <t>See Exhibit___(MJM-4) Updated, Schedule 11.</t>
  </si>
  <si>
    <t>11/</t>
  </si>
  <si>
    <t>See Exhibit___(MJM-1) Updated, Schedule 2.  Amount does not include Interest Synchronization (Adjs. 10 and 15).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</si>
</sst>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0000"/>
    <numFmt numFmtId="166" formatCode="0.000000%"/>
    <numFmt numFmtId="167" formatCode="0.00000%"/>
    <numFmt numFmtId="168" formatCode="#,##0.0000000_);\(#,##0.0000000\)"/>
    <numFmt numFmtId="169" formatCode="_(&quot;$&quot;* #,##0_);_(&quot;$&quot;* \(#,##0\);_(&quot;$&quot;* &quot;-&quot;??_);_(@_)"/>
    <numFmt numFmtId="170" formatCode="#,##0.000"/>
    <numFmt numFmtId="171" formatCode="_(* #,##0_);_(* \(#,##0\);_(* &quot;-&quot;??_);_(@_)"/>
    <numFmt numFmtId="172" formatCode="0.0000%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0.0%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#,##0.0"/>
    <numFmt numFmtId="181" formatCode="#,##0.0000"/>
    <numFmt numFmtId="182" formatCode="#,##0.00000"/>
    <numFmt numFmtId="183" formatCode="0.00_)"/>
    <numFmt numFmtId="184" formatCode="0_);\(0\)"/>
    <numFmt numFmtId="185" formatCode="0.000%"/>
    <numFmt numFmtId="186" formatCode="_(* #,##0.000000000_);_(* \(#,##0.000000000\);_(* &quot;-&quot;??_);_(@_)"/>
    <numFmt numFmtId="187" formatCode="0.0000"/>
    <numFmt numFmtId="188" formatCode="&quot;$&quot;#,##0"/>
    <numFmt numFmtId="189" formatCode="&quot;$&quot;#,##0.000"/>
    <numFmt numFmtId="190" formatCode="&quot;$&quot;#,##0.00000"/>
  </numFmts>
  <fonts count="3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24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9" fillId="0" borderId="0">
      <alignment/>
      <protection/>
    </xf>
    <xf numFmtId="0" fontId="4" fillId="23" borderId="7" applyNumberFormat="0" applyFont="0" applyAlignment="0" applyProtection="0"/>
    <xf numFmtId="0" fontId="20" fillId="20" borderId="8" applyNumberFormat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7" fontId="9" fillId="0" borderId="0" xfId="57" applyNumberFormat="1" applyFont="1" applyFill="1">
      <alignment/>
      <protection/>
    </xf>
    <xf numFmtId="37" fontId="25" fillId="0" borderId="0" xfId="57" applyNumberFormat="1" applyFont="1" applyFill="1" applyAlignment="1">
      <alignment/>
      <protection/>
    </xf>
    <xf numFmtId="37" fontId="1" fillId="0" borderId="0" xfId="57" applyNumberFormat="1" applyFont="1" applyFill="1" applyAlignment="1">
      <alignment horizontal="centerContinuous"/>
      <protection/>
    </xf>
    <xf numFmtId="171" fontId="1" fillId="0" borderId="0" xfId="42" applyNumberFormat="1" applyFont="1" applyFill="1" applyAlignment="1">
      <alignment horizontal="centerContinuous"/>
    </xf>
    <xf numFmtId="171" fontId="25" fillId="0" borderId="0" xfId="42" applyNumberFormat="1" applyFont="1" applyFill="1" applyAlignment="1">
      <alignment/>
    </xf>
    <xf numFmtId="37" fontId="27" fillId="0" borderId="0" xfId="57" applyNumberFormat="1" applyFont="1" applyFill="1" applyAlignment="1">
      <alignment horizontal="centerContinuous"/>
      <protection/>
    </xf>
    <xf numFmtId="37" fontId="27" fillId="0" borderId="0" xfId="57" applyNumberFormat="1" applyFont="1" applyFill="1" applyAlignment="1">
      <alignment horizontal="center"/>
      <protection/>
    </xf>
    <xf numFmtId="37" fontId="9" fillId="0" borderId="0" xfId="57" applyNumberFormat="1" applyFont="1" applyFill="1" applyAlignment="1">
      <alignment/>
      <protection/>
    </xf>
    <xf numFmtId="37" fontId="9" fillId="0" borderId="0" xfId="57" applyNumberFormat="1" applyFont="1" applyFill="1" applyAlignment="1">
      <alignment horizontal="center"/>
      <protection/>
    </xf>
    <xf numFmtId="37" fontId="28" fillId="0" borderId="0" xfId="57" applyNumberFormat="1" applyFont="1" applyFill="1" applyAlignment="1">
      <alignment horizontal="center"/>
      <protection/>
    </xf>
    <xf numFmtId="171" fontId="9" fillId="0" borderId="0" xfId="42" applyNumberFormat="1" applyFont="1" applyFill="1" applyAlignment="1">
      <alignment/>
    </xf>
    <xf numFmtId="37" fontId="9" fillId="0" borderId="0" xfId="57" applyNumberFormat="1" applyFont="1" applyFill="1" applyAlignment="1">
      <alignment horizontal="centerContinuous"/>
      <protection/>
    </xf>
    <xf numFmtId="43" fontId="25" fillId="0" borderId="0" xfId="42" applyFont="1" applyFill="1" applyAlignment="1">
      <alignment/>
    </xf>
    <xf numFmtId="39" fontId="25" fillId="0" borderId="0" xfId="57" applyNumberFormat="1" applyFont="1" applyFill="1" applyAlignment="1">
      <alignment/>
      <protection/>
    </xf>
    <xf numFmtId="39" fontId="9" fillId="0" borderId="0" xfId="57" applyNumberFormat="1" applyFont="1" applyFill="1" applyBorder="1" applyAlignment="1">
      <alignment/>
      <protection/>
    </xf>
    <xf numFmtId="39" fontId="25" fillId="0" borderId="10" xfId="57" applyNumberFormat="1" applyFont="1" applyFill="1" applyBorder="1" applyAlignment="1">
      <alignment/>
      <protection/>
    </xf>
    <xf numFmtId="39" fontId="25" fillId="0" borderId="11" xfId="57" applyNumberFormat="1" applyFont="1" applyFill="1" applyBorder="1" applyAlignment="1">
      <alignment/>
      <protection/>
    </xf>
    <xf numFmtId="5" fontId="9" fillId="0" borderId="12" xfId="57" applyNumberFormat="1" applyFont="1" applyFill="1" applyBorder="1" applyAlignment="1">
      <alignment/>
      <protection/>
    </xf>
    <xf numFmtId="37" fontId="9" fillId="0" borderId="0" xfId="57" applyNumberFormat="1" applyFont="1" applyFill="1" applyAlignment="1">
      <alignment horizontal="left"/>
      <protection/>
    </xf>
    <xf numFmtId="5" fontId="9" fillId="0" borderId="10" xfId="57" applyNumberFormat="1" applyFont="1" applyFill="1" applyBorder="1" applyAlignment="1">
      <alignment/>
      <protection/>
    </xf>
    <xf numFmtId="171" fontId="9" fillId="0" borderId="0" xfId="42" applyNumberFormat="1" applyFont="1" applyFill="1" applyAlignment="1">
      <alignment/>
    </xf>
    <xf numFmtId="171" fontId="9" fillId="0" borderId="0" xfId="42" applyNumberFormat="1" applyFont="1" applyFill="1" applyBorder="1" applyAlignment="1">
      <alignment horizontal="center"/>
    </xf>
    <xf numFmtId="37" fontId="25" fillId="0" borderId="0" xfId="57" applyNumberFormat="1" applyFont="1" applyFill="1" applyAlignment="1">
      <alignment horizontal="center"/>
      <protection/>
    </xf>
    <xf numFmtId="171" fontId="25" fillId="0" borderId="0" xfId="42" applyNumberFormat="1" applyFont="1" applyFill="1" applyAlignment="1">
      <alignment horizontal="center"/>
    </xf>
    <xf numFmtId="37" fontId="9" fillId="0" borderId="13" xfId="57" applyNumberFormat="1" applyFont="1" applyFill="1" applyBorder="1" applyAlignment="1">
      <alignment/>
      <protection/>
    </xf>
    <xf numFmtId="37" fontId="9" fillId="0" borderId="13" xfId="57" applyNumberFormat="1" applyFont="1" applyFill="1" applyBorder="1" applyAlignment="1">
      <alignment horizontal="center"/>
      <protection/>
    </xf>
    <xf numFmtId="171" fontId="9" fillId="0" borderId="13" xfId="42" applyNumberFormat="1" applyFont="1" applyFill="1" applyBorder="1" applyAlignment="1">
      <alignment horizontal="center"/>
    </xf>
    <xf numFmtId="37" fontId="25" fillId="0" borderId="13" xfId="57" applyNumberFormat="1" applyFont="1" applyFill="1" applyBorder="1" applyAlignment="1">
      <alignment horizontal="center"/>
      <protection/>
    </xf>
    <xf numFmtId="43" fontId="9" fillId="0" borderId="0" xfId="42" applyNumberFormat="1" applyFont="1" applyFill="1" applyAlignment="1">
      <alignment/>
    </xf>
    <xf numFmtId="171" fontId="9" fillId="0" borderId="10" xfId="42" applyNumberFormat="1" applyFont="1" applyFill="1" applyBorder="1" applyAlignment="1">
      <alignment/>
    </xf>
    <xf numFmtId="171" fontId="25" fillId="0" borderId="10" xfId="42" applyNumberFormat="1" applyFont="1" applyFill="1" applyBorder="1" applyAlignment="1">
      <alignment/>
    </xf>
    <xf numFmtId="171" fontId="29" fillId="0" borderId="0" xfId="42" applyNumberFormat="1" applyFont="1" applyFill="1" applyAlignment="1">
      <alignment/>
    </xf>
    <xf numFmtId="171" fontId="9" fillId="0" borderId="11" xfId="42" applyNumberFormat="1" applyFont="1" applyFill="1" applyBorder="1" applyAlignment="1">
      <alignment/>
    </xf>
    <xf numFmtId="39" fontId="9" fillId="0" borderId="0" xfId="57" applyNumberFormat="1" applyFont="1" applyFill="1" applyAlignment="1">
      <alignment/>
      <protection/>
    </xf>
    <xf numFmtId="171" fontId="9" fillId="0" borderId="0" xfId="42" applyNumberFormat="1" applyFont="1" applyFill="1" applyBorder="1" applyAlignment="1">
      <alignment/>
    </xf>
    <xf numFmtId="43" fontId="9" fillId="0" borderId="0" xfId="42" applyFont="1" applyFill="1" applyAlignment="1">
      <alignment/>
    </xf>
    <xf numFmtId="39" fontId="9" fillId="0" borderId="0" xfId="57" applyNumberFormat="1" applyFont="1" applyFill="1">
      <alignment/>
      <protection/>
    </xf>
    <xf numFmtId="43" fontId="9" fillId="0" borderId="10" xfId="42" applyFont="1" applyFill="1" applyBorder="1" applyAlignment="1">
      <alignment/>
    </xf>
    <xf numFmtId="43" fontId="9" fillId="0" borderId="11" xfId="42" applyFont="1" applyFill="1" applyBorder="1" applyAlignment="1">
      <alignment/>
    </xf>
    <xf numFmtId="43" fontId="9" fillId="0" borderId="0" xfId="42" applyFont="1" applyFill="1" applyAlignment="1">
      <alignment/>
    </xf>
    <xf numFmtId="171" fontId="9" fillId="0" borderId="0" xfId="42" applyNumberFormat="1" applyFont="1" applyFill="1" applyBorder="1" applyAlignment="1">
      <alignment/>
    </xf>
    <xf numFmtId="0" fontId="9" fillId="0" borderId="0" xfId="57" applyFont="1" applyFill="1">
      <alignment/>
      <protection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3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171" fontId="27" fillId="0" borderId="0" xfId="42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9" fontId="9" fillId="0" borderId="0" xfId="44" applyNumberFormat="1" applyFont="1" applyAlignment="1">
      <alignment/>
    </xf>
    <xf numFmtId="171" fontId="9" fillId="0" borderId="0" xfId="42" applyNumberFormat="1" applyFont="1" applyBorder="1" applyAlignment="1">
      <alignment/>
    </xf>
    <xf numFmtId="171" fontId="9" fillId="0" borderId="17" xfId="42" applyNumberFormat="1" applyFont="1" applyBorder="1" applyAlignment="1">
      <alignment/>
    </xf>
    <xf numFmtId="0" fontId="9" fillId="0" borderId="0" xfId="0" applyFont="1" applyBorder="1" applyAlignment="1">
      <alignment/>
    </xf>
    <xf numFmtId="169" fontId="9" fillId="0" borderId="18" xfId="44" applyNumberFormat="1" applyFont="1" applyBorder="1" applyAlignment="1">
      <alignment/>
    </xf>
    <xf numFmtId="37" fontId="25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171" fontId="32" fillId="0" borderId="0" xfId="42" applyNumberFormat="1" applyFont="1" applyFill="1" applyAlignment="1">
      <alignment horizontal="right"/>
    </xf>
    <xf numFmtId="171" fontId="33" fillId="0" borderId="0" xfId="42" applyNumberFormat="1" applyFont="1" applyFill="1" applyAlignment="1">
      <alignment horizontal="right"/>
    </xf>
    <xf numFmtId="37" fontId="9" fillId="0" borderId="19" xfId="0" applyNumberFormat="1" applyFont="1" applyFill="1" applyAlignment="1">
      <alignment/>
    </xf>
    <xf numFmtId="171" fontId="9" fillId="0" borderId="19" xfId="42" applyNumberFormat="1" applyFont="1" applyFill="1" applyAlignment="1">
      <alignment/>
    </xf>
    <xf numFmtId="37" fontId="25" fillId="0" borderId="20" xfId="0" applyNumberFormat="1" applyFont="1" applyFill="1" applyBorder="1" applyAlignment="1">
      <alignment/>
    </xf>
    <xf numFmtId="171" fontId="9" fillId="0" borderId="19" xfId="42" applyNumberFormat="1" applyFont="1" applyFill="1" applyAlignment="1">
      <alignment horizontal="center"/>
    </xf>
    <xf numFmtId="37" fontId="9" fillId="0" borderId="0" xfId="0" applyNumberFormat="1" applyFont="1" applyFill="1" applyAlignment="1">
      <alignment horizontal="center"/>
    </xf>
    <xf numFmtId="171" fontId="25" fillId="0" borderId="0" xfId="42" applyNumberFormat="1" applyFont="1" applyFill="1" applyBorder="1" applyAlignment="1">
      <alignment horizontal="centerContinuous"/>
    </xf>
    <xf numFmtId="37" fontId="25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171" fontId="9" fillId="0" borderId="0" xfId="42" applyNumberFormat="1" applyFont="1" applyFill="1" applyAlignment="1">
      <alignment horizontal="center"/>
    </xf>
    <xf numFmtId="37" fontId="25" fillId="0" borderId="13" xfId="0" applyNumberFormat="1" applyFont="1" applyFill="1" applyBorder="1" applyAlignment="1">
      <alignment/>
    </xf>
    <xf numFmtId="37" fontId="9" fillId="0" borderId="19" xfId="0" applyNumberFormat="1" applyFont="1" applyFill="1" applyAlignment="1">
      <alignment horizontal="center"/>
    </xf>
    <xf numFmtId="37" fontId="9" fillId="0" borderId="19" xfId="0" applyNumberFormat="1" applyFont="1" applyFill="1" applyAlignment="1">
      <alignment/>
    </xf>
    <xf numFmtId="171" fontId="9" fillId="0" borderId="19" xfId="42" applyNumberFormat="1" applyFont="1" applyFill="1" applyAlignment="1">
      <alignment/>
    </xf>
    <xf numFmtId="169" fontId="9" fillId="0" borderId="0" xfId="44" applyNumberFormat="1" applyFont="1" applyFill="1" applyAlignment="1">
      <alignment/>
    </xf>
    <xf numFmtId="171" fontId="34" fillId="0" borderId="0" xfId="42" applyNumberFormat="1" applyFont="1" applyFill="1" applyAlignment="1">
      <alignment/>
    </xf>
    <xf numFmtId="171" fontId="9" fillId="0" borderId="0" xfId="42" applyNumberFormat="1" applyFont="1" applyFill="1" applyAlignment="1">
      <alignment/>
    </xf>
    <xf numFmtId="171" fontId="9" fillId="0" borderId="21" xfId="42" applyNumberFormat="1" applyFont="1" applyFill="1" applyBorder="1" applyAlignment="1">
      <alignment/>
    </xf>
    <xf numFmtId="171" fontId="9" fillId="0" borderId="10" xfId="42" applyNumberFormat="1" applyFont="1" applyFill="1" applyBorder="1" applyAlignment="1">
      <alignment/>
    </xf>
    <xf numFmtId="169" fontId="25" fillId="0" borderId="11" xfId="44" applyNumberFormat="1" applyFont="1" applyFill="1" applyBorder="1" applyAlignment="1">
      <alignment/>
    </xf>
    <xf numFmtId="171" fontId="25" fillId="0" borderId="0" xfId="42" applyNumberFormat="1" applyFont="1" applyFill="1" applyAlignment="1">
      <alignment/>
    </xf>
    <xf numFmtId="37" fontId="25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25" fillId="0" borderId="0" xfId="42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/>
    </xf>
    <xf numFmtId="171" fontId="9" fillId="0" borderId="0" xfId="42" applyNumberFormat="1" applyFont="1" applyFill="1" applyBorder="1" applyAlignment="1">
      <alignment horizontal="center"/>
    </xf>
    <xf numFmtId="171" fontId="9" fillId="0" borderId="0" xfId="42" applyNumberFormat="1" applyFont="1" applyFill="1" applyBorder="1" applyAlignment="1">
      <alignment/>
    </xf>
    <xf numFmtId="37" fontId="25" fillId="0" borderId="10" xfId="0" applyNumberFormat="1" applyFont="1" applyFill="1" applyBorder="1" applyAlignment="1">
      <alignment/>
    </xf>
    <xf numFmtId="43" fontId="25" fillId="0" borderId="0" xfId="42" applyFont="1" applyFill="1" applyAlignment="1">
      <alignment/>
    </xf>
    <xf numFmtId="169" fontId="25" fillId="0" borderId="0" xfId="44" applyNumberFormat="1" applyFont="1" applyFill="1" applyAlignment="1">
      <alignment/>
    </xf>
    <xf numFmtId="43" fontId="25" fillId="0" borderId="10" xfId="42" applyFont="1" applyFill="1" applyBorder="1" applyAlignment="1">
      <alignment/>
    </xf>
    <xf numFmtId="171" fontId="25" fillId="0" borderId="10" xfId="42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7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0" xfId="42" applyNumberFormat="1" applyFont="1" applyFill="1" applyBorder="1" applyAlignment="1">
      <alignment horizontal="center"/>
    </xf>
    <xf numFmtId="37" fontId="26" fillId="0" borderId="10" xfId="57" applyNumberFormat="1" applyFont="1" applyFill="1" applyBorder="1" applyAlignment="1">
      <alignment horizontal="center"/>
      <protection/>
    </xf>
    <xf numFmtId="37" fontId="1" fillId="0" borderId="0" xfId="57" applyNumberFormat="1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 la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penard\Local%20Settings\Temporary%20Internet%20Files\OLK102\MJM-1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\Rates\1999\Wkp\Misc%20Expens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21%20Kentucky%20American%20Water\SK%20Analysis\Final%20Exhibits\MJM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DR%20Responses\Company%20Schedules%20and%20Workpapers\MP%20and%20PE%20Combined\WV%20STATEMENT%20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SK%20Analysis\sheets%20not%20u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KENTUCKY-AMERICAN WATER COMPANY</v>
          </cell>
        </row>
        <row r="2">
          <cell r="A2" t="str">
            <v>CASE NO:  2007-00143</v>
          </cell>
        </row>
        <row r="3">
          <cell r="A3" t="str">
            <v>COMPARATIVE OVERALL FINANCIAL SUMMARY</v>
          </cell>
        </row>
        <row r="4">
          <cell r="A4" t="str">
            <v>FOR THE TWELVE MONTHS ENDED:  NOVEMBER 30, 2008</v>
          </cell>
        </row>
        <row r="9">
          <cell r="C9" t="str">
            <v>Company</v>
          </cell>
          <cell r="E9" t="str">
            <v>AG</v>
          </cell>
        </row>
        <row r="10">
          <cell r="C10" t="str">
            <v>Forecast</v>
          </cell>
          <cell r="E10" t="str">
            <v>Forecast</v>
          </cell>
        </row>
        <row r="11">
          <cell r="A11" t="str">
            <v>Line</v>
          </cell>
          <cell r="C11" t="str">
            <v>Jurisdictional</v>
          </cell>
          <cell r="E11" t="str">
            <v>Jurisdictional</v>
          </cell>
        </row>
        <row r="12">
          <cell r="A12" t="str">
            <v>No.</v>
          </cell>
          <cell r="B12" t="str">
            <v>Description</v>
          </cell>
          <cell r="C12" t="str">
            <v>Rev Req</v>
          </cell>
          <cell r="E12" t="str">
            <v>Rev Req</v>
          </cell>
        </row>
        <row r="13">
          <cell r="A13">
            <v>1</v>
          </cell>
          <cell r="C13" t="str">
            <v>(a)</v>
          </cell>
          <cell r="E13" t="str">
            <v>(b)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  <cell r="B16" t="str">
            <v>RATE BASE</v>
          </cell>
          <cell r="C16">
            <v>202100689.58333334</v>
          </cell>
          <cell r="E16">
            <v>202114238.58333334</v>
          </cell>
        </row>
        <row r="17">
          <cell r="A17">
            <v>5</v>
          </cell>
        </row>
        <row r="18">
          <cell r="A18">
            <v>6</v>
          </cell>
          <cell r="B18" t="str">
            <v>FORECASTED OPERATING INCOME AT CURRENT RATES</v>
          </cell>
          <cell r="C18">
            <v>10805614.429196618</v>
          </cell>
          <cell r="E18">
            <v>12689880.396569543</v>
          </cell>
        </row>
        <row r="19">
          <cell r="A19">
            <v>7</v>
          </cell>
        </row>
        <row r="20">
          <cell r="A20">
            <v>8</v>
          </cell>
          <cell r="B20" t="str">
            <v>EARNED RATE OF RETURN</v>
          </cell>
          <cell r="C20">
            <v>0.05347</v>
          </cell>
          <cell r="E20">
            <v>0.06279</v>
          </cell>
        </row>
        <row r="21">
          <cell r="A21">
            <v>9</v>
          </cell>
        </row>
        <row r="22">
          <cell r="A22">
            <v>10</v>
          </cell>
          <cell r="B22" t="str">
            <v>RATE OF RETURN</v>
          </cell>
          <cell r="C22">
            <v>0.0864</v>
          </cell>
          <cell r="E22">
            <v>0.0777</v>
          </cell>
        </row>
        <row r="23">
          <cell r="A23">
            <v>11</v>
          </cell>
        </row>
        <row r="24">
          <cell r="A24">
            <v>12</v>
          </cell>
          <cell r="B24" t="str">
            <v>REQUIRED OPERATING INCOME</v>
          </cell>
          <cell r="C24">
            <v>17461500</v>
          </cell>
          <cell r="E24">
            <v>15704276</v>
          </cell>
        </row>
        <row r="25">
          <cell r="A25">
            <v>13</v>
          </cell>
        </row>
        <row r="26">
          <cell r="A26">
            <v>14</v>
          </cell>
          <cell r="B26" t="str">
            <v>OPERATING INCOME DEFICIENCY</v>
          </cell>
          <cell r="C26">
            <v>6655885.5708033815</v>
          </cell>
          <cell r="E26">
            <v>3014395.6034304574</v>
          </cell>
        </row>
        <row r="27">
          <cell r="A27">
            <v>15</v>
          </cell>
        </row>
        <row r="28">
          <cell r="A28">
            <v>16</v>
          </cell>
          <cell r="B28" t="str">
            <v>GROSS REVENUE CONVERSION FACTOR</v>
          </cell>
          <cell r="C28">
            <v>1.6534938</v>
          </cell>
          <cell r="E28">
            <v>1.6524921</v>
          </cell>
        </row>
        <row r="29">
          <cell r="A29">
            <v>17</v>
          </cell>
        </row>
        <row r="30">
          <cell r="A30">
            <v>18</v>
          </cell>
          <cell r="B30" t="str">
            <v>REVENUE DEFICIENCY (1)</v>
          </cell>
          <cell r="C30">
            <v>11005464.5</v>
          </cell>
          <cell r="E30">
            <v>4981263.9</v>
          </cell>
        </row>
        <row r="31">
          <cell r="A31">
            <v>19</v>
          </cell>
        </row>
        <row r="32">
          <cell r="A32">
            <v>20</v>
          </cell>
          <cell r="B32" t="str">
            <v>ADJUSTED OPERATING REVENUES</v>
          </cell>
          <cell r="C32">
            <v>53003297</v>
          </cell>
          <cell r="E32">
            <v>52817408</v>
          </cell>
        </row>
        <row r="33">
          <cell r="A33">
            <v>21</v>
          </cell>
        </row>
        <row r="34">
          <cell r="A34">
            <v>22</v>
          </cell>
          <cell r="B34" t="str">
            <v>REVENUE REQUIREMENT</v>
          </cell>
          <cell r="C34">
            <v>64008761.5</v>
          </cell>
          <cell r="E34">
            <v>57798671.9</v>
          </cell>
        </row>
      </sheetData>
      <sheetData sheetId="2">
        <row r="1">
          <cell r="A1" t="str">
            <v>KENTUCKY-AMERICAN WATER COMPANY</v>
          </cell>
        </row>
        <row r="3">
          <cell r="A3" t="str">
            <v>SUMMARY OF ATTORNEY GENERAL ADJUSTMENTS</v>
          </cell>
        </row>
        <row r="7">
          <cell r="D7" t="str">
            <v>Company</v>
          </cell>
        </row>
        <row r="8">
          <cell r="D8" t="str">
            <v>Forecasted</v>
          </cell>
        </row>
        <row r="9">
          <cell r="A9" t="str">
            <v>Line</v>
          </cell>
          <cell r="D9" t="str">
            <v>Revenues &amp;</v>
          </cell>
        </row>
        <row r="10">
          <cell r="A10" t="str">
            <v>No.</v>
          </cell>
          <cell r="B10" t="str">
            <v>Major Group Classification</v>
          </cell>
          <cell r="D10" t="str">
            <v>Expenses</v>
          </cell>
        </row>
        <row r="12">
          <cell r="A12">
            <v>1</v>
          </cell>
        </row>
        <row r="13">
          <cell r="A13">
            <v>2</v>
          </cell>
          <cell r="B13" t="str">
            <v>Operating Revenues</v>
          </cell>
        </row>
        <row r="14">
          <cell r="A14">
            <v>3</v>
          </cell>
          <cell r="B14" t="str">
            <v>     Water Sales</v>
          </cell>
          <cell r="D14">
            <v>49242905</v>
          </cell>
        </row>
        <row r="15">
          <cell r="A15">
            <v>4</v>
          </cell>
          <cell r="B15" t="str">
            <v>     Other Operating Revenues</v>
          </cell>
          <cell r="D15">
            <v>3760392</v>
          </cell>
        </row>
        <row r="16">
          <cell r="A16">
            <v>5</v>
          </cell>
          <cell r="D16">
            <v>53003297</v>
          </cell>
        </row>
        <row r="17">
          <cell r="A17">
            <v>6</v>
          </cell>
          <cell r="B17" t="str">
            <v>Operating Expenses</v>
          </cell>
        </row>
        <row r="18">
          <cell r="A18">
            <v>7</v>
          </cell>
          <cell r="B18" t="str">
            <v>     Labor</v>
          </cell>
          <cell r="D18">
            <v>6248477</v>
          </cell>
        </row>
        <row r="19">
          <cell r="A19">
            <v>8</v>
          </cell>
          <cell r="B19" t="str">
            <v>     Purchased Water</v>
          </cell>
          <cell r="D19">
            <v>477462.973597864</v>
          </cell>
        </row>
        <row r="20">
          <cell r="A20">
            <v>9</v>
          </cell>
          <cell r="B20" t="str">
            <v>     Fuel and Power</v>
          </cell>
          <cell r="D20">
            <v>2986276.9749717405</v>
          </cell>
        </row>
        <row r="21">
          <cell r="A21">
            <v>10</v>
          </cell>
          <cell r="B21" t="str">
            <v>     Chemicals</v>
          </cell>
          <cell r="D21">
            <v>1505218.0783944097</v>
          </cell>
        </row>
        <row r="22">
          <cell r="A22">
            <v>11</v>
          </cell>
          <cell r="B22" t="str">
            <v>     Waste Disposal</v>
          </cell>
          <cell r="D22">
            <v>262237</v>
          </cell>
        </row>
        <row r="23">
          <cell r="A23">
            <v>12</v>
          </cell>
          <cell r="B23" t="str">
            <v>     Management Fees</v>
          </cell>
          <cell r="D23">
            <v>6201194.48</v>
          </cell>
        </row>
        <row r="24">
          <cell r="A24">
            <v>13</v>
          </cell>
          <cell r="B24" t="str">
            <v>     Group Insurance</v>
          </cell>
          <cell r="D24">
            <v>1876895</v>
          </cell>
        </row>
        <row r="25">
          <cell r="A25">
            <v>14</v>
          </cell>
          <cell r="B25" t="str">
            <v>     Pensions</v>
          </cell>
          <cell r="D25">
            <v>502684</v>
          </cell>
        </row>
        <row r="26">
          <cell r="A26">
            <v>15</v>
          </cell>
          <cell r="B26" t="str">
            <v>     Regulatory Expense</v>
          </cell>
          <cell r="D26">
            <v>292195</v>
          </cell>
        </row>
        <row r="27">
          <cell r="A27">
            <v>16</v>
          </cell>
          <cell r="B27" t="str">
            <v>     Insurance Other than Group</v>
          </cell>
          <cell r="D27">
            <v>663910</v>
          </cell>
        </row>
        <row r="28">
          <cell r="A28">
            <v>17</v>
          </cell>
          <cell r="B28" t="str">
            <v>     Customer Accounting</v>
          </cell>
          <cell r="D28">
            <v>1376372.1835</v>
          </cell>
        </row>
        <row r="29">
          <cell r="A29">
            <v>18</v>
          </cell>
          <cell r="B29" t="str">
            <v>     Rents</v>
          </cell>
          <cell r="D29">
            <v>52165</v>
          </cell>
        </row>
        <row r="30">
          <cell r="A30">
            <v>19</v>
          </cell>
          <cell r="B30" t="str">
            <v>     General Office Expense</v>
          </cell>
          <cell r="D30">
            <v>475196</v>
          </cell>
        </row>
        <row r="31">
          <cell r="A31">
            <v>20</v>
          </cell>
          <cell r="B31" t="str">
            <v>     Miscellaneous</v>
          </cell>
          <cell r="D31">
            <v>3002288.878</v>
          </cell>
        </row>
        <row r="32">
          <cell r="A32">
            <v>21</v>
          </cell>
          <cell r="B32" t="str">
            <v>     Maintenance - Other</v>
          </cell>
          <cell r="D32">
            <v>1507210.12</v>
          </cell>
        </row>
        <row r="33">
          <cell r="A33">
            <v>22</v>
          </cell>
        </row>
        <row r="34">
          <cell r="A34">
            <v>23</v>
          </cell>
          <cell r="B34" t="str">
            <v>Total O &amp; M Expenses</v>
          </cell>
          <cell r="D34">
            <v>27429782.688464012</v>
          </cell>
        </row>
        <row r="35">
          <cell r="A35">
            <v>24</v>
          </cell>
        </row>
        <row r="36">
          <cell r="A36">
            <v>25</v>
          </cell>
          <cell r="B36" t="str">
            <v>Depreciation</v>
          </cell>
          <cell r="D36">
            <v>8038652.96233937</v>
          </cell>
        </row>
        <row r="37">
          <cell r="A37">
            <v>26</v>
          </cell>
          <cell r="B37" t="str">
            <v>Amortization</v>
          </cell>
          <cell r="D37">
            <v>450970.92</v>
          </cell>
        </row>
        <row r="38">
          <cell r="A38">
            <v>27</v>
          </cell>
        </row>
        <row r="39">
          <cell r="A39">
            <v>28</v>
          </cell>
          <cell r="B39" t="str">
            <v>General Taxes</v>
          </cell>
        </row>
        <row r="40">
          <cell r="A40">
            <v>29</v>
          </cell>
          <cell r="B40" t="str">
            <v>     Property and Capital Stock</v>
          </cell>
          <cell r="D40">
            <v>2729050</v>
          </cell>
        </row>
        <row r="41">
          <cell r="A41">
            <v>30</v>
          </cell>
          <cell r="B41" t="str">
            <v>     Gross Receipts and Sales</v>
          </cell>
          <cell r="D41">
            <v>85932</v>
          </cell>
        </row>
        <row r="42">
          <cell r="A42">
            <v>31</v>
          </cell>
          <cell r="B42" t="str">
            <v>     Payroll</v>
          </cell>
          <cell r="D42">
            <v>482787</v>
          </cell>
        </row>
        <row r="43">
          <cell r="A43">
            <v>32</v>
          </cell>
          <cell r="B43" t="str">
            <v>     Miscellaneous</v>
          </cell>
          <cell r="D43">
            <v>0</v>
          </cell>
        </row>
        <row r="44">
          <cell r="A44">
            <v>33</v>
          </cell>
          <cell r="B44" t="str">
            <v>Total General Taxes</v>
          </cell>
          <cell r="D44">
            <v>3297769</v>
          </cell>
        </row>
        <row r="45">
          <cell r="A45">
            <v>34</v>
          </cell>
        </row>
        <row r="46">
          <cell r="A46">
            <v>35</v>
          </cell>
          <cell r="B46" t="str">
            <v>State Income Taxes</v>
          </cell>
        </row>
        <row r="47">
          <cell r="A47">
            <v>36</v>
          </cell>
          <cell r="B47" t="str">
            <v>     Current</v>
          </cell>
          <cell r="D47">
            <v>305161</v>
          </cell>
        </row>
        <row r="48">
          <cell r="A48">
            <v>37</v>
          </cell>
          <cell r="B48" t="str">
            <v>     Deferred</v>
          </cell>
          <cell r="D48">
            <v>181660</v>
          </cell>
        </row>
        <row r="49">
          <cell r="A49">
            <v>38</v>
          </cell>
          <cell r="B49" t="str">
            <v>Federal Income Taxes</v>
          </cell>
        </row>
        <row r="50">
          <cell r="A50">
            <v>39</v>
          </cell>
          <cell r="B50" t="str">
            <v>     Current</v>
          </cell>
          <cell r="D50">
            <v>1673301</v>
          </cell>
        </row>
        <row r="51">
          <cell r="A51">
            <v>40</v>
          </cell>
          <cell r="B51" t="str">
            <v>     Deferred</v>
          </cell>
          <cell r="D51">
            <v>905182</v>
          </cell>
        </row>
        <row r="52">
          <cell r="A52">
            <v>41</v>
          </cell>
          <cell r="B52" t="str">
            <v>     Deferred - ITC</v>
          </cell>
          <cell r="D52">
            <v>-84797</v>
          </cell>
        </row>
        <row r="53">
          <cell r="A53">
            <v>42</v>
          </cell>
          <cell r="B53" t="str">
            <v>Total Income Taxes</v>
          </cell>
          <cell r="D53">
            <v>2980507</v>
          </cell>
        </row>
        <row r="54">
          <cell r="A54">
            <v>43</v>
          </cell>
        </row>
        <row r="55">
          <cell r="A55">
            <v>44</v>
          </cell>
        </row>
        <row r="56">
          <cell r="A56">
            <v>45</v>
          </cell>
          <cell r="B56" t="str">
            <v>Total Operating Expenses</v>
          </cell>
          <cell r="D56">
            <v>42197682.57080338</v>
          </cell>
        </row>
        <row r="57">
          <cell r="A57">
            <v>46</v>
          </cell>
        </row>
        <row r="58">
          <cell r="A58">
            <v>47</v>
          </cell>
          <cell r="B58" t="str">
            <v>Utility Operating Income</v>
          </cell>
          <cell r="D58">
            <v>10805614.429196618</v>
          </cell>
        </row>
        <row r="59">
          <cell r="A59">
            <v>48</v>
          </cell>
        </row>
        <row r="60">
          <cell r="A60">
            <v>49</v>
          </cell>
        </row>
        <row r="61">
          <cell r="A61">
            <v>50</v>
          </cell>
          <cell r="B61" t="str">
            <v>Rate Base</v>
          </cell>
          <cell r="D61">
            <v>202100689.58333334</v>
          </cell>
        </row>
        <row r="62">
          <cell r="A62">
            <v>51</v>
          </cell>
        </row>
        <row r="63">
          <cell r="A63">
            <v>52</v>
          </cell>
          <cell r="B63" t="str">
            <v>KAWC Proposed ROR</v>
          </cell>
          <cell r="D63">
            <v>0.0864</v>
          </cell>
        </row>
        <row r="64">
          <cell r="A64">
            <v>53</v>
          </cell>
        </row>
        <row r="65">
          <cell r="A65">
            <v>54</v>
          </cell>
          <cell r="B65" t="str">
            <v>AG Recommended ROR</v>
          </cell>
          <cell r="D65">
            <v>0.0777</v>
          </cell>
        </row>
        <row r="66">
          <cell r="A66">
            <v>55</v>
          </cell>
        </row>
        <row r="67">
          <cell r="A67">
            <v>56</v>
          </cell>
          <cell r="B67" t="str">
            <v>NOI Effect</v>
          </cell>
          <cell r="D67">
            <v>-1758275.999375</v>
          </cell>
        </row>
        <row r="68">
          <cell r="A68">
            <v>57</v>
          </cell>
        </row>
        <row r="69">
          <cell r="A69">
            <v>58</v>
          </cell>
          <cell r="B69" t="str">
            <v>KAWC Revenue Conversion Factor</v>
          </cell>
        </row>
        <row r="70">
          <cell r="A70">
            <v>59</v>
          </cell>
        </row>
        <row r="71">
          <cell r="A71">
            <v>60</v>
          </cell>
          <cell r="B71" t="str">
            <v>AG Revenue Conversion Factor</v>
          </cell>
          <cell r="D71">
            <v>1.6524921</v>
          </cell>
        </row>
        <row r="72">
          <cell r="A72">
            <v>61</v>
          </cell>
        </row>
        <row r="73">
          <cell r="A73">
            <v>62</v>
          </cell>
          <cell r="B73" t="str">
            <v>Incremental Revenue Requirement</v>
          </cell>
          <cell r="D73">
            <v>-2905537.198586792</v>
          </cell>
        </row>
      </sheetData>
      <sheetData sheetId="3">
        <row r="1">
          <cell r="A1" t="str">
            <v>KENTUCKY-AMERICAN WATER COMPANY</v>
          </cell>
        </row>
        <row r="2">
          <cell r="A2" t="str">
            <v>GROSS REVENUE CONVERSION FACTOR AND INCOME TAX FACTORS</v>
          </cell>
        </row>
        <row r="3">
          <cell r="A3" t="str">
            <v>FOR THE TWELVE MONTHS ENDED:  NOVEMBER 30, 2008</v>
          </cell>
        </row>
        <row r="9">
          <cell r="A9" t="str">
            <v>Line</v>
          </cell>
        </row>
        <row r="10">
          <cell r="A10" t="str">
            <v>No.</v>
          </cell>
          <cell r="B10" t="str">
            <v>Description</v>
          </cell>
          <cell r="D10" t="str">
            <v>Company</v>
          </cell>
        </row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  <cell r="B13" t="str">
            <v>Operating Revenues</v>
          </cell>
          <cell r="F13">
            <v>1</v>
          </cell>
        </row>
        <row r="14">
          <cell r="A14">
            <v>4</v>
          </cell>
        </row>
        <row r="15">
          <cell r="A15">
            <v>5</v>
          </cell>
          <cell r="B15" t="str">
            <v>Less: Uncollectibles</v>
          </cell>
          <cell r="F15">
            <v>0.0085</v>
          </cell>
        </row>
        <row r="16">
          <cell r="A16">
            <v>6</v>
          </cell>
        </row>
        <row r="17">
          <cell r="A17">
            <v>7</v>
          </cell>
          <cell r="B17" t="str">
            <v>Less: PSC Fees</v>
          </cell>
          <cell r="F17">
            <v>0.00168</v>
          </cell>
        </row>
        <row r="18">
          <cell r="A18">
            <v>8</v>
          </cell>
        </row>
        <row r="19">
          <cell r="A19">
            <v>9</v>
          </cell>
          <cell r="B19" t="str">
            <v>Net Revenues</v>
          </cell>
          <cell r="F19">
            <v>0.98982</v>
          </cell>
        </row>
        <row r="20">
          <cell r="A20">
            <v>10</v>
          </cell>
        </row>
        <row r="21">
          <cell r="A21">
            <v>11</v>
          </cell>
          <cell r="B21" t="str">
            <v>SIT Rate:</v>
          </cell>
          <cell r="D21">
            <v>0.06</v>
          </cell>
          <cell r="F21">
            <v>0.0593892</v>
          </cell>
        </row>
        <row r="22">
          <cell r="A22">
            <v>12</v>
          </cell>
        </row>
        <row r="23">
          <cell r="A23">
            <v>13</v>
          </cell>
          <cell r="B23" t="str">
            <v>Income before Federal Income Taxes</v>
          </cell>
          <cell r="F23">
            <v>0.9304308</v>
          </cell>
        </row>
        <row r="24">
          <cell r="A24">
            <v>14</v>
          </cell>
        </row>
        <row r="25">
          <cell r="A25">
            <v>15</v>
          </cell>
          <cell r="B25" t="str">
            <v>FIT Rate:</v>
          </cell>
          <cell r="D25">
            <v>0.35</v>
          </cell>
          <cell r="F25">
            <v>0.3256508</v>
          </cell>
        </row>
        <row r="26">
          <cell r="A26">
            <v>16</v>
          </cell>
        </row>
        <row r="27">
          <cell r="A27">
            <v>17</v>
          </cell>
          <cell r="B27" t="str">
            <v>Operating Income Percentage</v>
          </cell>
          <cell r="F27">
            <v>0.60478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  <cell r="B30" t="str">
            <v>Gross Revenue Conversion Factor (1)</v>
          </cell>
          <cell r="F30">
            <v>1.6534938</v>
          </cell>
        </row>
        <row r="31">
          <cell r="A31">
            <v>21</v>
          </cell>
        </row>
        <row r="32">
          <cell r="A32">
            <v>22</v>
          </cell>
          <cell r="B32" t="str">
            <v>Tax Rate</v>
          </cell>
        </row>
        <row r="36">
          <cell r="B36" t="str">
            <v>1/  2006 percentage.  See response to PSC 2-32.</v>
          </cell>
        </row>
        <row r="37">
          <cell r="B37" t="str">
            <v>2/  Net of uncollectibles and PSC Assessments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Miscellaneous"/>
      <sheetName val="Other Amort"/>
      <sheetName val="401k Exp"/>
      <sheetName val="Transp Exp"/>
      <sheetName val="Community Education"/>
      <sheetName val="Database"/>
      <sheetName val="Pivot Table"/>
      <sheetName val="Histori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bined"/>
      <sheetName val="Combined A&amp;R"/>
      <sheetName val="Combined B&amp;G"/>
      <sheetName val="Combined C&amp;E"/>
      <sheetName val="Combined CSH"/>
      <sheetName val="Combined D&amp;PH"/>
      <sheetName val="Combined K&amp;PP"/>
      <sheetName val="Combined P&amp;LP"/>
      <sheetName val="Combined AGS"/>
      <sheetName val="Combined Lighting"/>
      <sheetName val="Summary-MP"/>
      <sheetName val="A"/>
      <sheetName val="B"/>
      <sheetName val="C"/>
      <sheetName val="CSH-MP"/>
      <sheetName val="D"/>
      <sheetName val="K"/>
      <sheetName val="P"/>
      <sheetName val="AGS-MP"/>
      <sheetName val="SL-P"/>
      <sheetName val="MV"/>
      <sheetName val="SV"/>
      <sheetName val="EMU-MP"/>
      <sheetName val="MU-MP"/>
      <sheetName val="EM-MP"/>
      <sheetName val="LIT"/>
      <sheetName val="Summary-PE"/>
      <sheetName val="R"/>
      <sheetName val="G"/>
      <sheetName val="E"/>
      <sheetName val="CSH-PE"/>
      <sheetName val="PH"/>
      <sheetName val="PP"/>
      <sheetName val="LP"/>
      <sheetName val="AGS-PE"/>
      <sheetName val="OL"/>
      <sheetName val="AL"/>
      <sheetName val="MSL"/>
      <sheetName val="SL"/>
      <sheetName val="EMU-PE"/>
      <sheetName val="MU-PE"/>
      <sheetName val="EM-PE"/>
      <sheetName val="Revenue Requirement"/>
      <sheetName val="ENE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mt. B"/>
      <sheetName val="Stmt. B, S. 1"/>
      <sheetName val="old summary"/>
      <sheetName val="Byron ENEC calculation"/>
      <sheetName val="15 -Cons. Tax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workbookViewId="0" topLeftCell="A1">
      <selection activeCell="E19" sqref="E19"/>
    </sheetView>
  </sheetViews>
  <sheetFormatPr defaultColWidth="8.88671875" defaultRowHeight="15"/>
  <cols>
    <col min="1" max="1" width="9.6640625" style="45" bestFit="1" customWidth="1"/>
    <col min="2" max="2" width="2.77734375" style="45" customWidth="1"/>
    <col min="3" max="3" width="14.10546875" style="45" bestFit="1" customWidth="1"/>
    <col min="4" max="4" width="2.77734375" style="45" customWidth="1"/>
    <col min="5" max="5" width="33.99609375" style="45" bestFit="1" customWidth="1"/>
    <col min="6" max="16384" width="8.88671875" style="45" customWidth="1"/>
  </cols>
  <sheetData>
    <row r="1" s="43" customFormat="1" ht="15"/>
    <row r="2" spans="1:5" ht="15.75">
      <c r="A2" s="110" t="s">
        <v>156</v>
      </c>
      <c r="B2" s="111"/>
      <c r="C2" s="111"/>
      <c r="D2" s="111"/>
      <c r="E2" s="112"/>
    </row>
    <row r="3" spans="1:5" ht="23.25" customHeight="1">
      <c r="A3" s="110" t="s">
        <v>123</v>
      </c>
      <c r="B3" s="111"/>
      <c r="C3" s="111"/>
      <c r="D3" s="111"/>
      <c r="E3" s="112"/>
    </row>
    <row r="6" spans="1:5" s="49" customFormat="1" ht="15.75">
      <c r="A6" s="113" t="s">
        <v>114</v>
      </c>
      <c r="B6" s="114"/>
      <c r="C6" s="114"/>
      <c r="D6" s="114"/>
      <c r="E6" s="115"/>
    </row>
    <row r="7" spans="1:5" s="49" customFormat="1" ht="15.75">
      <c r="A7" s="46"/>
      <c r="B7" s="47"/>
      <c r="C7" s="47"/>
      <c r="D7" s="47"/>
      <c r="E7" s="48"/>
    </row>
    <row r="8" spans="1:5" s="49" customFormat="1" ht="15.75">
      <c r="A8" s="46"/>
      <c r="B8" s="47"/>
      <c r="C8" s="44" t="s">
        <v>3</v>
      </c>
      <c r="D8" s="47"/>
      <c r="E8" s="48"/>
    </row>
    <row r="9" spans="1:5" s="49" customFormat="1" ht="15.75">
      <c r="A9" s="58" t="s">
        <v>118</v>
      </c>
      <c r="B9" s="47"/>
      <c r="C9" s="59" t="s">
        <v>119</v>
      </c>
      <c r="D9" s="47"/>
      <c r="E9" s="60" t="s">
        <v>38</v>
      </c>
    </row>
    <row r="10" spans="1:5" s="49" customFormat="1" ht="15">
      <c r="A10" s="57"/>
      <c r="C10" s="57"/>
      <c r="E10" s="57"/>
    </row>
    <row r="11" spans="1:5" s="49" customFormat="1" ht="15">
      <c r="A11" s="49" t="s">
        <v>115</v>
      </c>
      <c r="E11" s="49" t="s">
        <v>120</v>
      </c>
    </row>
    <row r="12" s="49" customFormat="1" ht="15"/>
    <row r="13" spans="1:5" s="49" customFormat="1" ht="15">
      <c r="A13" s="49" t="s">
        <v>116</v>
      </c>
      <c r="C13" s="54">
        <v>1</v>
      </c>
      <c r="E13" s="49" t="s">
        <v>121</v>
      </c>
    </row>
    <row r="14" spans="1:7" s="52" customFormat="1" ht="15.75">
      <c r="A14" s="50"/>
      <c r="B14" s="51"/>
      <c r="C14" s="55"/>
      <c r="D14" s="51"/>
      <c r="E14" s="51"/>
      <c r="F14" s="51"/>
      <c r="G14" s="51"/>
    </row>
    <row r="15" spans="1:5" ht="15">
      <c r="A15" s="53" t="s">
        <v>117</v>
      </c>
      <c r="C15" s="56">
        <v>2</v>
      </c>
      <c r="E15" s="45" t="s">
        <v>122</v>
      </c>
    </row>
  </sheetData>
  <mergeCells count="3">
    <mergeCell ref="A2:E2"/>
    <mergeCell ref="A3:E3"/>
    <mergeCell ref="A6:E6"/>
  </mergeCells>
  <printOptions horizontalCentered="1"/>
  <pageMargins left="0.75" right="0.75" top="1" bottom="1" header="0.5" footer="0.5"/>
  <pageSetup horizontalDpi="600" verticalDpi="600" orientation="portrait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52"/>
  <sheetViews>
    <sheetView showOutlineSymbols="0" workbookViewId="0" topLeftCell="A24">
      <selection activeCell="E19" sqref="E19"/>
    </sheetView>
  </sheetViews>
  <sheetFormatPr defaultColWidth="19.10546875" defaultRowHeight="15"/>
  <cols>
    <col min="1" max="1" width="4.77734375" style="72" customWidth="1"/>
    <col min="2" max="2" width="26.77734375" style="72" bestFit="1" customWidth="1"/>
    <col min="3" max="3" width="1.88671875" style="72" customWidth="1"/>
    <col min="4" max="4" width="11.5546875" style="97" customWidth="1"/>
    <col min="5" max="5" width="1.88671875" style="72" customWidth="1"/>
    <col min="6" max="6" width="12.3359375" style="97" customWidth="1"/>
    <col min="7" max="7" width="1.99609375" style="72" bestFit="1" customWidth="1"/>
    <col min="8" max="8" width="9.10546875" style="97" bestFit="1" customWidth="1"/>
    <col min="9" max="9" width="1.4375" style="64" customWidth="1"/>
    <col min="10" max="10" width="11.4453125" style="72" bestFit="1" customWidth="1"/>
    <col min="11" max="11" width="1.99609375" style="72" bestFit="1" customWidth="1"/>
    <col min="12" max="12" width="9.10546875" style="72" bestFit="1" customWidth="1"/>
    <col min="13" max="16384" width="19.10546875" style="72" customWidth="1"/>
  </cols>
  <sheetData>
    <row r="1" spans="1:19" s="73" customFormat="1" ht="15" customHeight="1">
      <c r="A1" s="116" t="s">
        <v>0</v>
      </c>
      <c r="B1" s="116"/>
      <c r="C1" s="116"/>
      <c r="D1" s="116"/>
      <c r="E1" s="116"/>
      <c r="F1" s="116"/>
      <c r="G1" s="116"/>
      <c r="H1" s="116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73" customFormat="1" ht="15" customHeight="1">
      <c r="A2" s="116" t="s">
        <v>1</v>
      </c>
      <c r="B2" s="116"/>
      <c r="C2" s="116"/>
      <c r="D2" s="116"/>
      <c r="E2" s="116"/>
      <c r="F2" s="116"/>
      <c r="G2" s="116"/>
      <c r="H2" s="116"/>
      <c r="J2" s="61"/>
      <c r="K2" s="72"/>
      <c r="L2" s="72"/>
      <c r="M2" s="72"/>
      <c r="N2" s="72"/>
      <c r="O2" s="72"/>
      <c r="P2" s="72"/>
      <c r="Q2" s="72"/>
      <c r="R2" s="72"/>
      <c r="S2" s="72"/>
    </row>
    <row r="3" spans="1:19" s="73" customFormat="1" ht="15" customHeight="1">
      <c r="A3" s="116" t="s">
        <v>2</v>
      </c>
      <c r="B3" s="116"/>
      <c r="C3" s="116"/>
      <c r="D3" s="116"/>
      <c r="E3" s="116"/>
      <c r="F3" s="116"/>
      <c r="G3" s="116"/>
      <c r="H3" s="116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s="73" customFormat="1" ht="15" customHeight="1">
      <c r="A4" s="75"/>
      <c r="B4" s="72"/>
      <c r="C4" s="72"/>
      <c r="D4" s="76"/>
      <c r="E4" s="72"/>
      <c r="F4" s="76"/>
      <c r="G4" s="72"/>
      <c r="H4" s="76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4:8" ht="15" customHeight="1" thickBot="1">
      <c r="D5" s="77"/>
      <c r="F5" s="77"/>
      <c r="H5" s="77"/>
    </row>
    <row r="6" spans="1:19" s="73" customFormat="1" ht="15" customHeight="1">
      <c r="A6" s="78"/>
      <c r="B6" s="78"/>
      <c r="C6" s="78"/>
      <c r="D6" s="79"/>
      <c r="E6" s="80"/>
      <c r="F6" s="81" t="s">
        <v>143</v>
      </c>
      <c r="G6" s="80"/>
      <c r="H6" s="79"/>
      <c r="I6" s="79"/>
      <c r="J6" s="81" t="s">
        <v>144</v>
      </c>
      <c r="K6" s="81"/>
      <c r="L6" s="81" t="s">
        <v>3</v>
      </c>
      <c r="M6" s="72"/>
      <c r="N6" s="72"/>
      <c r="O6" s="72"/>
      <c r="P6" s="72"/>
      <c r="Q6" s="72"/>
      <c r="R6" s="72"/>
      <c r="S6" s="72"/>
    </row>
    <row r="7" spans="1:19" s="73" customFormat="1" ht="15" customHeight="1">
      <c r="A7" s="82" t="s">
        <v>4</v>
      </c>
      <c r="B7" s="72"/>
      <c r="C7" s="72"/>
      <c r="D7" s="83" t="s">
        <v>5</v>
      </c>
      <c r="E7" s="84"/>
      <c r="F7" s="83" t="s">
        <v>6</v>
      </c>
      <c r="G7" s="84"/>
      <c r="H7" s="101" t="s">
        <v>141</v>
      </c>
      <c r="I7" s="83"/>
      <c r="J7" s="101" t="s">
        <v>6</v>
      </c>
      <c r="K7" s="101"/>
      <c r="L7" s="101" t="s">
        <v>148</v>
      </c>
      <c r="M7" s="72"/>
      <c r="N7" s="72"/>
      <c r="O7" s="72"/>
      <c r="P7" s="72"/>
      <c r="Q7" s="72"/>
      <c r="R7" s="72"/>
      <c r="S7" s="72"/>
    </row>
    <row r="8" spans="1:19" s="73" customFormat="1" ht="15" customHeight="1">
      <c r="A8" s="82" t="s">
        <v>7</v>
      </c>
      <c r="B8" s="85" t="s">
        <v>8</v>
      </c>
      <c r="C8" s="85"/>
      <c r="D8" s="86" t="s">
        <v>9</v>
      </c>
      <c r="E8" s="84"/>
      <c r="F8" s="103" t="s">
        <v>142</v>
      </c>
      <c r="G8" s="84"/>
      <c r="H8" s="103" t="s">
        <v>10</v>
      </c>
      <c r="I8" s="103"/>
      <c r="J8" s="103" t="s">
        <v>142</v>
      </c>
      <c r="K8" s="103"/>
      <c r="L8" s="103" t="s">
        <v>10</v>
      </c>
      <c r="M8" s="72"/>
      <c r="N8" s="72"/>
      <c r="O8" s="72"/>
      <c r="P8" s="72"/>
      <c r="Q8" s="72"/>
      <c r="R8" s="72"/>
      <c r="S8" s="72"/>
    </row>
    <row r="9" spans="1:19" s="73" customFormat="1" ht="15" customHeight="1" thickBot="1">
      <c r="A9" s="82"/>
      <c r="B9" s="85"/>
      <c r="C9" s="85"/>
      <c r="D9" s="86" t="s">
        <v>149</v>
      </c>
      <c r="E9" s="87"/>
      <c r="F9" s="27" t="s">
        <v>150</v>
      </c>
      <c r="G9" s="87"/>
      <c r="H9" s="27" t="s">
        <v>152</v>
      </c>
      <c r="I9" s="27"/>
      <c r="J9" s="27" t="s">
        <v>151</v>
      </c>
      <c r="K9" s="27"/>
      <c r="L9" s="27" t="s">
        <v>153</v>
      </c>
      <c r="M9" s="72"/>
      <c r="N9" s="72"/>
      <c r="O9" s="72"/>
      <c r="P9" s="72"/>
      <c r="Q9" s="72"/>
      <c r="R9" s="72"/>
      <c r="S9" s="72"/>
    </row>
    <row r="10" spans="1:19" s="73" customFormat="1" ht="15" customHeight="1">
      <c r="A10" s="88">
        <v>1</v>
      </c>
      <c r="B10" s="89"/>
      <c r="C10" s="89"/>
      <c r="D10" s="90"/>
      <c r="E10" s="72"/>
      <c r="F10" s="104"/>
      <c r="G10" s="72"/>
      <c r="H10" s="104"/>
      <c r="I10" s="10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s="73" customFormat="1" ht="15" customHeight="1">
      <c r="A11" s="82">
        <v>2</v>
      </c>
      <c r="B11" s="85" t="s">
        <v>11</v>
      </c>
      <c r="C11" s="72"/>
      <c r="D11" s="91">
        <v>366185081</v>
      </c>
      <c r="E11" s="72"/>
      <c r="F11" s="91">
        <f>+D11</f>
        <v>366185081</v>
      </c>
      <c r="G11" s="72"/>
      <c r="H11" s="91">
        <f>+F11-D11</f>
        <v>0</v>
      </c>
      <c r="J11" s="72">
        <f>+F11</f>
        <v>366185081</v>
      </c>
      <c r="K11" s="72"/>
      <c r="L11" s="107">
        <f>+J11-F11</f>
        <v>0</v>
      </c>
      <c r="M11" s="72"/>
      <c r="N11" s="72"/>
      <c r="O11" s="72"/>
      <c r="P11" s="72"/>
      <c r="Q11" s="72"/>
      <c r="R11" s="72"/>
      <c r="S11" s="72"/>
    </row>
    <row r="12" spans="1:19" s="73" customFormat="1" ht="15" customHeight="1">
      <c r="A12" s="82">
        <v>3</v>
      </c>
      <c r="B12" s="72"/>
      <c r="C12" s="72"/>
      <c r="D12" s="92"/>
      <c r="E12" s="72"/>
      <c r="F12" s="92"/>
      <c r="G12" s="72"/>
      <c r="H12" s="9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s="73" customFormat="1" ht="15" customHeight="1">
      <c r="A13" s="82">
        <v>4</v>
      </c>
      <c r="B13" s="85" t="s">
        <v>12</v>
      </c>
      <c r="C13" s="72"/>
      <c r="D13" s="93">
        <v>0</v>
      </c>
      <c r="E13" s="72"/>
      <c r="F13" s="93">
        <f>+D13</f>
        <v>0</v>
      </c>
      <c r="G13" s="72"/>
      <c r="H13" s="93">
        <f>+F13-D13</f>
        <v>0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s="73" customFormat="1" ht="15" customHeight="1">
      <c r="A14" s="82">
        <v>5</v>
      </c>
      <c r="B14" s="72"/>
      <c r="C14" s="72"/>
      <c r="D14" s="92"/>
      <c r="E14" s="72"/>
      <c r="F14" s="92"/>
      <c r="G14" s="72"/>
      <c r="H14" s="93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s="73" customFormat="1" ht="15" customHeight="1">
      <c r="A15" s="82">
        <v>6</v>
      </c>
      <c r="B15" s="85" t="s">
        <v>13</v>
      </c>
      <c r="C15" s="72"/>
      <c r="D15" s="93">
        <v>38065</v>
      </c>
      <c r="E15" s="72"/>
      <c r="F15" s="93">
        <f>+D15</f>
        <v>38065</v>
      </c>
      <c r="G15" s="72"/>
      <c r="H15" s="93">
        <f>+F15-D15</f>
        <v>0</v>
      </c>
      <c r="J15" s="72">
        <f>+F15</f>
        <v>38065</v>
      </c>
      <c r="K15" s="72"/>
      <c r="L15" s="106">
        <f>+J15-F15</f>
        <v>0</v>
      </c>
      <c r="M15" s="72"/>
      <c r="N15" s="72"/>
      <c r="O15" s="72"/>
      <c r="P15" s="72"/>
      <c r="Q15" s="72"/>
      <c r="R15" s="72"/>
      <c r="S15" s="72"/>
    </row>
    <row r="16" spans="1:19" s="73" customFormat="1" ht="15" customHeight="1">
      <c r="A16" s="82">
        <v>7</v>
      </c>
      <c r="B16" s="72"/>
      <c r="C16" s="72"/>
      <c r="D16" s="92"/>
      <c r="E16" s="72"/>
      <c r="F16" s="92"/>
      <c r="G16" s="72"/>
      <c r="H16" s="93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s="73" customFormat="1" ht="15" customHeight="1">
      <c r="A17" s="82">
        <v>8</v>
      </c>
      <c r="B17" s="85" t="s">
        <v>14</v>
      </c>
      <c r="C17" s="72"/>
      <c r="D17" s="93">
        <v>-94623187</v>
      </c>
      <c r="E17" s="72"/>
      <c r="F17" s="93">
        <v>-94209638</v>
      </c>
      <c r="G17" s="72" t="s">
        <v>15</v>
      </c>
      <c r="H17" s="93">
        <f>+F17-D17</f>
        <v>413549</v>
      </c>
      <c r="J17" s="72">
        <f>+F17</f>
        <v>-94209638</v>
      </c>
      <c r="K17" s="72"/>
      <c r="L17" s="106">
        <f>+J17-F17</f>
        <v>0</v>
      </c>
      <c r="M17" s="72"/>
      <c r="N17" s="72"/>
      <c r="O17" s="72"/>
      <c r="P17" s="72"/>
      <c r="Q17" s="72"/>
      <c r="R17" s="72"/>
      <c r="S17" s="72"/>
    </row>
    <row r="18" spans="1:19" s="73" customFormat="1" ht="15" customHeight="1">
      <c r="A18" s="82">
        <v>9</v>
      </c>
      <c r="B18" s="72"/>
      <c r="C18" s="72"/>
      <c r="D18" s="92"/>
      <c r="E18" s="72"/>
      <c r="F18" s="92"/>
      <c r="G18" s="72"/>
      <c r="H18" s="9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s="73" customFormat="1" ht="15" customHeight="1">
      <c r="A19" s="82">
        <v>10</v>
      </c>
      <c r="B19" s="85" t="s">
        <v>16</v>
      </c>
      <c r="C19" s="72"/>
      <c r="D19" s="94">
        <v>0</v>
      </c>
      <c r="E19" s="72"/>
      <c r="F19" s="94"/>
      <c r="G19" s="72"/>
      <c r="H19" s="94"/>
      <c r="J19" s="105"/>
      <c r="K19" s="72"/>
      <c r="L19" s="105"/>
      <c r="M19" s="72"/>
      <c r="N19" s="72"/>
      <c r="O19" s="72"/>
      <c r="P19" s="72"/>
      <c r="Q19" s="72"/>
      <c r="R19" s="72"/>
      <c r="S19" s="72"/>
    </row>
    <row r="20" spans="1:19" s="73" customFormat="1" ht="15" customHeight="1">
      <c r="A20" s="82">
        <v>11</v>
      </c>
      <c r="B20" s="72"/>
      <c r="C20" s="72"/>
      <c r="D20" s="92"/>
      <c r="E20" s="72"/>
      <c r="F20" s="92"/>
      <c r="G20" s="72"/>
      <c r="H20" s="9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s="73" customFormat="1" ht="15" customHeight="1">
      <c r="A21" s="82">
        <v>12</v>
      </c>
      <c r="B21" s="85" t="s">
        <v>17</v>
      </c>
      <c r="C21" s="72"/>
      <c r="D21" s="91">
        <f>+D11+D13+D15+D17+D19</f>
        <v>271599959</v>
      </c>
      <c r="E21" s="72"/>
      <c r="F21" s="91">
        <f>+F11+F13+F15+F17+F19</f>
        <v>272013508</v>
      </c>
      <c r="G21" s="72"/>
      <c r="H21" s="91">
        <f>+H11+H13+H15+H17+H19</f>
        <v>413549</v>
      </c>
      <c r="J21" s="91">
        <f>+J11+J13+J15+J17+J19</f>
        <v>272013508</v>
      </c>
      <c r="K21" s="72"/>
      <c r="L21" s="91">
        <f>+L11+L13+L15+L17+L19</f>
        <v>0</v>
      </c>
      <c r="M21" s="72"/>
      <c r="N21" s="72"/>
      <c r="O21" s="72"/>
      <c r="P21" s="72"/>
      <c r="Q21" s="72"/>
      <c r="R21" s="72"/>
      <c r="S21" s="72"/>
    </row>
    <row r="22" spans="1:19" s="73" customFormat="1" ht="15" customHeight="1">
      <c r="A22" s="82">
        <v>13</v>
      </c>
      <c r="B22" s="72"/>
      <c r="C22" s="72"/>
      <c r="D22" s="92"/>
      <c r="E22" s="72"/>
      <c r="F22" s="92"/>
      <c r="G22" s="72"/>
      <c r="H22" s="9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s="73" customFormat="1" ht="15" customHeight="1">
      <c r="A23" s="82">
        <v>14</v>
      </c>
      <c r="B23" s="72"/>
      <c r="C23" s="72"/>
      <c r="D23" s="92"/>
      <c r="E23" s="72"/>
      <c r="F23" s="92"/>
      <c r="G23" s="72"/>
      <c r="H23" s="9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s="73" customFormat="1" ht="15" customHeight="1">
      <c r="A24" s="82">
        <v>15</v>
      </c>
      <c r="B24" s="85" t="s">
        <v>18</v>
      </c>
      <c r="C24" s="72"/>
      <c r="D24" s="93">
        <v>23186818</v>
      </c>
      <c r="E24" s="72"/>
      <c r="F24" s="93">
        <f>+D24</f>
        <v>23186818</v>
      </c>
      <c r="G24" s="72"/>
      <c r="H24" s="93">
        <f>+F24-D24</f>
        <v>0</v>
      </c>
      <c r="J24" s="72">
        <f>+F24</f>
        <v>23186818</v>
      </c>
      <c r="K24" s="72"/>
      <c r="L24" s="106">
        <f>+J24-F24</f>
        <v>0</v>
      </c>
      <c r="M24" s="72"/>
      <c r="N24" s="72"/>
      <c r="O24" s="72"/>
      <c r="P24" s="72"/>
      <c r="Q24" s="72"/>
      <c r="R24" s="72"/>
      <c r="S24" s="72"/>
    </row>
    <row r="25" spans="1:19" s="73" customFormat="1" ht="15" customHeight="1">
      <c r="A25" s="82">
        <v>16</v>
      </c>
      <c r="B25" s="72"/>
      <c r="C25" s="72"/>
      <c r="D25" s="92"/>
      <c r="E25" s="72"/>
      <c r="F25" s="92"/>
      <c r="G25" s="72"/>
      <c r="H25" s="9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s="73" customFormat="1" ht="15" customHeight="1">
      <c r="A26" s="82">
        <v>17</v>
      </c>
      <c r="B26" s="85" t="s">
        <v>19</v>
      </c>
      <c r="C26" s="72"/>
      <c r="D26" s="93">
        <v>3596000</v>
      </c>
      <c r="E26" s="72"/>
      <c r="F26" s="93">
        <v>3327000</v>
      </c>
      <c r="G26" s="72" t="s">
        <v>20</v>
      </c>
      <c r="H26" s="93">
        <f>+F26-D26</f>
        <v>-269000</v>
      </c>
      <c r="J26" s="72">
        <v>3196000</v>
      </c>
      <c r="K26" s="72" t="s">
        <v>59</v>
      </c>
      <c r="L26" s="72">
        <f>+J26-F26</f>
        <v>-131000</v>
      </c>
      <c r="M26" s="72"/>
      <c r="N26" s="72"/>
      <c r="O26" s="72"/>
      <c r="P26" s="72"/>
      <c r="Q26" s="72"/>
      <c r="R26" s="72"/>
      <c r="S26" s="72"/>
    </row>
    <row r="27" spans="1:19" s="73" customFormat="1" ht="15" customHeight="1">
      <c r="A27" s="82">
        <v>18</v>
      </c>
      <c r="B27" s="72"/>
      <c r="C27" s="72"/>
      <c r="D27" s="92"/>
      <c r="E27" s="72"/>
      <c r="F27" s="92"/>
      <c r="G27" s="72"/>
      <c r="H27" s="9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s="73" customFormat="1" ht="15" customHeight="1">
      <c r="A28" s="82">
        <v>19</v>
      </c>
      <c r="B28" s="85" t="s">
        <v>21</v>
      </c>
      <c r="C28" s="72"/>
      <c r="D28" s="93">
        <v>523761</v>
      </c>
      <c r="E28" s="72"/>
      <c r="F28" s="93">
        <f>+D28</f>
        <v>523761</v>
      </c>
      <c r="G28" s="72"/>
      <c r="H28" s="93">
        <f>+F28-D28</f>
        <v>0</v>
      </c>
      <c r="J28" s="72">
        <f>+F28</f>
        <v>523761</v>
      </c>
      <c r="K28" s="72"/>
      <c r="L28" s="106">
        <f>+J28-F28</f>
        <v>0</v>
      </c>
      <c r="M28" s="72"/>
      <c r="N28" s="72"/>
      <c r="O28" s="72"/>
      <c r="P28" s="72"/>
      <c r="Q28" s="72"/>
      <c r="R28" s="72"/>
      <c r="S28" s="72"/>
    </row>
    <row r="29" spans="1:19" s="73" customFormat="1" ht="15" customHeight="1">
      <c r="A29" s="82">
        <v>20</v>
      </c>
      <c r="B29" s="72"/>
      <c r="C29" s="72"/>
      <c r="D29" s="92"/>
      <c r="E29" s="72"/>
      <c r="F29" s="92"/>
      <c r="G29" s="72"/>
      <c r="H29" s="9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s="73" customFormat="1" ht="15" customHeight="1">
      <c r="A30" s="82">
        <v>21</v>
      </c>
      <c r="B30" s="85" t="s">
        <v>22</v>
      </c>
      <c r="C30" s="72"/>
      <c r="D30" s="93">
        <v>-46562799</v>
      </c>
      <c r="E30" s="72"/>
      <c r="F30" s="93">
        <f>+D30</f>
        <v>-46562799</v>
      </c>
      <c r="G30" s="72"/>
      <c r="H30" s="93">
        <f>+F30-D30</f>
        <v>0</v>
      </c>
      <c r="J30" s="72">
        <f>+F30</f>
        <v>-46562799</v>
      </c>
      <c r="K30" s="72"/>
      <c r="L30" s="106">
        <f>+J30-F30</f>
        <v>0</v>
      </c>
      <c r="M30" s="72"/>
      <c r="N30" s="72"/>
      <c r="O30" s="72"/>
      <c r="P30" s="72"/>
      <c r="Q30" s="72"/>
      <c r="R30" s="72"/>
      <c r="S30" s="72"/>
    </row>
    <row r="31" spans="1:19" s="73" customFormat="1" ht="15" customHeight="1">
      <c r="A31" s="82">
        <v>22</v>
      </c>
      <c r="B31" s="72"/>
      <c r="C31" s="72"/>
      <c r="D31" s="92"/>
      <c r="E31" s="72"/>
      <c r="F31" s="92"/>
      <c r="G31" s="72"/>
      <c r="H31" s="9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s="73" customFormat="1" ht="15" customHeight="1">
      <c r="A32" s="82">
        <v>23</v>
      </c>
      <c r="B32" s="85" t="s">
        <v>23</v>
      </c>
      <c r="C32" s="72"/>
      <c r="D32" s="93">
        <v>-21380918</v>
      </c>
      <c r="E32" s="72"/>
      <c r="F32" s="93">
        <f>+D32</f>
        <v>-21380918</v>
      </c>
      <c r="G32" s="72"/>
      <c r="H32" s="93">
        <f>+F32-D32</f>
        <v>0</v>
      </c>
      <c r="J32" s="72">
        <f>+F32</f>
        <v>-21380918</v>
      </c>
      <c r="K32" s="72"/>
      <c r="L32" s="106">
        <f>+J32-F32</f>
        <v>0</v>
      </c>
      <c r="M32" s="72"/>
      <c r="N32" s="72"/>
      <c r="O32" s="72"/>
      <c r="P32" s="72"/>
      <c r="Q32" s="72"/>
      <c r="R32" s="72"/>
      <c r="S32" s="72"/>
    </row>
    <row r="33" spans="1:19" s="73" customFormat="1" ht="15" customHeight="1">
      <c r="A33" s="82">
        <v>24</v>
      </c>
      <c r="B33" s="72"/>
      <c r="C33" s="72"/>
      <c r="D33" s="92"/>
      <c r="E33" s="72"/>
      <c r="F33" s="92"/>
      <c r="G33" s="72"/>
      <c r="H33" s="9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s="73" customFormat="1" ht="15" customHeight="1">
      <c r="A34" s="82">
        <v>25</v>
      </c>
      <c r="B34" s="85" t="s">
        <v>24</v>
      </c>
      <c r="C34" s="72"/>
      <c r="D34" s="93">
        <v>-30854190</v>
      </c>
      <c r="E34" s="72"/>
      <c r="F34" s="93">
        <f>+D34</f>
        <v>-30854190</v>
      </c>
      <c r="G34" s="72"/>
      <c r="H34" s="93">
        <f>+F34-D34</f>
        <v>0</v>
      </c>
      <c r="J34" s="72">
        <f>+F34</f>
        <v>-30854190</v>
      </c>
      <c r="K34" s="72"/>
      <c r="L34" s="106">
        <f>+J34-F34</f>
        <v>0</v>
      </c>
      <c r="M34" s="72"/>
      <c r="N34" s="72"/>
      <c r="O34" s="72"/>
      <c r="P34" s="72"/>
      <c r="Q34" s="72"/>
      <c r="R34" s="72"/>
      <c r="S34" s="72"/>
    </row>
    <row r="35" spans="1:19" s="73" customFormat="1" ht="15" customHeight="1">
      <c r="A35" s="82">
        <v>26</v>
      </c>
      <c r="B35" s="72"/>
      <c r="C35" s="72"/>
      <c r="D35" s="92"/>
      <c r="E35" s="72"/>
      <c r="F35" s="92"/>
      <c r="G35" s="72"/>
      <c r="H35" s="92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9" s="73" customFormat="1" ht="15" customHeight="1">
      <c r="A36" s="82">
        <v>27</v>
      </c>
      <c r="B36" s="85" t="s">
        <v>25</v>
      </c>
      <c r="C36" s="72"/>
      <c r="D36" s="93">
        <v>-94805</v>
      </c>
      <c r="E36" s="72"/>
      <c r="F36" s="93">
        <f>+D36</f>
        <v>-94805</v>
      </c>
      <c r="G36" s="72"/>
      <c r="H36" s="93">
        <f>+F36-D36</f>
        <v>0</v>
      </c>
      <c r="J36" s="72">
        <f>+F36</f>
        <v>-94805</v>
      </c>
      <c r="K36" s="72"/>
      <c r="L36" s="106">
        <f>+J36-F36</f>
        <v>0</v>
      </c>
      <c r="M36" s="72"/>
      <c r="N36" s="72"/>
      <c r="O36" s="72"/>
      <c r="P36" s="72"/>
      <c r="Q36" s="72"/>
      <c r="R36" s="72"/>
      <c r="S36" s="72"/>
    </row>
    <row r="37" spans="1:19" s="73" customFormat="1" ht="15" customHeight="1">
      <c r="A37" s="82">
        <v>28</v>
      </c>
      <c r="B37" s="72"/>
      <c r="C37" s="72"/>
      <c r="D37" s="92"/>
      <c r="E37" s="72"/>
      <c r="F37" s="92"/>
      <c r="G37" s="72"/>
      <c r="H37" s="9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s="73" customFormat="1" ht="15" customHeight="1">
      <c r="A38" s="82">
        <v>29</v>
      </c>
      <c r="B38" s="85" t="s">
        <v>26</v>
      </c>
      <c r="C38" s="72"/>
      <c r="D38" s="93">
        <v>1741451</v>
      </c>
      <c r="E38" s="72"/>
      <c r="F38" s="93">
        <f>+D38</f>
        <v>1741451</v>
      </c>
      <c r="G38" s="72"/>
      <c r="H38" s="93">
        <f>+F38-D38</f>
        <v>0</v>
      </c>
      <c r="J38" s="72">
        <f>+F38</f>
        <v>1741451</v>
      </c>
      <c r="K38" s="72"/>
      <c r="L38" s="106">
        <f>+J38-F38</f>
        <v>0</v>
      </c>
      <c r="M38" s="72"/>
      <c r="N38" s="72"/>
      <c r="O38" s="72"/>
      <c r="P38" s="72"/>
      <c r="Q38" s="72"/>
      <c r="R38" s="72"/>
      <c r="S38" s="72"/>
    </row>
    <row r="39" spans="1:19" s="73" customFormat="1" ht="15" customHeight="1">
      <c r="A39" s="82">
        <v>30</v>
      </c>
      <c r="B39" s="72"/>
      <c r="C39" s="72"/>
      <c r="D39" s="92"/>
      <c r="E39" s="72"/>
      <c r="F39" s="92"/>
      <c r="G39" s="72"/>
      <c r="H39" s="9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19" s="73" customFormat="1" ht="15" customHeight="1">
      <c r="A40" s="82">
        <v>31</v>
      </c>
      <c r="B40" s="85" t="s">
        <v>27</v>
      </c>
      <c r="C40" s="72"/>
      <c r="D40" s="93">
        <v>1897923</v>
      </c>
      <c r="E40" s="72"/>
      <c r="F40" s="93">
        <f>+D40</f>
        <v>1897923</v>
      </c>
      <c r="G40" s="72"/>
      <c r="H40" s="93">
        <f>+F40-D40</f>
        <v>0</v>
      </c>
      <c r="J40" s="72">
        <f>+F40</f>
        <v>1897923</v>
      </c>
      <c r="K40" s="72"/>
      <c r="L40" s="106">
        <f>+J40-F40</f>
        <v>0</v>
      </c>
      <c r="M40" s="72"/>
      <c r="N40" s="72"/>
      <c r="O40" s="72"/>
      <c r="P40" s="72"/>
      <c r="Q40" s="72"/>
      <c r="R40" s="72"/>
      <c r="S40" s="72"/>
    </row>
    <row r="41" spans="1:19" s="73" customFormat="1" ht="15" customHeight="1">
      <c r="A41" s="82">
        <v>32</v>
      </c>
      <c r="B41" s="72"/>
      <c r="C41" s="72"/>
      <c r="D41" s="92"/>
      <c r="E41" s="72"/>
      <c r="F41" s="92"/>
      <c r="G41" s="72"/>
      <c r="H41" s="9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s="73" customFormat="1" ht="15" customHeight="1">
      <c r="A42" s="82">
        <v>33</v>
      </c>
      <c r="B42" s="85" t="s">
        <v>28</v>
      </c>
      <c r="C42" s="72"/>
      <c r="D42" s="95">
        <v>-1552510.4166666667</v>
      </c>
      <c r="E42" s="72"/>
      <c r="F42" s="95">
        <f>+D42</f>
        <v>-1552510.4166666667</v>
      </c>
      <c r="G42" s="72"/>
      <c r="H42" s="95">
        <f>+F42-D42</f>
        <v>0</v>
      </c>
      <c r="J42" s="105">
        <f>+F42</f>
        <v>-1552510.4166666667</v>
      </c>
      <c r="K42" s="72"/>
      <c r="L42" s="108">
        <f>+J42-F42</f>
        <v>0</v>
      </c>
      <c r="M42" s="72"/>
      <c r="N42" s="72"/>
      <c r="O42" s="72"/>
      <c r="P42" s="72"/>
      <c r="Q42" s="72"/>
      <c r="R42" s="72"/>
      <c r="S42" s="72"/>
    </row>
    <row r="43" spans="1:19" s="73" customFormat="1" ht="15" customHeight="1">
      <c r="A43" s="82">
        <v>34</v>
      </c>
      <c r="B43" s="72"/>
      <c r="C43" s="72"/>
      <c r="D43" s="92"/>
      <c r="E43" s="72"/>
      <c r="F43" s="92"/>
      <c r="G43" s="72"/>
      <c r="H43" s="9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s="73" customFormat="1" ht="15" customHeight="1" thickBot="1">
      <c r="A44" s="82">
        <v>45</v>
      </c>
      <c r="B44" s="85" t="s">
        <v>29</v>
      </c>
      <c r="C44" s="72"/>
      <c r="D44" s="96">
        <f>+D21+D24+D26+D28+D30+D32+D34+D36+D38+D40+D42</f>
        <v>202100689.58333334</v>
      </c>
      <c r="E44" s="72"/>
      <c r="F44" s="96">
        <f>+F21+F24+F26+F28+F30+F32+F34+F36+F38+F40+F42</f>
        <v>202245238.58333334</v>
      </c>
      <c r="G44" s="72"/>
      <c r="H44" s="96">
        <f>+H21+H24+H26+H28+H30+H32+H34+H36+H38+H40+H42</f>
        <v>144549</v>
      </c>
      <c r="J44" s="96">
        <f>+J21+J24+J26+J28+J30+J32+J34+J36+J38+J40+J42</f>
        <v>202114238.58333334</v>
      </c>
      <c r="K44" s="72"/>
      <c r="L44" s="96">
        <f>+L21+L24+L26+L28+L30+L32+L34+L36+L38+L40+L42</f>
        <v>-131000</v>
      </c>
      <c r="M44" s="72"/>
      <c r="N44" s="72"/>
      <c r="O44" s="72"/>
      <c r="P44" s="72"/>
      <c r="Q44" s="72"/>
      <c r="R44" s="72"/>
      <c r="S44" s="72"/>
    </row>
    <row r="45" spans="1:19" s="73" customFormat="1" ht="15" customHeight="1" thickTop="1">
      <c r="A45" s="82"/>
      <c r="D45" s="97"/>
      <c r="E45" s="72"/>
      <c r="F45" s="97"/>
      <c r="G45" s="72"/>
      <c r="H45" s="97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7" ht="12.75">
      <c r="A47" s="72" t="s">
        <v>30</v>
      </c>
    </row>
    <row r="48" spans="1:2" ht="12.75">
      <c r="A48" s="98" t="s">
        <v>110</v>
      </c>
      <c r="B48" s="72" t="s">
        <v>31</v>
      </c>
    </row>
    <row r="49" spans="1:2" ht="12.75">
      <c r="A49" s="98" t="s">
        <v>15</v>
      </c>
      <c r="B49" s="72" t="s">
        <v>32</v>
      </c>
    </row>
    <row r="50" spans="1:2" ht="12.75">
      <c r="A50" s="98"/>
      <c r="B50" s="72" t="s">
        <v>124</v>
      </c>
    </row>
    <row r="51" spans="1:2" ht="12.75">
      <c r="A51" s="98" t="s">
        <v>20</v>
      </c>
      <c r="B51" s="72" t="s">
        <v>154</v>
      </c>
    </row>
    <row r="52" spans="1:2" ht="12.75">
      <c r="A52" s="98" t="s">
        <v>59</v>
      </c>
      <c r="B52" s="72" t="s">
        <v>155</v>
      </c>
    </row>
  </sheetData>
  <mergeCells count="3">
    <mergeCell ref="A1:H1"/>
    <mergeCell ref="A2:H2"/>
    <mergeCell ref="A3:H3"/>
  </mergeCells>
  <printOptions horizontalCentered="1"/>
  <pageMargins left="0.25" right="0.25" top="0.75" bottom="0.38" header="0" footer="0"/>
  <pageSetup fitToHeight="1" fitToWidth="1" horizontalDpi="600" verticalDpi="600" orientation="landscape" scale="70" r:id="rId1"/>
  <headerFooter alignWithMargins="0">
    <oddHeader>&amp;RExhibit___(MJM-3)  Updated
Schedule 1
Page 1 of 1</oddHeader>
  </headerFooter>
  <rowBreaks count="33" manualBreakCount="33">
    <brk id="7" min="7" max="56628" man="1"/>
    <brk id="7" min="8" max="921" man="1"/>
    <brk id="8" min="8" max="8108" man="1"/>
    <brk id="8" min="8" max="14746" man="1"/>
    <brk id="8" min="8" max="22682" man="1"/>
    <brk id="8" min="8" max="29094" man="1"/>
    <brk id="8" min="8" max="40701" man="1"/>
    <brk id="8" min="8" max="56013" man="1"/>
    <brk id="9" min="9" max="9096" man="1"/>
    <brk id="9" min="9" max="16916" man="1"/>
    <brk id="9" min="9" max="28649" man="1"/>
    <brk id="9" min="9" max="45944" man="1"/>
    <brk id="9" min="9" max="63979" man="1"/>
    <brk id="10" min="10" max="23208" man="1"/>
    <brk id="10" min="10" max="43450" man="1"/>
    <brk id="10" min="10" max="59887" man="1"/>
    <brk id="11" min="11" max="3462" man="1"/>
    <brk id="244" min="305" max="366" man="1"/>
    <brk id="427" min="488" max="549" man="1"/>
    <brk id="610" min="671" max="732" man="1"/>
    <brk id="793" min="854" max="915" man="1"/>
    <brk id="976" min="1037" max="1098" man="1"/>
    <brk id="1159" min="1220" max="1281" man="1"/>
    <brk id="1342" min="1403" max="1464" man="1"/>
    <brk id="1525" min="1586" max="1647" man="1"/>
    <brk id="1708" min="1769" max="1830" man="1"/>
    <brk id="1891" min="1952" max="2013" man="1"/>
    <brk id="2074" min="2135" max="2196" man="1"/>
    <brk id="2257" min="2318" max="2379" man="1"/>
    <brk id="2440" min="2501" max="2562" man="1"/>
    <brk id="2623" min="2684" max="2745" man="1"/>
    <brk id="2806" min="2867" max="2928" man="1"/>
    <brk id="2989" min="3050" max="3111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19" sqref="E19"/>
    </sheetView>
  </sheetViews>
  <sheetFormatPr defaultColWidth="8.88671875" defaultRowHeight="15"/>
  <cols>
    <col min="1" max="1" width="5.21484375" style="64" customWidth="1"/>
    <col min="2" max="2" width="35.3359375" style="64" customWidth="1"/>
    <col min="3" max="3" width="3.3359375" style="64" customWidth="1"/>
    <col min="4" max="4" width="12.88671875" style="64" customWidth="1"/>
    <col min="5" max="5" width="3.4453125" style="66" customWidth="1"/>
    <col min="6" max="16384" width="8.88671875" style="64" customWidth="1"/>
  </cols>
  <sheetData>
    <row r="1" spans="1:8" ht="12.75">
      <c r="A1" s="116" t="s">
        <v>0</v>
      </c>
      <c r="B1" s="116"/>
      <c r="C1" s="116"/>
      <c r="D1" s="116"/>
      <c r="E1" s="116"/>
      <c r="F1" s="61"/>
      <c r="G1" s="61"/>
      <c r="H1" s="61"/>
    </row>
    <row r="2" spans="1:8" ht="12.75">
      <c r="A2" s="116" t="s">
        <v>1</v>
      </c>
      <c r="B2" s="116"/>
      <c r="C2" s="116"/>
      <c r="D2" s="116"/>
      <c r="E2" s="116"/>
      <c r="F2" s="61"/>
      <c r="G2" s="61"/>
      <c r="H2" s="61"/>
    </row>
    <row r="3" spans="1:8" ht="12.75">
      <c r="A3" s="61"/>
      <c r="B3" s="61"/>
      <c r="C3" s="61"/>
      <c r="D3" s="61"/>
      <c r="E3" s="61"/>
      <c r="F3" s="61"/>
      <c r="G3" s="61"/>
      <c r="H3" s="61"/>
    </row>
    <row r="5" spans="1:5" ht="12.75">
      <c r="A5" s="119" t="s">
        <v>132</v>
      </c>
      <c r="B5" s="120"/>
      <c r="C5" s="120"/>
      <c r="D5" s="120"/>
      <c r="E5" s="121"/>
    </row>
    <row r="6" spans="1:5" ht="12.75">
      <c r="A6" s="99"/>
      <c r="B6" s="99"/>
      <c r="C6" s="99"/>
      <c r="D6" s="99"/>
      <c r="E6" s="100"/>
    </row>
    <row r="7" spans="1:6" ht="12.75">
      <c r="A7" s="117" t="s">
        <v>128</v>
      </c>
      <c r="B7" s="117"/>
      <c r="C7" s="117"/>
      <c r="D7" s="117"/>
      <c r="E7" s="118"/>
      <c r="F7" s="65"/>
    </row>
    <row r="8" spans="1:6" ht="12.75">
      <c r="A8" s="117" t="s">
        <v>129</v>
      </c>
      <c r="B8" s="117"/>
      <c r="C8" s="117"/>
      <c r="D8" s="117"/>
      <c r="E8" s="118"/>
      <c r="F8" s="65"/>
    </row>
    <row r="11" spans="1:4" s="62" customFormat="1" ht="12.75">
      <c r="A11" s="62" t="s">
        <v>4</v>
      </c>
      <c r="B11" s="62" t="s">
        <v>38</v>
      </c>
      <c r="D11" s="63" t="s">
        <v>52</v>
      </c>
    </row>
    <row r="13" spans="1:5" ht="12.75">
      <c r="A13" s="66">
        <v>1</v>
      </c>
      <c r="B13" s="64" t="s">
        <v>125</v>
      </c>
      <c r="D13" s="67">
        <v>94623187</v>
      </c>
      <c r="E13" s="66" t="s">
        <v>110</v>
      </c>
    </row>
    <row r="14" ht="12.75">
      <c r="A14" s="66"/>
    </row>
    <row r="15" spans="1:5" ht="12.75">
      <c r="A15" s="66">
        <v>2</v>
      </c>
      <c r="B15" s="64" t="s">
        <v>126</v>
      </c>
      <c r="D15" s="69">
        <v>94209638</v>
      </c>
      <c r="E15" s="66" t="s">
        <v>15</v>
      </c>
    </row>
    <row r="16" spans="1:4" ht="12.75">
      <c r="A16" s="66"/>
      <c r="D16" s="68"/>
    </row>
    <row r="17" spans="1:4" ht="13.5" thickBot="1">
      <c r="A17" s="66">
        <v>3</v>
      </c>
      <c r="B17" s="64" t="s">
        <v>127</v>
      </c>
      <c r="D17" s="71">
        <f>+D13-D15</f>
        <v>413549</v>
      </c>
    </row>
    <row r="18" ht="13.5" thickTop="1">
      <c r="D18" s="70"/>
    </row>
    <row r="19" ht="12.75">
      <c r="D19" s="70"/>
    </row>
    <row r="20" ht="12.75">
      <c r="D20" s="70"/>
    </row>
    <row r="21" ht="12.75">
      <c r="A21" s="64" t="s">
        <v>30</v>
      </c>
    </row>
    <row r="22" spans="1:2" ht="12.75">
      <c r="A22" s="66" t="s">
        <v>110</v>
      </c>
      <c r="B22" s="72" t="s">
        <v>31</v>
      </c>
    </row>
    <row r="23" spans="1:2" ht="12.75">
      <c r="A23" s="66" t="s">
        <v>15</v>
      </c>
      <c r="B23" s="72" t="s">
        <v>130</v>
      </c>
    </row>
    <row r="24" ht="12.75">
      <c r="B24" s="64" t="s">
        <v>131</v>
      </c>
    </row>
    <row r="25" ht="12.75">
      <c r="B25" s="72"/>
    </row>
  </sheetData>
  <mergeCells count="5">
    <mergeCell ref="A7:E7"/>
    <mergeCell ref="A8:E8"/>
    <mergeCell ref="A1:E1"/>
    <mergeCell ref="A2:E2"/>
    <mergeCell ref="A5:E5"/>
  </mergeCells>
  <printOptions horizontalCentered="1"/>
  <pageMargins left="0.75" right="0.75" top="1.24" bottom="1" header="0.5" footer="0.5"/>
  <pageSetup horizontalDpi="600" verticalDpi="600" orientation="portrait" r:id="rId1"/>
  <headerFooter alignWithMargins="0">
    <oddHeader>&amp;RExhibit___(MJM-3) Updated
Schedule 2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121"/>
  <sheetViews>
    <sheetView zoomScale="75" zoomScaleNormal="75" workbookViewId="0" topLeftCell="A87">
      <selection activeCell="J97" sqref="J97"/>
    </sheetView>
  </sheetViews>
  <sheetFormatPr defaultColWidth="8.88671875" defaultRowHeight="15"/>
  <cols>
    <col min="1" max="1" width="7.77734375" style="42" bestFit="1" customWidth="1"/>
    <col min="2" max="2" width="41.10546875" style="42" customWidth="1"/>
    <col min="3" max="4" width="7.10546875" style="42" customWidth="1"/>
    <col min="5" max="5" width="12.77734375" style="11" bestFit="1" customWidth="1"/>
    <col min="6" max="6" width="11.4453125" style="42" bestFit="1" customWidth="1"/>
    <col min="7" max="7" width="13.4453125" style="42" bestFit="1" customWidth="1"/>
    <col min="8" max="8" width="2.6640625" style="42" customWidth="1"/>
    <col min="9" max="9" width="9.4453125" style="11" bestFit="1" customWidth="1"/>
    <col min="10" max="10" width="3.6640625" style="11" bestFit="1" customWidth="1"/>
    <col min="11" max="11" width="10.10546875" style="42" bestFit="1" customWidth="1"/>
    <col min="12" max="12" width="10.21484375" style="42" bestFit="1" customWidth="1"/>
    <col min="13" max="13" width="11.77734375" style="42" bestFit="1" customWidth="1"/>
    <col min="14" max="23" width="7.10546875" style="42" customWidth="1"/>
    <col min="24" max="27" width="7.21484375" style="42" bestFit="1" customWidth="1"/>
    <col min="28" max="16384" width="7.10546875" style="42" customWidth="1"/>
  </cols>
  <sheetData>
    <row r="1" spans="1:13" s="1" customFormat="1" ht="15" customHeight="1">
      <c r="A1" s="124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38" s="1" customFormat="1" ht="15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4:38" s="1" customFormat="1" ht="15" customHeight="1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1" customFormat="1" ht="15" customHeight="1">
      <c r="A4" s="124" t="s">
        <v>134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5" customHeight="1">
      <c r="A5" s="124" t="s">
        <v>133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1" customFormat="1" ht="15" customHeight="1">
      <c r="A6" s="124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1" customFormat="1" ht="15" customHeight="1">
      <c r="A7" s="3"/>
      <c r="B7" s="3"/>
      <c r="C7" s="3"/>
      <c r="D7" s="3"/>
      <c r="E7" s="4"/>
      <c r="F7" s="3"/>
      <c r="G7" s="2"/>
      <c r="H7" s="2"/>
      <c r="I7" s="5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1" customFormat="1" ht="15" customHeight="1">
      <c r="A8" s="3"/>
      <c r="B8" s="3"/>
      <c r="C8" s="3"/>
      <c r="D8" s="3"/>
      <c r="E8" s="4"/>
      <c r="F8" s="3"/>
      <c r="G8" s="2"/>
      <c r="H8" s="2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1" customFormat="1" ht="15" customHeight="1">
      <c r="A9" s="3"/>
      <c r="B9" s="3"/>
      <c r="C9" s="3"/>
      <c r="D9" s="3"/>
      <c r="E9" s="122" t="s">
        <v>35</v>
      </c>
      <c r="F9" s="122"/>
      <c r="G9" s="122"/>
      <c r="H9" s="2"/>
      <c r="I9" s="5"/>
      <c r="J9" s="5"/>
      <c r="K9" s="123" t="s">
        <v>36</v>
      </c>
      <c r="L9" s="123"/>
      <c r="M9" s="12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1" customFormat="1" ht="15" customHeight="1">
      <c r="A10" s="6" t="s">
        <v>37</v>
      </c>
      <c r="B10" s="7" t="s">
        <v>38</v>
      </c>
      <c r="C10" s="8"/>
      <c r="D10" s="9"/>
      <c r="E10" s="10" t="s">
        <v>39</v>
      </c>
      <c r="I10" s="11"/>
      <c r="J10" s="11"/>
      <c r="K10" s="10" t="s">
        <v>39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1" customFormat="1" ht="15" customHeight="1">
      <c r="A11" s="3"/>
      <c r="E11" s="2"/>
      <c r="I11" s="11"/>
      <c r="J11" s="11"/>
      <c r="K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1" customFormat="1" ht="15" customHeight="1">
      <c r="A12" s="3"/>
      <c r="B12" s="2"/>
      <c r="C12" s="2"/>
      <c r="D12" s="2"/>
      <c r="E12" s="2"/>
      <c r="I12" s="11"/>
      <c r="J12" s="11"/>
      <c r="K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1" customFormat="1" ht="15" customHeight="1">
      <c r="A13" s="12">
        <v>1</v>
      </c>
      <c r="B13" s="8" t="s">
        <v>40</v>
      </c>
      <c r="C13" s="2"/>
      <c r="D13" s="2"/>
      <c r="E13" s="2">
        <f>+E70</f>
        <v>64354398.410803385</v>
      </c>
      <c r="I13" s="11"/>
      <c r="J13" s="11"/>
      <c r="K13" s="2">
        <f>+K70</f>
        <v>62268702.92409987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1" customFormat="1" ht="15" customHeight="1">
      <c r="A14" s="12">
        <v>2</v>
      </c>
      <c r="B14" s="2"/>
      <c r="C14" s="2"/>
      <c r="D14" s="2"/>
      <c r="E14" s="2"/>
      <c r="I14" s="11"/>
      <c r="J14" s="11"/>
      <c r="K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1" customFormat="1" ht="15" customHeight="1">
      <c r="A15" s="12">
        <v>3</v>
      </c>
      <c r="B15" s="8" t="s">
        <v>41</v>
      </c>
      <c r="C15" s="2"/>
      <c r="D15" s="2"/>
      <c r="E15" s="8">
        <f>ROUND(E13/365,0)</f>
        <v>176313</v>
      </c>
      <c r="I15" s="11"/>
      <c r="J15" s="11"/>
      <c r="K15" s="8">
        <f>ROUND(K13/365,0)</f>
        <v>170599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1" customFormat="1" ht="15" customHeight="1">
      <c r="A16" s="12">
        <v>4</v>
      </c>
      <c r="B16" s="2"/>
      <c r="C16" s="2"/>
      <c r="D16" s="2"/>
      <c r="E16" s="2"/>
      <c r="I16" s="11"/>
      <c r="J16" s="11"/>
      <c r="K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1" customFormat="1" ht="15" customHeight="1">
      <c r="A17" s="12">
        <v>5</v>
      </c>
      <c r="B17" s="8" t="s">
        <v>42</v>
      </c>
      <c r="C17" s="2"/>
      <c r="D17" s="2"/>
      <c r="I17" s="11"/>
      <c r="J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1" customFormat="1" ht="15" customHeight="1">
      <c r="A18" s="12">
        <v>6</v>
      </c>
      <c r="B18" s="2"/>
      <c r="C18" s="2"/>
      <c r="D18" s="2"/>
      <c r="I18" s="11"/>
      <c r="J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1" customFormat="1" ht="15" customHeight="1">
      <c r="A19" s="12">
        <v>7</v>
      </c>
      <c r="B19" s="8" t="s">
        <v>43</v>
      </c>
      <c r="C19" s="2"/>
      <c r="D19" s="1" t="s">
        <v>44</v>
      </c>
      <c r="E19" s="13">
        <f>+E97</f>
        <v>43.17647950728712</v>
      </c>
      <c r="I19" s="11"/>
      <c r="J19" s="11"/>
      <c r="K19" s="13">
        <f>+K97</f>
        <v>43.17647950728712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1" customFormat="1" ht="15" customHeight="1">
      <c r="A20" s="12">
        <v>8</v>
      </c>
      <c r="B20" s="2"/>
      <c r="C20" s="2"/>
      <c r="D20" s="14"/>
      <c r="E20" s="2"/>
      <c r="I20" s="11"/>
      <c r="J20" s="11"/>
      <c r="K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1" customFormat="1" ht="15" customHeight="1">
      <c r="A21" s="12">
        <v>9</v>
      </c>
      <c r="B21" s="8" t="s">
        <v>45</v>
      </c>
      <c r="C21" s="2"/>
      <c r="D21" s="15" t="s">
        <v>44</v>
      </c>
      <c r="E21" s="16">
        <f>+G72</f>
        <v>22.81</v>
      </c>
      <c r="F21" s="1" t="s">
        <v>15</v>
      </c>
      <c r="I21" s="11"/>
      <c r="J21" s="11"/>
      <c r="K21" s="16">
        <f>+M72</f>
        <v>24.44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1" customFormat="1" ht="15" customHeight="1">
      <c r="A22" s="12">
        <v>10</v>
      </c>
      <c r="B22" s="2"/>
      <c r="C22" s="2"/>
      <c r="D22" s="2"/>
      <c r="E22" s="2"/>
      <c r="I22" s="11"/>
      <c r="J22" s="11"/>
      <c r="K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1" customFormat="1" ht="15" customHeight="1" thickBot="1">
      <c r="A23" s="12">
        <v>11</v>
      </c>
      <c r="B23" s="8" t="s">
        <v>46</v>
      </c>
      <c r="C23" s="2"/>
      <c r="D23" s="2"/>
      <c r="E23" s="17">
        <f>+E19-E21</f>
        <v>20.36647950728712</v>
      </c>
      <c r="I23" s="11"/>
      <c r="J23" s="11"/>
      <c r="K23" s="17">
        <f>+K19-K21</f>
        <v>18.736479507287118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1" customFormat="1" ht="15" customHeight="1" thickTop="1">
      <c r="A24" s="12">
        <v>12</v>
      </c>
      <c r="B24" s="2"/>
      <c r="C24" s="2"/>
      <c r="D24" s="2"/>
      <c r="E24" s="2"/>
      <c r="I24" s="11"/>
      <c r="J24" s="11"/>
      <c r="K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1" customFormat="1" ht="15" customHeight="1">
      <c r="A25" s="12">
        <v>13</v>
      </c>
      <c r="B25" s="8" t="s">
        <v>47</v>
      </c>
      <c r="D25" s="2"/>
      <c r="E25" s="18">
        <f>ROUND(E23*E15,0)</f>
        <v>3590875</v>
      </c>
      <c r="I25" s="11"/>
      <c r="J25" s="11"/>
      <c r="K25" s="18">
        <f>ROUND(K23*K15,0)</f>
        <v>3196425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1" customFormat="1" ht="15" customHeight="1">
      <c r="A26" s="12">
        <v>14</v>
      </c>
      <c r="C26" s="3"/>
      <c r="D26" s="3"/>
      <c r="E26" s="2"/>
      <c r="F26" s="3"/>
      <c r="G26" s="2"/>
      <c r="H26" s="2"/>
      <c r="I26" s="5"/>
      <c r="J26" s="5"/>
      <c r="K26" s="2"/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1" customFormat="1" ht="15" customHeight="1">
      <c r="A27" s="12">
        <v>15</v>
      </c>
      <c r="B27" s="19" t="s">
        <v>48</v>
      </c>
      <c r="C27" s="3"/>
      <c r="D27" s="3"/>
      <c r="E27" s="20">
        <v>3596000</v>
      </c>
      <c r="F27" s="19" t="s">
        <v>20</v>
      </c>
      <c r="G27" s="2"/>
      <c r="H27" s="2"/>
      <c r="I27" s="5"/>
      <c r="J27" s="5"/>
      <c r="K27" s="20">
        <f>ROUND(K25,-3)</f>
        <v>3196000</v>
      </c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1" customFormat="1" ht="15" customHeight="1">
      <c r="A28" s="12">
        <v>16</v>
      </c>
      <c r="B28" s="3" t="s">
        <v>49</v>
      </c>
      <c r="C28" s="3"/>
      <c r="D28" s="3"/>
      <c r="E28" s="4"/>
      <c r="F28" s="3"/>
      <c r="G28" s="2"/>
      <c r="H28" s="2"/>
      <c r="I28" s="5"/>
      <c r="J28" s="5"/>
      <c r="K28" s="4"/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1" customFormat="1" ht="15" customHeight="1">
      <c r="A29" s="12">
        <v>17</v>
      </c>
      <c r="B29" s="19" t="s">
        <v>50</v>
      </c>
      <c r="C29" s="3"/>
      <c r="D29" s="3"/>
      <c r="F29" s="3"/>
      <c r="G29" s="2"/>
      <c r="H29" s="2"/>
      <c r="I29" s="5"/>
      <c r="J29" s="5"/>
      <c r="K29" s="1">
        <f>+K27-E27</f>
        <v>-400000</v>
      </c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1" customFormat="1" ht="15" customHeight="1">
      <c r="A30" s="12">
        <v>18</v>
      </c>
      <c r="B30" s="19"/>
      <c r="C30" s="3"/>
      <c r="D30" s="3"/>
      <c r="F30" s="3"/>
      <c r="G30" s="2"/>
      <c r="H30" s="2"/>
      <c r="I30" s="5"/>
      <c r="J30" s="5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" customFormat="1" ht="15" customHeight="1">
      <c r="A31" s="12">
        <v>19</v>
      </c>
      <c r="B31" s="8"/>
      <c r="C31" s="8"/>
      <c r="D31" s="8"/>
      <c r="E31" s="21"/>
      <c r="F31" s="9" t="s">
        <v>51</v>
      </c>
      <c r="G31" s="2"/>
      <c r="H31" s="2"/>
      <c r="I31" s="5"/>
      <c r="J31" s="5"/>
      <c r="K31" s="21"/>
      <c r="L31" s="9" t="s">
        <v>51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" customFormat="1" ht="15" customHeight="1">
      <c r="A32" s="12">
        <v>20</v>
      </c>
      <c r="B32" s="2"/>
      <c r="C32" s="2"/>
      <c r="D32" s="2"/>
      <c r="E32" s="22" t="s">
        <v>52</v>
      </c>
      <c r="F32" s="9" t="s">
        <v>53</v>
      </c>
      <c r="G32" s="23" t="s">
        <v>54</v>
      </c>
      <c r="H32" s="2"/>
      <c r="I32" s="24" t="s">
        <v>3</v>
      </c>
      <c r="J32" s="24"/>
      <c r="K32" s="22" t="s">
        <v>52</v>
      </c>
      <c r="L32" s="9" t="s">
        <v>53</v>
      </c>
      <c r="M32" s="23" t="s">
        <v>54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1" customFormat="1" ht="15" customHeight="1" thickBot="1">
      <c r="A33" s="12">
        <v>21</v>
      </c>
      <c r="B33" s="25"/>
      <c r="C33" s="26" t="s">
        <v>55</v>
      </c>
      <c r="D33" s="25"/>
      <c r="E33" s="27" t="s">
        <v>56</v>
      </c>
      <c r="F33" s="26" t="s">
        <v>57</v>
      </c>
      <c r="G33" s="28" t="s">
        <v>56</v>
      </c>
      <c r="H33" s="2"/>
      <c r="I33" s="27" t="s">
        <v>10</v>
      </c>
      <c r="J33" s="27"/>
      <c r="K33" s="27" t="s">
        <v>56</v>
      </c>
      <c r="L33" s="26" t="s">
        <v>57</v>
      </c>
      <c r="M33" s="28" t="s">
        <v>56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1" customFormat="1" ht="15" customHeight="1">
      <c r="A34" s="12">
        <v>22</v>
      </c>
      <c r="B34" s="8" t="s">
        <v>58</v>
      </c>
      <c r="C34" s="2"/>
      <c r="D34" s="2"/>
      <c r="E34" s="11">
        <v>4260316</v>
      </c>
      <c r="F34" s="29">
        <v>12</v>
      </c>
      <c r="G34" s="5">
        <f>ROUND(E34*F34,0)</f>
        <v>51123792</v>
      </c>
      <c r="H34" s="2"/>
      <c r="I34" s="5">
        <v>-12497</v>
      </c>
      <c r="J34" s="5" t="s">
        <v>59</v>
      </c>
      <c r="K34" s="11">
        <f>+E34+I34</f>
        <v>4247819</v>
      </c>
      <c r="L34" s="11">
        <v>12</v>
      </c>
      <c r="M34" s="5">
        <f>ROUND(K34*L34,0)</f>
        <v>50973828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1" customFormat="1" ht="15" customHeight="1">
      <c r="A35" s="12">
        <v>23</v>
      </c>
      <c r="B35" s="8" t="s">
        <v>60</v>
      </c>
      <c r="C35" s="2"/>
      <c r="D35" s="2"/>
      <c r="E35" s="30">
        <v>1988161</v>
      </c>
      <c r="F35" s="29">
        <v>12</v>
      </c>
      <c r="G35" s="31">
        <f>ROUND(E35*F35,0)</f>
        <v>23857932</v>
      </c>
      <c r="H35" s="2"/>
      <c r="I35" s="31">
        <v>-252550</v>
      </c>
      <c r="J35" s="31" t="s">
        <v>61</v>
      </c>
      <c r="K35" s="30">
        <f>+E35+I35</f>
        <v>1735611</v>
      </c>
      <c r="L35" s="11">
        <v>12</v>
      </c>
      <c r="M35" s="32">
        <f>ROUND(K35*L35,0)</f>
        <v>20827332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1" customFormat="1" ht="15" customHeight="1">
      <c r="A36" s="12">
        <v>24</v>
      </c>
      <c r="B36" s="1" t="s">
        <v>62</v>
      </c>
      <c r="E36" s="11">
        <f>SUM(E34:E35)</f>
        <v>6248477</v>
      </c>
      <c r="F36" s="29"/>
      <c r="G36" s="2">
        <f>SUM(G34:G35)</f>
        <v>74981724</v>
      </c>
      <c r="H36" s="2"/>
      <c r="I36" s="5">
        <f>SUM(I34:I35)</f>
        <v>-265047</v>
      </c>
      <c r="J36" s="5"/>
      <c r="K36" s="11">
        <f>SUM(K34:K35)</f>
        <v>5983430</v>
      </c>
      <c r="L36" s="11"/>
      <c r="M36" s="2">
        <f>SUM(M34:M35)</f>
        <v>71801160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1" customFormat="1" ht="15" customHeight="1">
      <c r="A37" s="12">
        <v>25</v>
      </c>
      <c r="E37" s="11"/>
      <c r="F37" s="29"/>
      <c r="G37" s="2"/>
      <c r="H37" s="2"/>
      <c r="I37" s="5"/>
      <c r="J37" s="5"/>
      <c r="K37" s="11"/>
      <c r="L37" s="1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1" customFormat="1" ht="15" customHeight="1">
      <c r="A38" s="12">
        <v>26</v>
      </c>
      <c r="B38" s="8" t="s">
        <v>63</v>
      </c>
      <c r="C38" s="2"/>
      <c r="D38" s="2"/>
      <c r="E38" s="11">
        <v>2986276.9749717405</v>
      </c>
      <c r="F38" s="29">
        <v>26.96</v>
      </c>
      <c r="G38" s="5">
        <f aca="true" t="shared" si="0" ref="G38:G53">ROUND(E38*F38,0)</f>
        <v>80510027</v>
      </c>
      <c r="H38" s="2"/>
      <c r="I38" s="5"/>
      <c r="J38" s="5"/>
      <c r="K38" s="11">
        <f aca="true" t="shared" si="1" ref="K38:K53">+E38+I38</f>
        <v>2986276.9749717405</v>
      </c>
      <c r="L38" s="11">
        <v>26.96</v>
      </c>
      <c r="M38" s="5">
        <f aca="true" t="shared" si="2" ref="M38:M53">ROUND(K38*L38,0)</f>
        <v>80510027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1" customFormat="1" ht="15" customHeight="1">
      <c r="A39" s="12">
        <v>27</v>
      </c>
      <c r="B39" s="8" t="s">
        <v>64</v>
      </c>
      <c r="C39" s="2"/>
      <c r="D39" s="2"/>
      <c r="E39" s="11">
        <v>1505218.0783944097</v>
      </c>
      <c r="F39" s="29">
        <v>6.65</v>
      </c>
      <c r="G39" s="5">
        <f t="shared" si="0"/>
        <v>10009700</v>
      </c>
      <c r="H39" s="2"/>
      <c r="I39" s="5"/>
      <c r="J39" s="5"/>
      <c r="K39" s="11">
        <f t="shared" si="1"/>
        <v>1505218.0783944097</v>
      </c>
      <c r="L39" s="11">
        <v>6.65</v>
      </c>
      <c r="M39" s="5">
        <f t="shared" si="2"/>
        <v>10009700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s="1" customFormat="1" ht="15" customHeight="1">
      <c r="A40" s="12">
        <v>28</v>
      </c>
      <c r="B40" s="8" t="s">
        <v>65</v>
      </c>
      <c r="C40" s="2"/>
      <c r="D40" s="2"/>
      <c r="E40" s="11">
        <v>6201194.48</v>
      </c>
      <c r="F40" s="29">
        <v>0.4</v>
      </c>
      <c r="G40" s="5">
        <f t="shared" si="0"/>
        <v>2480478</v>
      </c>
      <c r="H40" s="2"/>
      <c r="I40" s="5">
        <v>-1002236</v>
      </c>
      <c r="J40" s="5" t="s">
        <v>67</v>
      </c>
      <c r="K40" s="11">
        <f t="shared" si="1"/>
        <v>5198958.48</v>
      </c>
      <c r="L40" s="11">
        <v>0.4</v>
      </c>
      <c r="M40" s="5">
        <f t="shared" si="2"/>
        <v>2079583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s="1" customFormat="1" ht="15" customHeight="1">
      <c r="A41" s="12">
        <v>29</v>
      </c>
      <c r="B41" s="8" t="s">
        <v>66</v>
      </c>
      <c r="C41" s="2"/>
      <c r="D41" s="2"/>
      <c r="E41" s="11">
        <v>1426861</v>
      </c>
      <c r="F41" s="29">
        <v>-6.81</v>
      </c>
      <c r="G41" s="5">
        <f t="shared" si="0"/>
        <v>-9716923</v>
      </c>
      <c r="H41" s="2"/>
      <c r="I41" s="5">
        <v>-114696</v>
      </c>
      <c r="J41" s="9" t="s">
        <v>82</v>
      </c>
      <c r="K41" s="11">
        <f t="shared" si="1"/>
        <v>1312165</v>
      </c>
      <c r="L41" s="11">
        <v>-6.81</v>
      </c>
      <c r="M41" s="5">
        <f t="shared" si="2"/>
        <v>-8935844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s="1" customFormat="1" ht="15" customHeight="1">
      <c r="A42" s="12">
        <v>30</v>
      </c>
      <c r="B42" s="8" t="s">
        <v>68</v>
      </c>
      <c r="C42" s="2"/>
      <c r="D42" s="2"/>
      <c r="E42" s="11">
        <v>450034</v>
      </c>
      <c r="F42" s="29">
        <v>23.13</v>
      </c>
      <c r="G42" s="5">
        <f t="shared" si="0"/>
        <v>10409286</v>
      </c>
      <c r="H42" s="2"/>
      <c r="I42" s="5"/>
      <c r="J42" s="5"/>
      <c r="K42" s="11">
        <f t="shared" si="1"/>
        <v>450034</v>
      </c>
      <c r="L42" s="11">
        <v>23.13</v>
      </c>
      <c r="M42" s="5">
        <f t="shared" si="2"/>
        <v>10409286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s="1" customFormat="1" ht="15" customHeight="1">
      <c r="A43" s="12">
        <v>31</v>
      </c>
      <c r="B43" s="8" t="s">
        <v>69</v>
      </c>
      <c r="C43" s="2"/>
      <c r="D43" s="2"/>
      <c r="E43" s="11">
        <v>663910</v>
      </c>
      <c r="F43" s="29">
        <v>-44.7</v>
      </c>
      <c r="G43" s="5">
        <f t="shared" si="0"/>
        <v>-29676777</v>
      </c>
      <c r="H43" s="2"/>
      <c r="I43" s="5"/>
      <c r="J43" s="5"/>
      <c r="K43" s="11">
        <f t="shared" si="1"/>
        <v>663910</v>
      </c>
      <c r="L43" s="11">
        <v>-44.7</v>
      </c>
      <c r="M43" s="5">
        <f t="shared" si="2"/>
        <v>-29676777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s="1" customFormat="1" ht="15" customHeight="1">
      <c r="A44" s="12">
        <v>32</v>
      </c>
      <c r="B44" s="8" t="s">
        <v>70</v>
      </c>
      <c r="C44" s="2"/>
      <c r="D44" s="2"/>
      <c r="E44" s="11">
        <v>567498</v>
      </c>
      <c r="F44" s="29">
        <v>13.56</v>
      </c>
      <c r="G44" s="5">
        <f t="shared" si="0"/>
        <v>7695273</v>
      </c>
      <c r="H44" s="2"/>
      <c r="I44" s="5"/>
      <c r="J44" s="5"/>
      <c r="K44" s="11">
        <f t="shared" si="1"/>
        <v>567498</v>
      </c>
      <c r="L44" s="11">
        <v>13.56</v>
      </c>
      <c r="M44" s="5">
        <f t="shared" si="2"/>
        <v>7695273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s="1" customFormat="1" ht="15" customHeight="1">
      <c r="A45" s="12">
        <v>33</v>
      </c>
      <c r="B45" s="8" t="s">
        <v>71</v>
      </c>
      <c r="C45" s="2"/>
      <c r="D45" s="2"/>
      <c r="E45" s="11">
        <v>52165</v>
      </c>
      <c r="F45" s="29">
        <v>18.39</v>
      </c>
      <c r="G45" s="5">
        <f t="shared" si="0"/>
        <v>959314</v>
      </c>
      <c r="H45" s="2"/>
      <c r="I45" s="5"/>
      <c r="J45" s="5"/>
      <c r="K45" s="11">
        <f t="shared" si="1"/>
        <v>52165</v>
      </c>
      <c r="L45" s="11">
        <v>18.39</v>
      </c>
      <c r="M45" s="5">
        <f t="shared" si="2"/>
        <v>959314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s="1" customFormat="1" ht="15" customHeight="1">
      <c r="A46" s="12">
        <v>34</v>
      </c>
      <c r="B46" s="8" t="s">
        <v>72</v>
      </c>
      <c r="C46" s="2"/>
      <c r="D46" s="2"/>
      <c r="E46" s="11">
        <v>186090</v>
      </c>
      <c r="F46" s="29">
        <v>10.31</v>
      </c>
      <c r="G46" s="5">
        <f t="shared" si="0"/>
        <v>1918588</v>
      </c>
      <c r="H46" s="2"/>
      <c r="I46" s="5"/>
      <c r="J46" s="5"/>
      <c r="K46" s="11">
        <f t="shared" si="1"/>
        <v>186090</v>
      </c>
      <c r="L46" s="11">
        <v>10.31</v>
      </c>
      <c r="M46" s="5">
        <f t="shared" si="2"/>
        <v>1918588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s="1" customFormat="1" ht="15" customHeight="1">
      <c r="A47" s="12">
        <v>35</v>
      </c>
      <c r="B47" s="8" t="s">
        <v>73</v>
      </c>
      <c r="C47" s="2"/>
      <c r="D47" s="2"/>
      <c r="E47" s="11">
        <v>480000</v>
      </c>
      <c r="F47" s="29">
        <v>23.47</v>
      </c>
      <c r="G47" s="5">
        <f t="shared" si="0"/>
        <v>11265600</v>
      </c>
      <c r="H47" s="2"/>
      <c r="I47" s="5"/>
      <c r="J47" s="5"/>
      <c r="K47" s="11">
        <f t="shared" si="1"/>
        <v>480000</v>
      </c>
      <c r="L47" s="11">
        <v>23.47</v>
      </c>
      <c r="M47" s="5">
        <f t="shared" si="2"/>
        <v>11265600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1" customFormat="1" ht="15" customHeight="1">
      <c r="A48" s="12">
        <v>36</v>
      </c>
      <c r="B48" s="8" t="s">
        <v>74</v>
      </c>
      <c r="C48" s="2"/>
      <c r="D48" s="2"/>
      <c r="E48" s="11">
        <v>90807</v>
      </c>
      <c r="F48" s="29">
        <v>28.03</v>
      </c>
      <c r="G48" s="5">
        <f t="shared" si="0"/>
        <v>2545320</v>
      </c>
      <c r="H48" s="2"/>
      <c r="I48" s="5"/>
      <c r="J48" s="5"/>
      <c r="K48" s="11">
        <f t="shared" si="1"/>
        <v>90807</v>
      </c>
      <c r="L48" s="11">
        <v>28.03</v>
      </c>
      <c r="M48" s="5">
        <f t="shared" si="2"/>
        <v>2545320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s="1" customFormat="1" ht="15" customHeight="1">
      <c r="A49" s="12">
        <v>37</v>
      </c>
      <c r="B49" s="8" t="s">
        <v>75</v>
      </c>
      <c r="C49" s="2"/>
      <c r="D49" s="2"/>
      <c r="E49" s="11">
        <v>1122962</v>
      </c>
      <c r="F49" s="29">
        <v>18.54</v>
      </c>
      <c r="G49" s="5">
        <f t="shared" si="0"/>
        <v>20819715</v>
      </c>
      <c r="H49" s="2"/>
      <c r="I49" s="5"/>
      <c r="J49" s="5"/>
      <c r="K49" s="11">
        <f t="shared" si="1"/>
        <v>1122962</v>
      </c>
      <c r="L49" s="11">
        <v>18.54</v>
      </c>
      <c r="M49" s="5">
        <f t="shared" si="2"/>
        <v>20819715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s="1" customFormat="1" ht="15" customHeight="1">
      <c r="A50" s="12">
        <v>38</v>
      </c>
      <c r="B50" s="8" t="s">
        <v>76</v>
      </c>
      <c r="C50" s="2"/>
      <c r="D50" s="2"/>
      <c r="E50" s="11">
        <v>293441.12</v>
      </c>
      <c r="F50" s="29">
        <v>0</v>
      </c>
      <c r="G50" s="5">
        <f t="shared" si="0"/>
        <v>0</v>
      </c>
      <c r="H50" s="2"/>
      <c r="I50" s="5"/>
      <c r="J50" s="5"/>
      <c r="K50" s="11">
        <f t="shared" si="1"/>
        <v>293441.12</v>
      </c>
      <c r="L50" s="11">
        <v>0</v>
      </c>
      <c r="M50" s="5">
        <f t="shared" si="2"/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s="1" customFormat="1" ht="15" customHeight="1">
      <c r="A51" s="12">
        <v>39</v>
      </c>
      <c r="B51" s="8" t="s">
        <v>77</v>
      </c>
      <c r="C51" s="2"/>
      <c r="D51" s="2"/>
      <c r="E51" s="11">
        <v>418563.1835</v>
      </c>
      <c r="F51" s="29">
        <v>0</v>
      </c>
      <c r="G51" s="5">
        <f t="shared" si="0"/>
        <v>0</v>
      </c>
      <c r="H51" s="2"/>
      <c r="I51" s="5">
        <v>-29544</v>
      </c>
      <c r="J51" s="5" t="s">
        <v>139</v>
      </c>
      <c r="K51" s="11">
        <f t="shared" si="1"/>
        <v>389019.1835</v>
      </c>
      <c r="L51" s="11">
        <v>0</v>
      </c>
      <c r="M51" s="5">
        <f t="shared" si="2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s="1" customFormat="1" ht="15" customHeight="1">
      <c r="A52" s="12">
        <v>40</v>
      </c>
      <c r="B52" s="8" t="s">
        <v>78</v>
      </c>
      <c r="C52" s="2"/>
      <c r="D52" s="2"/>
      <c r="E52" s="11">
        <v>262237</v>
      </c>
      <c r="F52" s="29">
        <v>0</v>
      </c>
      <c r="G52" s="5">
        <f t="shared" si="0"/>
        <v>0</v>
      </c>
      <c r="H52" s="2"/>
      <c r="I52" s="5"/>
      <c r="J52" s="5"/>
      <c r="K52" s="11">
        <f t="shared" si="1"/>
        <v>262237</v>
      </c>
      <c r="L52" s="11">
        <v>0</v>
      </c>
      <c r="M52" s="5">
        <f t="shared" si="2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s="1" customFormat="1" ht="15" customHeight="1">
      <c r="A53" s="12">
        <v>41</v>
      </c>
      <c r="B53" s="8" t="s">
        <v>79</v>
      </c>
      <c r="C53" s="2"/>
      <c r="D53" s="2"/>
      <c r="E53" s="30">
        <v>4474047.851597864</v>
      </c>
      <c r="F53" s="29">
        <v>24.44</v>
      </c>
      <c r="G53" s="31">
        <f t="shared" si="0"/>
        <v>109345729</v>
      </c>
      <c r="H53" s="2"/>
      <c r="I53" s="31">
        <v>-3386</v>
      </c>
      <c r="J53" s="109" t="s">
        <v>140</v>
      </c>
      <c r="K53" s="30">
        <f t="shared" si="1"/>
        <v>4470661.851597864</v>
      </c>
      <c r="L53" s="11">
        <v>24.44</v>
      </c>
      <c r="M53" s="31">
        <f t="shared" si="2"/>
        <v>109262976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s="1" customFormat="1" ht="15" customHeight="1">
      <c r="A54" s="12">
        <v>42</v>
      </c>
      <c r="B54" s="8" t="s">
        <v>80</v>
      </c>
      <c r="D54" s="2"/>
      <c r="E54" s="5">
        <f>SUM(E36:E53)</f>
        <v>27429782.688464016</v>
      </c>
      <c r="F54" s="29"/>
      <c r="G54" s="5">
        <f>SUM(G36:G53)</f>
        <v>293547054</v>
      </c>
      <c r="H54" s="2"/>
      <c r="I54" s="5">
        <f>SUM(I36:I53)</f>
        <v>-1414909</v>
      </c>
      <c r="J54" s="5"/>
      <c r="K54" s="5">
        <f>SUM(K36:K53)</f>
        <v>26014873.688464016</v>
      </c>
      <c r="L54" s="11"/>
      <c r="M54" s="5">
        <f>SUM(M36:M53)</f>
        <v>290663921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1" customFormat="1" ht="15" customHeight="1">
      <c r="A55" s="12">
        <v>43</v>
      </c>
      <c r="B55" s="2"/>
      <c r="C55" s="2"/>
      <c r="D55" s="2"/>
      <c r="E55" s="11"/>
      <c r="F55" s="29"/>
      <c r="G55" s="2"/>
      <c r="H55" s="2"/>
      <c r="I55" s="5"/>
      <c r="J55" s="5"/>
      <c r="K55" s="11"/>
      <c r="L55" s="1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s="1" customFormat="1" ht="15" customHeight="1">
      <c r="A56" s="12">
        <v>44</v>
      </c>
      <c r="B56" s="8" t="s">
        <v>81</v>
      </c>
      <c r="C56" s="2"/>
      <c r="D56" s="2"/>
      <c r="E56" s="11">
        <v>8502674.72233937</v>
      </c>
      <c r="F56" s="29">
        <v>0</v>
      </c>
      <c r="G56" s="5">
        <f>ROUND(E56*F56,0)</f>
        <v>0</v>
      </c>
      <c r="H56" s="2"/>
      <c r="I56" s="5">
        <v>-416463.2742365198</v>
      </c>
      <c r="J56" s="5" t="s">
        <v>145</v>
      </c>
      <c r="K56" s="11">
        <f>+E56+I56</f>
        <v>8086211.44810285</v>
      </c>
      <c r="L56" s="11">
        <v>0</v>
      </c>
      <c r="M56" s="5">
        <f>ROUND(K56*L56,0)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s="1" customFormat="1" ht="15" customHeight="1">
      <c r="A57" s="12">
        <v>45</v>
      </c>
      <c r="B57" s="8" t="s">
        <v>83</v>
      </c>
      <c r="C57" s="2"/>
      <c r="D57" s="2"/>
      <c r="E57" s="11"/>
      <c r="F57" s="29"/>
      <c r="G57" s="2"/>
      <c r="H57" s="2"/>
      <c r="I57" s="5"/>
      <c r="J57" s="5"/>
      <c r="K57" s="11"/>
      <c r="L57" s="1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s="1" customFormat="1" ht="15" customHeight="1">
      <c r="A58" s="12">
        <v>46</v>
      </c>
      <c r="B58" s="8" t="s">
        <v>84</v>
      </c>
      <c r="C58" s="2"/>
      <c r="D58" s="2"/>
      <c r="E58" s="11">
        <v>6096</v>
      </c>
      <c r="F58" s="29">
        <v>69.86</v>
      </c>
      <c r="G58" s="5">
        <f aca="true" t="shared" si="3" ref="G58:G68">ROUND(E58*F58,0)</f>
        <v>425867</v>
      </c>
      <c r="H58" s="2"/>
      <c r="I58" s="5"/>
      <c r="J58" s="5"/>
      <c r="K58" s="11">
        <f aca="true" t="shared" si="4" ref="K58:K68">+E58+I58</f>
        <v>6096</v>
      </c>
      <c r="L58" s="11">
        <v>69.86</v>
      </c>
      <c r="M58" s="5">
        <f aca="true" t="shared" si="5" ref="M58:M68">ROUND(K58*L58,0)</f>
        <v>425867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s="1" customFormat="1" ht="15" customHeight="1">
      <c r="A59" s="12">
        <v>47</v>
      </c>
      <c r="B59" s="8" t="s">
        <v>85</v>
      </c>
      <c r="C59" s="2"/>
      <c r="D59" s="2"/>
      <c r="E59" s="11">
        <v>5331</v>
      </c>
      <c r="F59" s="29">
        <v>75.14</v>
      </c>
      <c r="G59" s="5">
        <f t="shared" si="3"/>
        <v>400571</v>
      </c>
      <c r="H59" s="2"/>
      <c r="I59" s="5"/>
      <c r="J59" s="5"/>
      <c r="K59" s="11">
        <f t="shared" si="4"/>
        <v>5331</v>
      </c>
      <c r="L59" s="11">
        <v>75.14</v>
      </c>
      <c r="M59" s="5">
        <f t="shared" si="5"/>
        <v>400571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s="1" customFormat="1" ht="15" customHeight="1">
      <c r="A60" s="12">
        <v>48</v>
      </c>
      <c r="B60" s="8" t="s">
        <v>86</v>
      </c>
      <c r="C60" s="2"/>
      <c r="D60" s="2"/>
      <c r="E60" s="11">
        <v>471360</v>
      </c>
      <c r="F60" s="29">
        <v>15</v>
      </c>
      <c r="G60" s="5">
        <f t="shared" si="3"/>
        <v>7070400</v>
      </c>
      <c r="H60" s="2"/>
      <c r="I60" s="5"/>
      <c r="J60" s="5"/>
      <c r="K60" s="11">
        <f t="shared" si="4"/>
        <v>471360</v>
      </c>
      <c r="L60" s="11">
        <v>15</v>
      </c>
      <c r="M60" s="5">
        <f t="shared" si="5"/>
        <v>7070400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s="1" customFormat="1" ht="15" customHeight="1">
      <c r="A61" s="12">
        <v>49</v>
      </c>
      <c r="B61" s="8" t="s">
        <v>87</v>
      </c>
      <c r="C61" s="2"/>
      <c r="D61" s="2"/>
      <c r="E61" s="11">
        <v>2814982</v>
      </c>
      <c r="F61" s="29">
        <v>70.95</v>
      </c>
      <c r="G61" s="5">
        <f t="shared" si="3"/>
        <v>199722973</v>
      </c>
      <c r="H61" s="2"/>
      <c r="I61" s="5"/>
      <c r="J61" s="5"/>
      <c r="K61" s="11">
        <f t="shared" si="4"/>
        <v>2814982</v>
      </c>
      <c r="L61" s="11">
        <v>70.95</v>
      </c>
      <c r="M61" s="5">
        <f t="shared" si="5"/>
        <v>199722973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1" customFormat="1" ht="15" customHeight="1">
      <c r="A62" s="12">
        <v>50</v>
      </c>
      <c r="B62" s="8" t="s">
        <v>88</v>
      </c>
      <c r="C62" s="2"/>
      <c r="D62" s="2"/>
      <c r="E62" s="11">
        <v>958767</v>
      </c>
      <c r="F62" s="29">
        <v>52.75</v>
      </c>
      <c r="G62" s="5">
        <f t="shared" si="3"/>
        <v>50574959</v>
      </c>
      <c r="H62" s="2"/>
      <c r="I62" s="5"/>
      <c r="J62" s="5"/>
      <c r="K62" s="11">
        <f t="shared" si="4"/>
        <v>958767</v>
      </c>
      <c r="L62" s="11">
        <v>52.75</v>
      </c>
      <c r="M62" s="5">
        <f t="shared" si="5"/>
        <v>50574959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s="1" customFormat="1" ht="15" customHeight="1">
      <c r="A63" s="12">
        <v>51</v>
      </c>
      <c r="B63" s="8" t="s">
        <v>89</v>
      </c>
      <c r="C63" s="2"/>
      <c r="D63" s="2"/>
      <c r="E63" s="11">
        <v>5257239</v>
      </c>
      <c r="F63" s="29">
        <v>30.13</v>
      </c>
      <c r="G63" s="5">
        <f t="shared" si="3"/>
        <v>158400611</v>
      </c>
      <c r="H63" s="2"/>
      <c r="I63" s="5">
        <v>-254323.21246699398</v>
      </c>
      <c r="J63" s="5" t="s">
        <v>158</v>
      </c>
      <c r="K63" s="11">
        <f t="shared" si="4"/>
        <v>5002915.787533006</v>
      </c>
      <c r="L63" s="11">
        <v>30.13</v>
      </c>
      <c r="M63" s="5">
        <f t="shared" si="5"/>
        <v>150737853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s="1" customFormat="1" ht="15" customHeight="1">
      <c r="A64" s="12">
        <v>52</v>
      </c>
      <c r="B64" s="8" t="s">
        <v>24</v>
      </c>
      <c r="C64" s="2"/>
      <c r="D64" s="2"/>
      <c r="E64" s="11">
        <v>1002045</v>
      </c>
      <c r="F64" s="29">
        <v>0</v>
      </c>
      <c r="G64" s="5">
        <f t="shared" si="3"/>
        <v>0</v>
      </c>
      <c r="H64" s="2"/>
      <c r="I64" s="5"/>
      <c r="J64" s="5"/>
      <c r="K64" s="11">
        <f t="shared" si="4"/>
        <v>1002045</v>
      </c>
      <c r="L64" s="11">
        <v>0</v>
      </c>
      <c r="M64" s="5">
        <f t="shared" si="5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s="1" customFormat="1" ht="15" customHeight="1">
      <c r="A65" s="12">
        <v>53</v>
      </c>
      <c r="B65" s="8" t="s">
        <v>90</v>
      </c>
      <c r="C65" s="2"/>
      <c r="D65" s="2"/>
      <c r="E65" s="11">
        <v>6649112</v>
      </c>
      <c r="F65" s="29">
        <v>119.64</v>
      </c>
      <c r="G65" s="5">
        <f t="shared" si="3"/>
        <v>795499760</v>
      </c>
      <c r="H65" s="2"/>
      <c r="I65" s="5"/>
      <c r="J65" s="5"/>
      <c r="K65" s="11">
        <f t="shared" si="4"/>
        <v>6649112</v>
      </c>
      <c r="L65" s="11">
        <v>119.64</v>
      </c>
      <c r="M65" s="5">
        <f t="shared" si="5"/>
        <v>795499760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s="1" customFormat="1" ht="15" customHeight="1">
      <c r="A66" s="12">
        <v>54</v>
      </c>
      <c r="B66" s="8" t="s">
        <v>91</v>
      </c>
      <c r="C66" s="2"/>
      <c r="D66" s="2"/>
      <c r="E66" s="11">
        <v>404202</v>
      </c>
      <c r="F66" s="29">
        <v>14.6</v>
      </c>
      <c r="G66" s="5">
        <f t="shared" si="3"/>
        <v>5901349</v>
      </c>
      <c r="H66" s="2"/>
      <c r="I66" s="5"/>
      <c r="J66" s="5"/>
      <c r="K66" s="11">
        <f t="shared" si="4"/>
        <v>404202</v>
      </c>
      <c r="L66" s="11">
        <v>14.6</v>
      </c>
      <c r="M66" s="5">
        <f t="shared" si="5"/>
        <v>5901349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s="1" customFormat="1" ht="15" customHeight="1">
      <c r="A67" s="12">
        <v>55</v>
      </c>
      <c r="B67" s="8" t="s">
        <v>92</v>
      </c>
      <c r="C67" s="2"/>
      <c r="D67" s="2"/>
      <c r="E67" s="11">
        <v>444622</v>
      </c>
      <c r="F67" s="29">
        <v>46.4</v>
      </c>
      <c r="G67" s="5">
        <f t="shared" si="3"/>
        <v>20630461</v>
      </c>
      <c r="H67" s="2"/>
      <c r="I67" s="5"/>
      <c r="J67" s="5"/>
      <c r="K67" s="11">
        <f t="shared" si="4"/>
        <v>444622</v>
      </c>
      <c r="L67" s="11">
        <v>46.4</v>
      </c>
      <c r="M67" s="5">
        <f t="shared" si="5"/>
        <v>20630461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s="1" customFormat="1" ht="15" customHeight="1">
      <c r="A68" s="12">
        <v>56</v>
      </c>
      <c r="B68" s="8" t="s">
        <v>93</v>
      </c>
      <c r="C68" s="2"/>
      <c r="D68" s="2"/>
      <c r="E68" s="30">
        <v>10408185</v>
      </c>
      <c r="F68" s="29">
        <v>0</v>
      </c>
      <c r="G68" s="31">
        <f t="shared" si="3"/>
        <v>0</v>
      </c>
      <c r="H68" s="2"/>
      <c r="I68" s="5"/>
      <c r="J68" s="5"/>
      <c r="K68" s="30">
        <f t="shared" si="4"/>
        <v>10408185</v>
      </c>
      <c r="L68" s="11">
        <v>0</v>
      </c>
      <c r="M68" s="31">
        <f t="shared" si="5"/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s="1" customFormat="1" ht="15" customHeight="1">
      <c r="A69" s="12">
        <v>57</v>
      </c>
      <c r="B69" s="2"/>
      <c r="C69" s="2"/>
      <c r="D69" s="2"/>
      <c r="E69" s="11"/>
      <c r="F69" s="14"/>
      <c r="G69" s="2"/>
      <c r="H69" s="2"/>
      <c r="I69" s="5"/>
      <c r="J69" s="5"/>
      <c r="K69" s="11"/>
      <c r="L69" s="1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s="1" customFormat="1" ht="15" customHeight="1" thickBot="1">
      <c r="A70" s="12">
        <v>58</v>
      </c>
      <c r="B70" s="8" t="s">
        <v>94</v>
      </c>
      <c r="C70" s="2"/>
      <c r="D70" s="2"/>
      <c r="E70" s="33">
        <f>SUM(E54:E68)</f>
        <v>64354398.410803385</v>
      </c>
      <c r="F70" s="14"/>
      <c r="G70" s="33">
        <f>SUM(G54:G68)</f>
        <v>1532174005</v>
      </c>
      <c r="H70" s="2"/>
      <c r="I70" s="33">
        <f>SUM(I54:I68)</f>
        <v>-2085695.486703514</v>
      </c>
      <c r="J70" s="33"/>
      <c r="K70" s="33">
        <f>SUM(K54:K68)</f>
        <v>62268702.92409987</v>
      </c>
      <c r="L70" s="14"/>
      <c r="M70" s="33">
        <f>SUM(M54:M68)</f>
        <v>1521628114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s="1" customFormat="1" ht="15" customHeight="1" thickTop="1">
      <c r="A71" s="12">
        <v>59</v>
      </c>
      <c r="B71" s="2"/>
      <c r="C71" s="2"/>
      <c r="D71" s="2"/>
      <c r="E71" s="11"/>
      <c r="F71" s="14"/>
      <c r="G71" s="2"/>
      <c r="H71" s="2"/>
      <c r="I71" s="5"/>
      <c r="J71" s="5"/>
      <c r="K71" s="11"/>
      <c r="L71" s="1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s="1" customFormat="1" ht="15" customHeight="1">
      <c r="A72" s="12">
        <v>60</v>
      </c>
      <c r="B72" s="8" t="s">
        <v>95</v>
      </c>
      <c r="C72" s="2"/>
      <c r="D72" s="2"/>
      <c r="E72" s="11"/>
      <c r="G72" s="34">
        <v>22.81</v>
      </c>
      <c r="H72" s="2" t="s">
        <v>15</v>
      </c>
      <c r="I72" s="5"/>
      <c r="J72" s="5"/>
      <c r="K72" s="11"/>
      <c r="M72" s="34">
        <f>ROUND(M70/K70,2)</f>
        <v>24.44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s="1" customFormat="1" ht="15" customHeight="1">
      <c r="A73" s="12">
        <v>61</v>
      </c>
      <c r="B73" s="2"/>
      <c r="C73" s="2"/>
      <c r="D73" s="2"/>
      <c r="E73" s="11"/>
      <c r="F73" s="34"/>
      <c r="G73" s="2"/>
      <c r="H73" s="2"/>
      <c r="I73" s="5"/>
      <c r="J73" s="5"/>
      <c r="K73" s="11"/>
      <c r="L73" s="3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s="1" customFormat="1" ht="15" customHeight="1">
      <c r="A74" s="12">
        <v>62</v>
      </c>
      <c r="B74" s="2"/>
      <c r="C74" s="2"/>
      <c r="D74" s="2"/>
      <c r="E74" s="22" t="s">
        <v>96</v>
      </c>
      <c r="F74" s="9" t="s">
        <v>97</v>
      </c>
      <c r="G74" s="23" t="s">
        <v>54</v>
      </c>
      <c r="H74" s="2"/>
      <c r="I74" s="5"/>
      <c r="J74" s="5"/>
      <c r="K74" s="22" t="s">
        <v>96</v>
      </c>
      <c r="L74" s="9" t="s">
        <v>97</v>
      </c>
      <c r="M74" s="23" t="s">
        <v>54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s="1" customFormat="1" ht="15" customHeight="1">
      <c r="A75" s="12">
        <v>63</v>
      </c>
      <c r="B75" s="8"/>
      <c r="C75" s="8"/>
      <c r="D75" s="8"/>
      <c r="E75" s="22" t="s">
        <v>56</v>
      </c>
      <c r="F75" s="9" t="s">
        <v>98</v>
      </c>
      <c r="G75" s="23" t="s">
        <v>56</v>
      </c>
      <c r="H75" s="2"/>
      <c r="I75" s="5"/>
      <c r="J75" s="5"/>
      <c r="K75" s="22" t="s">
        <v>56</v>
      </c>
      <c r="L75" s="9" t="s">
        <v>98</v>
      </c>
      <c r="M75" s="23" t="s">
        <v>56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s="1" customFormat="1" ht="15" customHeight="1">
      <c r="A76" s="12">
        <v>64</v>
      </c>
      <c r="E76" s="35"/>
      <c r="G76" s="2"/>
      <c r="H76" s="2"/>
      <c r="I76" s="5"/>
      <c r="J76" s="5"/>
      <c r="K76" s="3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s="1" customFormat="1" ht="15" customHeight="1">
      <c r="A77" s="12">
        <v>65</v>
      </c>
      <c r="B77" s="2"/>
      <c r="C77" s="2"/>
      <c r="D77" s="2"/>
      <c r="E77" s="11"/>
      <c r="F77" s="2"/>
      <c r="G77" s="2"/>
      <c r="H77" s="2"/>
      <c r="I77" s="5"/>
      <c r="J77" s="5"/>
      <c r="K77" s="1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s="1" customFormat="1" ht="15" customHeight="1">
      <c r="A78" s="12">
        <v>66</v>
      </c>
      <c r="B78" s="8" t="s">
        <v>99</v>
      </c>
      <c r="C78" s="2"/>
      <c r="E78" s="21">
        <v>45915718</v>
      </c>
      <c r="F78" s="29">
        <v>15.21</v>
      </c>
      <c r="G78" s="21">
        <f>ROUND($F$78*E78,0)</f>
        <v>698378071</v>
      </c>
      <c r="H78" s="8"/>
      <c r="I78" s="21"/>
      <c r="J78" s="21"/>
      <c r="K78" s="21">
        <v>45915718</v>
      </c>
      <c r="L78" s="36">
        <v>15.21</v>
      </c>
      <c r="M78" s="21">
        <f>ROUND($F$78*K78,0)</f>
        <v>698378071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s="1" customFormat="1" ht="15" customHeight="1">
      <c r="A79" s="12">
        <v>67</v>
      </c>
      <c r="B79" s="2"/>
      <c r="C79" s="2"/>
      <c r="E79" s="11"/>
      <c r="F79" s="29"/>
      <c r="G79" s="5"/>
      <c r="H79" s="8"/>
      <c r="I79" s="21"/>
      <c r="J79" s="21"/>
      <c r="K79" s="11"/>
      <c r="L79" s="36"/>
      <c r="M79" s="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s="1" customFormat="1" ht="15" customHeight="1">
      <c r="A80" s="12">
        <v>68</v>
      </c>
      <c r="B80" s="2" t="s">
        <v>100</v>
      </c>
      <c r="C80" s="2"/>
      <c r="E80" s="21">
        <v>3950872</v>
      </c>
      <c r="F80" s="29">
        <v>34.54</v>
      </c>
      <c r="G80" s="21">
        <f>ROUND($F$80*E80,0)</f>
        <v>136463119</v>
      </c>
      <c r="H80" s="2"/>
      <c r="I80" s="5"/>
      <c r="J80" s="5"/>
      <c r="K80" s="21">
        <v>3950872</v>
      </c>
      <c r="L80" s="36">
        <v>34.54</v>
      </c>
      <c r="M80" s="21">
        <f>ROUND($F$80*K80,0)</f>
        <v>136463119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s="1" customFormat="1" ht="15" customHeight="1">
      <c r="A81" s="12">
        <v>69</v>
      </c>
      <c r="B81" s="2"/>
      <c r="C81" s="2"/>
      <c r="E81" s="11"/>
      <c r="F81" s="29"/>
      <c r="G81" s="5"/>
      <c r="H81" s="2"/>
      <c r="I81" s="5"/>
      <c r="J81" s="5"/>
      <c r="K81" s="11"/>
      <c r="L81" s="36"/>
      <c r="M81" s="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s="1" customFormat="1" ht="15" customHeight="1">
      <c r="A82" s="12">
        <v>70</v>
      </c>
      <c r="B82" s="8" t="s">
        <v>101</v>
      </c>
      <c r="C82" s="2"/>
      <c r="E82" s="21">
        <v>3327187</v>
      </c>
      <c r="F82" s="29">
        <v>-15.26</v>
      </c>
      <c r="G82" s="21">
        <f>ROUND($F$82*E82,0)</f>
        <v>-50772874</v>
      </c>
      <c r="H82" s="8"/>
      <c r="I82" s="21"/>
      <c r="J82" s="21"/>
      <c r="K82" s="21">
        <v>3327187</v>
      </c>
      <c r="L82" s="36">
        <v>-15.26</v>
      </c>
      <c r="M82" s="21">
        <f>ROUND($F$82*K82,0)</f>
        <v>-50772874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s="1" customFormat="1" ht="15" customHeight="1">
      <c r="A83" s="12">
        <v>71</v>
      </c>
      <c r="B83" s="2"/>
      <c r="C83" s="2"/>
      <c r="E83" s="35"/>
      <c r="F83" s="14"/>
      <c r="G83" s="2"/>
      <c r="H83" s="8"/>
      <c r="I83" s="21"/>
      <c r="J83" s="21"/>
      <c r="K83" s="35"/>
      <c r="L83" s="1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s="1" customFormat="1" ht="15" customHeight="1" thickBot="1">
      <c r="A84" s="12">
        <v>72</v>
      </c>
      <c r="B84" s="2"/>
      <c r="C84" s="8" t="s">
        <v>56</v>
      </c>
      <c r="E84" s="33">
        <f>SUM(E78:E82)</f>
        <v>53193777</v>
      </c>
      <c r="F84" s="14"/>
      <c r="G84" s="33">
        <f>SUM(G78:G82)</f>
        <v>784068316</v>
      </c>
      <c r="H84" s="2"/>
      <c r="I84" s="5"/>
      <c r="J84" s="5"/>
      <c r="K84" s="33">
        <f>SUM(K78:K82)</f>
        <v>53193777</v>
      </c>
      <c r="L84" s="14"/>
      <c r="M84" s="33">
        <f>SUM(M78:M82)</f>
        <v>784068316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s="1" customFormat="1" ht="15" customHeight="1" thickTop="1">
      <c r="A85" s="12">
        <v>73</v>
      </c>
      <c r="B85" s="2"/>
      <c r="C85" s="2"/>
      <c r="E85" s="11"/>
      <c r="F85" s="14"/>
      <c r="G85" s="2"/>
      <c r="H85" s="2"/>
      <c r="I85" s="5"/>
      <c r="J85" s="5"/>
      <c r="K85" s="11"/>
      <c r="L85" s="1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s="1" customFormat="1" ht="15" customHeight="1">
      <c r="A86" s="12">
        <v>74</v>
      </c>
      <c r="E86" s="11"/>
      <c r="G86" s="2"/>
      <c r="H86" s="2"/>
      <c r="I86" s="5"/>
      <c r="J86" s="5"/>
      <c r="K86" s="1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s="1" customFormat="1" ht="15" customHeight="1">
      <c r="A87" s="12">
        <v>75</v>
      </c>
      <c r="B87" s="8" t="s">
        <v>102</v>
      </c>
      <c r="C87" s="2"/>
      <c r="D87" s="2"/>
      <c r="E87" s="37">
        <f>ROUND(G84/E84,2)</f>
        <v>14.74</v>
      </c>
      <c r="F87" s="14"/>
      <c r="G87" s="36"/>
      <c r="H87" s="36"/>
      <c r="I87" s="11"/>
      <c r="J87" s="11"/>
      <c r="K87" s="37">
        <f>ROUND(M84/K84,2)</f>
        <v>14.74</v>
      </c>
      <c r="L87" s="14"/>
      <c r="M87" s="36"/>
      <c r="P87" s="2"/>
      <c r="Q87" s="2"/>
      <c r="R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s="1" customFormat="1" ht="15" customHeight="1">
      <c r="A88" s="12">
        <v>76</v>
      </c>
      <c r="B88" s="2"/>
      <c r="C88" s="2"/>
      <c r="D88" s="2"/>
      <c r="E88" s="2"/>
      <c r="F88" s="14"/>
      <c r="G88" s="5"/>
      <c r="H88" s="5"/>
      <c r="I88" s="5"/>
      <c r="J88" s="5"/>
      <c r="K88" s="2"/>
      <c r="L88" s="14"/>
      <c r="M88" s="5"/>
      <c r="P88" s="2"/>
      <c r="Q88" s="2"/>
      <c r="R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s="1" customFormat="1" ht="15" customHeight="1">
      <c r="A89" s="12">
        <v>77</v>
      </c>
      <c r="B89" s="8" t="s">
        <v>103</v>
      </c>
      <c r="C89" s="2"/>
      <c r="D89" s="2"/>
      <c r="E89" s="2"/>
      <c r="F89" s="14"/>
      <c r="G89" s="5"/>
      <c r="H89" s="5"/>
      <c r="I89" s="5"/>
      <c r="J89" s="5"/>
      <c r="K89" s="2"/>
      <c r="L89" s="14"/>
      <c r="M89" s="5"/>
      <c r="P89" s="2"/>
      <c r="Q89" s="2"/>
      <c r="R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s="1" customFormat="1" ht="15" customHeight="1">
      <c r="A90" s="12">
        <v>78</v>
      </c>
      <c r="B90" s="8" t="s">
        <v>104</v>
      </c>
      <c r="C90" s="2"/>
      <c r="D90" s="2"/>
      <c r="E90" s="36">
        <v>4.17097950728712</v>
      </c>
      <c r="F90" s="14"/>
      <c r="H90" s="36"/>
      <c r="I90" s="11"/>
      <c r="J90" s="11"/>
      <c r="K90" s="36">
        <v>4.17097950728712</v>
      </c>
      <c r="L90" s="14"/>
      <c r="P90" s="2"/>
      <c r="Q90" s="2"/>
      <c r="R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s="1" customFormat="1" ht="15" customHeight="1">
      <c r="A91" s="12">
        <v>79</v>
      </c>
      <c r="B91" s="2"/>
      <c r="C91" s="2"/>
      <c r="D91" s="2"/>
      <c r="E91" s="36"/>
      <c r="F91" s="14"/>
      <c r="H91" s="36"/>
      <c r="I91" s="11"/>
      <c r="J91" s="11"/>
      <c r="K91" s="36"/>
      <c r="L91" s="14"/>
      <c r="P91" s="2"/>
      <c r="Q91" s="2"/>
      <c r="R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s="1" customFormat="1" ht="15" customHeight="1">
      <c r="A92" s="12">
        <v>80</v>
      </c>
      <c r="B92" s="8" t="s">
        <v>105</v>
      </c>
      <c r="C92" s="2"/>
      <c r="D92" s="2"/>
      <c r="E92" s="36"/>
      <c r="F92" s="14"/>
      <c r="H92" s="36"/>
      <c r="I92" s="11"/>
      <c r="J92" s="11"/>
      <c r="K92" s="36"/>
      <c r="L92" s="14"/>
      <c r="P92" s="2"/>
      <c r="Q92" s="2"/>
      <c r="R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1" customFormat="1" ht="15" customHeight="1">
      <c r="A93" s="12">
        <v>81</v>
      </c>
      <c r="B93" s="8" t="s">
        <v>106</v>
      </c>
      <c r="C93" s="2"/>
      <c r="D93" s="2"/>
      <c r="E93" s="38">
        <v>24.2655</v>
      </c>
      <c r="F93" s="14"/>
      <c r="H93" s="36"/>
      <c r="I93" s="11"/>
      <c r="J93" s="11"/>
      <c r="K93" s="38">
        <v>24.2655</v>
      </c>
      <c r="L93" s="14"/>
      <c r="P93" s="2"/>
      <c r="Q93" s="2"/>
      <c r="R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s="1" customFormat="1" ht="15" customHeight="1">
      <c r="A94" s="12">
        <v>82</v>
      </c>
      <c r="B94" s="2"/>
      <c r="C94" s="2"/>
      <c r="D94" s="2"/>
      <c r="E94" s="2"/>
      <c r="F94" s="14"/>
      <c r="G94" s="11"/>
      <c r="H94" s="11"/>
      <c r="I94" s="11"/>
      <c r="J94" s="11"/>
      <c r="K94" s="2"/>
      <c r="L94" s="14"/>
      <c r="M94" s="11"/>
      <c r="P94" s="2"/>
      <c r="Q94" s="2"/>
      <c r="R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s="1" customFormat="1" ht="15" customHeight="1">
      <c r="A95" s="12">
        <v>83</v>
      </c>
      <c r="B95" s="8" t="s">
        <v>107</v>
      </c>
      <c r="C95" s="2"/>
      <c r="D95" s="2"/>
      <c r="E95" s="2"/>
      <c r="F95" s="14"/>
      <c r="G95" s="5"/>
      <c r="H95" s="5"/>
      <c r="I95" s="5"/>
      <c r="J95" s="5"/>
      <c r="K95" s="2"/>
      <c r="L95" s="14"/>
      <c r="M95" s="5"/>
      <c r="P95" s="2"/>
      <c r="Q95" s="2"/>
      <c r="R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s="1" customFormat="1" ht="15" customHeight="1">
      <c r="A96" s="12">
        <v>84</v>
      </c>
      <c r="B96" s="8" t="s">
        <v>108</v>
      </c>
      <c r="C96" s="2"/>
      <c r="D96" s="2"/>
      <c r="E96" s="2"/>
      <c r="F96" s="14"/>
      <c r="G96" s="5"/>
      <c r="H96" s="5"/>
      <c r="I96" s="5"/>
      <c r="J96" s="5"/>
      <c r="K96" s="2"/>
      <c r="L96" s="14"/>
      <c r="M96" s="5"/>
      <c r="P96" s="2"/>
      <c r="Q96" s="2"/>
      <c r="R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s="1" customFormat="1" ht="15" customHeight="1" thickBot="1">
      <c r="A97" s="12">
        <v>85</v>
      </c>
      <c r="B97" s="8" t="s">
        <v>109</v>
      </c>
      <c r="C97" s="2"/>
      <c r="D97" s="2"/>
      <c r="E97" s="39">
        <f>SUM(E87:E93)</f>
        <v>43.17647950728712</v>
      </c>
      <c r="F97" s="14"/>
      <c r="H97" s="40"/>
      <c r="I97" s="21"/>
      <c r="J97" s="21"/>
      <c r="K97" s="39">
        <f>SUM(K87:K93)</f>
        <v>43.17647950728712</v>
      </c>
      <c r="L97" s="14"/>
      <c r="P97" s="2"/>
      <c r="Q97" s="2"/>
      <c r="R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s="1" customFormat="1" ht="15" customHeight="1" thickTop="1">
      <c r="A98" s="12"/>
      <c r="B98" s="2"/>
      <c r="C98" s="2"/>
      <c r="D98" s="2"/>
      <c r="E98" s="11"/>
      <c r="I98" s="11"/>
      <c r="J98" s="11"/>
      <c r="P98" s="2"/>
      <c r="Q98" s="2"/>
      <c r="R98" s="2"/>
      <c r="S98" s="2"/>
      <c r="T98" s="2"/>
      <c r="U98" s="2"/>
      <c r="V98" s="2"/>
      <c r="W98" s="2"/>
      <c r="X98" s="41"/>
      <c r="Y98" s="11"/>
      <c r="Z98" s="11"/>
      <c r="AA98" s="1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s="1" customFormat="1" ht="15" customHeight="1">
      <c r="A99" s="12"/>
      <c r="B99" s="2"/>
      <c r="C99" s="2"/>
      <c r="D99" s="2"/>
      <c r="E99" s="11"/>
      <c r="I99" s="11"/>
      <c r="J99" s="11"/>
      <c r="P99" s="2"/>
      <c r="Q99" s="2"/>
      <c r="R99" s="2"/>
      <c r="S99" s="2"/>
      <c r="T99" s="2"/>
      <c r="U99" s="2"/>
      <c r="V99" s="2"/>
      <c r="W99" s="2"/>
      <c r="X99" s="35"/>
      <c r="Y99" s="11"/>
      <c r="Z99" s="11"/>
      <c r="AA99" s="11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s="1" customFormat="1" ht="15" customHeight="1">
      <c r="A100" s="12"/>
      <c r="B100" s="2"/>
      <c r="C100" s="2"/>
      <c r="D100" s="2"/>
      <c r="E100" s="11"/>
      <c r="I100" s="11"/>
      <c r="J100" s="11"/>
      <c r="P100" s="2"/>
      <c r="Q100" s="2"/>
      <c r="R100" s="2"/>
      <c r="S100" s="2"/>
      <c r="T100" s="2"/>
      <c r="U100" s="2"/>
      <c r="V100" s="2"/>
      <c r="W100" s="2"/>
      <c r="X100" s="35"/>
      <c r="Y100" s="11"/>
      <c r="Z100" s="11"/>
      <c r="AA100" s="11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s="1" customFormat="1" ht="15" customHeight="1">
      <c r="A101" s="9" t="s">
        <v>110</v>
      </c>
      <c r="B101" s="2" t="s">
        <v>111</v>
      </c>
      <c r="C101" s="2"/>
      <c r="D101" s="2"/>
      <c r="E101" s="5"/>
      <c r="F101" s="2"/>
      <c r="G101" s="2"/>
      <c r="H101" s="2"/>
      <c r="I101" s="5"/>
      <c r="J101" s="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s="1" customFormat="1" ht="15" customHeight="1">
      <c r="A102" s="9" t="s">
        <v>15</v>
      </c>
      <c r="B102" s="2" t="s">
        <v>112</v>
      </c>
      <c r="C102" s="2"/>
      <c r="D102" s="2"/>
      <c r="E102" s="5"/>
      <c r="F102" s="2"/>
      <c r="G102" s="2"/>
      <c r="H102" s="2"/>
      <c r="I102" s="5"/>
      <c r="J102" s="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s="1" customFormat="1" ht="15" customHeight="1">
      <c r="A103" s="9" t="s">
        <v>20</v>
      </c>
      <c r="B103" s="2" t="s">
        <v>113</v>
      </c>
      <c r="C103" s="2"/>
      <c r="D103" s="2"/>
      <c r="E103" s="5"/>
      <c r="F103" s="2"/>
      <c r="G103" s="2"/>
      <c r="H103" s="2"/>
      <c r="I103" s="5"/>
      <c r="J103" s="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s="1" customFormat="1" ht="15" customHeight="1">
      <c r="A104" s="9" t="s">
        <v>59</v>
      </c>
      <c r="B104" s="2" t="s">
        <v>135</v>
      </c>
      <c r="C104" s="2"/>
      <c r="D104" s="2"/>
      <c r="E104" s="5"/>
      <c r="F104" s="2"/>
      <c r="G104" s="2"/>
      <c r="H104" s="2"/>
      <c r="I104" s="5"/>
      <c r="J104" s="5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s="1" customFormat="1" ht="15" customHeight="1">
      <c r="A105" s="9" t="s">
        <v>61</v>
      </c>
      <c r="B105" s="2" t="s">
        <v>136</v>
      </c>
      <c r="C105" s="2"/>
      <c r="D105" s="2"/>
      <c r="E105" s="5"/>
      <c r="F105" s="2"/>
      <c r="G105" s="2"/>
      <c r="H105" s="2"/>
      <c r="I105" s="5"/>
      <c r="J105" s="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s="1" customFormat="1" ht="15" customHeight="1">
      <c r="A106" s="9" t="s">
        <v>67</v>
      </c>
      <c r="B106" s="2" t="s">
        <v>146</v>
      </c>
      <c r="C106" s="2"/>
      <c r="D106" s="2"/>
      <c r="E106" s="5"/>
      <c r="F106" s="2"/>
      <c r="G106" s="2"/>
      <c r="H106" s="2"/>
      <c r="I106" s="5"/>
      <c r="J106" s="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s="1" customFormat="1" ht="15" customHeight="1">
      <c r="A107" s="9" t="s">
        <v>82</v>
      </c>
      <c r="B107" s="2" t="s">
        <v>137</v>
      </c>
      <c r="C107" s="2"/>
      <c r="D107" s="2"/>
      <c r="E107" s="5"/>
      <c r="F107" s="2"/>
      <c r="G107" s="2"/>
      <c r="H107" s="2"/>
      <c r="I107" s="5"/>
      <c r="J107" s="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s="1" customFormat="1" ht="15" customHeight="1">
      <c r="A108" s="9" t="s">
        <v>139</v>
      </c>
      <c r="B108" s="2" t="s">
        <v>147</v>
      </c>
      <c r="C108" s="2"/>
      <c r="D108" s="2"/>
      <c r="E108" s="5"/>
      <c r="F108" s="2"/>
      <c r="G108" s="2"/>
      <c r="H108" s="2"/>
      <c r="I108" s="5"/>
      <c r="J108" s="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s="1" customFormat="1" ht="15" customHeight="1">
      <c r="A109" s="9" t="s">
        <v>140</v>
      </c>
      <c r="B109" s="2" t="s">
        <v>157</v>
      </c>
      <c r="C109" s="2"/>
      <c r="D109" s="2"/>
      <c r="E109" s="5"/>
      <c r="F109" s="2"/>
      <c r="G109" s="2"/>
      <c r="H109" s="2"/>
      <c r="I109" s="5"/>
      <c r="J109" s="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s="1" customFormat="1" ht="15" customHeight="1">
      <c r="A110" s="9" t="s">
        <v>145</v>
      </c>
      <c r="B110" s="2" t="s">
        <v>138</v>
      </c>
      <c r="C110" s="2"/>
      <c r="D110" s="2"/>
      <c r="E110" s="5"/>
      <c r="F110" s="2"/>
      <c r="G110" s="2"/>
      <c r="H110" s="2"/>
      <c r="I110" s="5"/>
      <c r="J110" s="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s="1" customFormat="1" ht="15" customHeight="1">
      <c r="A111" s="9" t="s">
        <v>158</v>
      </c>
      <c r="B111" s="2" t="s">
        <v>159</v>
      </c>
      <c r="C111" s="2"/>
      <c r="D111" s="2"/>
      <c r="E111" s="5"/>
      <c r="F111" s="2"/>
      <c r="G111" s="2"/>
      <c r="H111" s="2"/>
      <c r="I111" s="5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s="1" customFormat="1" ht="15" customHeight="1">
      <c r="A112" s="9"/>
      <c r="B112" s="2"/>
      <c r="C112" s="2"/>
      <c r="D112" s="2"/>
      <c r="E112" s="5"/>
      <c r="F112" s="2"/>
      <c r="G112" s="2"/>
      <c r="H112" s="2"/>
      <c r="I112" s="5"/>
      <c r="J112" s="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s="1" customFormat="1" ht="15" customHeight="1">
      <c r="A113" s="9"/>
      <c r="B113" s="2"/>
      <c r="C113" s="2"/>
      <c r="D113" s="2"/>
      <c r="E113" s="5"/>
      <c r="F113" s="2"/>
      <c r="G113" s="2"/>
      <c r="H113" s="2"/>
      <c r="I113" s="5"/>
      <c r="J113" s="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s="1" customFormat="1" ht="15" customHeight="1">
      <c r="A114" s="9"/>
      <c r="B114" s="2"/>
      <c r="C114" s="2"/>
      <c r="D114" s="2"/>
      <c r="E114" s="5"/>
      <c r="F114" s="2"/>
      <c r="G114" s="2"/>
      <c r="H114" s="2"/>
      <c r="I114" s="5"/>
      <c r="J114" s="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s="1" customFormat="1" ht="15" customHeight="1">
      <c r="A115" s="9"/>
      <c r="B115" s="2"/>
      <c r="C115" s="2"/>
      <c r="D115" s="2"/>
      <c r="E115" s="5"/>
      <c r="F115" s="2"/>
      <c r="G115" s="2"/>
      <c r="H115" s="2"/>
      <c r="I115" s="5"/>
      <c r="J115" s="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s="1" customFormat="1" ht="15" customHeight="1">
      <c r="A116" s="9"/>
      <c r="B116" s="2"/>
      <c r="C116" s="2"/>
      <c r="D116" s="2"/>
      <c r="E116" s="5"/>
      <c r="F116" s="2"/>
      <c r="G116" s="2"/>
      <c r="H116" s="2"/>
      <c r="I116" s="5"/>
      <c r="J116" s="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s="1" customFormat="1" ht="15" customHeight="1">
      <c r="A117" s="9"/>
      <c r="B117" s="2"/>
      <c r="C117" s="2"/>
      <c r="D117" s="2"/>
      <c r="E117" s="5"/>
      <c r="F117" s="2"/>
      <c r="G117" s="2"/>
      <c r="H117" s="2"/>
      <c r="I117" s="5"/>
      <c r="J117" s="5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s="1" customFormat="1" ht="15" customHeight="1">
      <c r="A118" s="9"/>
      <c r="B118" s="2"/>
      <c r="C118" s="2"/>
      <c r="D118" s="2"/>
      <c r="E118" s="5"/>
      <c r="F118" s="2"/>
      <c r="G118" s="2"/>
      <c r="H118" s="2"/>
      <c r="I118" s="5"/>
      <c r="J118" s="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s="1" customFormat="1" ht="15" customHeight="1">
      <c r="A119" s="9"/>
      <c r="B119" s="2"/>
      <c r="C119" s="2"/>
      <c r="D119" s="2"/>
      <c r="E119" s="5"/>
      <c r="F119" s="2"/>
      <c r="G119" s="2"/>
      <c r="H119" s="2"/>
      <c r="I119" s="5"/>
      <c r="J119" s="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s="1" customFormat="1" ht="15" customHeight="1">
      <c r="A120" s="9"/>
      <c r="B120" s="2"/>
      <c r="C120" s="2"/>
      <c r="D120" s="2"/>
      <c r="E120" s="5"/>
      <c r="F120" s="2"/>
      <c r="G120" s="2"/>
      <c r="H120" s="2"/>
      <c r="I120" s="5"/>
      <c r="J120" s="5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s="1" customFormat="1" ht="15" customHeight="1">
      <c r="A121" s="9"/>
      <c r="B121" s="2"/>
      <c r="C121" s="2"/>
      <c r="D121" s="2"/>
      <c r="E121" s="5"/>
      <c r="F121" s="2"/>
      <c r="G121" s="2"/>
      <c r="H121" s="2"/>
      <c r="I121" s="5"/>
      <c r="J121" s="5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</sheetData>
  <mergeCells count="7">
    <mergeCell ref="E9:G9"/>
    <mergeCell ref="K9:M9"/>
    <mergeCell ref="A1:M1"/>
    <mergeCell ref="A2:M2"/>
    <mergeCell ref="A6:M6"/>
    <mergeCell ref="A5:M5"/>
    <mergeCell ref="A4:M4"/>
  </mergeCells>
  <printOptions horizontalCentered="1"/>
  <pageMargins left="0.58" right="0.6" top="0.43" bottom="0.31" header="0.35" footer="0.3"/>
  <pageSetup fitToHeight="0" horizontalDpi="600" verticalDpi="600" orientation="landscape" scale="70" r:id="rId1"/>
  <headerFooter alignWithMargins="0">
    <oddHeader>&amp;RExhibit___(MJM-3)  Updated
Schedule 3
Page &amp;P of 3</oddHeader>
  </headerFooter>
  <rowBreaks count="2" manualBreakCount="2">
    <brk id="30" max="12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Snavely King Majoros O'Connor &amp; Lee,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 Kenney</dc:creator>
  <cp:keywords/>
  <dc:description/>
  <cp:lastModifiedBy>DSPENARD</cp:lastModifiedBy>
  <cp:lastPrinted>2007-08-27T16:01:19Z</cp:lastPrinted>
  <dcterms:created xsi:type="dcterms:W3CDTF">2007-07-27T14:09:38Z</dcterms:created>
  <dcterms:modified xsi:type="dcterms:W3CDTF">2007-08-27T16:35:50Z</dcterms:modified>
  <cp:category/>
  <cp:version/>
  <cp:contentType/>
  <cp:contentStatus/>
</cp:coreProperties>
</file>