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al Exp ver Act EPS Gro" sheetId="1" r:id="rId1"/>
    <sheet name="S&amp;P 500 EPS" sheetId="2" r:id="rId2"/>
  </sheets>
  <definedNames>
    <definedName name="HTML_CodePage" hidden="1">1252</definedName>
    <definedName name="HTML_Control" localSheetId="0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<sst xmlns="http://schemas.openxmlformats.org/spreadsheetml/2006/main" count="18" uniqueCount="16">
  <si>
    <t>Year</t>
  </si>
  <si>
    <t>Earnings Yield</t>
  </si>
  <si>
    <t>Dividend Yield</t>
  </si>
  <si>
    <t>S&amp;P 500</t>
  </si>
  <si>
    <t>Earnings</t>
  </si>
  <si>
    <t>Dividends</t>
  </si>
  <si>
    <t>Data Source:http://pages.stern.nyu.edu/~adamodar/</t>
  </si>
  <si>
    <t>Growth</t>
  </si>
  <si>
    <t>http://www.cm1.prusec.com/yararch.nsf/(Files)/t_010603.pdf/$file/t_010603.pdf</t>
  </si>
  <si>
    <t>Page 22</t>
  </si>
  <si>
    <t>Actual 5-Year</t>
  </si>
  <si>
    <t>Projected 5-Year</t>
  </si>
  <si>
    <t>Analysts</t>
  </si>
  <si>
    <t>Topical Study on Stock Valuation, Jan 2003</t>
  </si>
  <si>
    <t>Mean</t>
  </si>
  <si>
    <t>S&amp;P 500 EPS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</si>
</sst>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sz val="10"/>
      <name val="Times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i/>
      <sz val="10"/>
      <name val="Times"/>
      <family val="0"/>
    </font>
    <font>
      <i/>
      <sz val="10"/>
      <name val="Geneva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6" fillId="0" borderId="0" xfId="21" applyFont="1">
      <alignment/>
      <protection/>
    </xf>
    <xf numFmtId="0" fontId="1" fillId="0" borderId="1" xfId="21" applyFont="1" applyBorder="1" applyAlignment="1">
      <alignment horizontal="center"/>
      <protection/>
    </xf>
    <xf numFmtId="10" fontId="1" fillId="0" borderId="1" xfId="21" applyNumberFormat="1" applyFont="1" applyBorder="1" applyAlignment="1">
      <alignment horizontal="center"/>
      <protection/>
    </xf>
    <xf numFmtId="2" fontId="1" fillId="0" borderId="1" xfId="21" applyNumberFormat="1" applyFont="1" applyBorder="1" applyAlignment="1">
      <alignment horizontal="center"/>
      <protection/>
    </xf>
    <xf numFmtId="10" fontId="1" fillId="0" borderId="1" xfId="22" applyNumberFormat="1" applyFont="1" applyBorder="1" applyAlignment="1">
      <alignment horizontal="center"/>
    </xf>
    <xf numFmtId="0" fontId="2" fillId="0" borderId="0" xfId="21">
      <alignment/>
      <protection/>
    </xf>
    <xf numFmtId="0" fontId="2" fillId="0" borderId="0" xfId="21" applyAlignment="1">
      <alignment horizontal="center"/>
      <protection/>
    </xf>
    <xf numFmtId="0" fontId="1" fillId="0" borderId="2" xfId="21" applyFont="1" applyFill="1" applyBorder="1" applyAlignment="1">
      <alignment horizontal="center"/>
      <protection/>
    </xf>
    <xf numFmtId="10" fontId="1" fillId="0" borderId="2" xfId="21" applyNumberFormat="1" applyFont="1" applyBorder="1" applyAlignment="1">
      <alignment horizontal="center"/>
      <protection/>
    </xf>
    <xf numFmtId="2" fontId="1" fillId="0" borderId="2" xfId="21" applyNumberFormat="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center"/>
      <protection/>
    </xf>
    <xf numFmtId="10" fontId="2" fillId="0" borderId="0" xfId="21" applyNumberFormat="1">
      <alignment/>
      <protection/>
    </xf>
    <xf numFmtId="0" fontId="2" fillId="0" borderId="0" xfId="21" applyFont="1">
      <alignment/>
      <protection/>
    </xf>
    <xf numFmtId="2" fontId="0" fillId="0" borderId="0" xfId="22" applyNumberFormat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 horizontal="center"/>
    </xf>
    <xf numFmtId="10" fontId="9" fillId="2" borderId="4" xfId="22" applyNumberFormat="1" applyFont="1" applyFill="1" applyBorder="1" applyAlignment="1">
      <alignment horizontal="center"/>
    </xf>
    <xf numFmtId="10" fontId="9" fillId="2" borderId="5" xfId="22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0" fontId="9" fillId="2" borderId="0" xfId="22" applyNumberFormat="1" applyFont="1" applyFill="1" applyBorder="1" applyAlignment="1">
      <alignment horizontal="center"/>
    </xf>
    <xf numFmtId="10" fontId="9" fillId="2" borderId="7" xfId="22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0" fontId="10" fillId="2" borderId="7" xfId="22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9" fillId="2" borderId="9" xfId="0" applyNumberFormat="1" applyFont="1" applyFill="1" applyBorder="1" applyAlignment="1">
      <alignment horizontal="center"/>
    </xf>
    <xf numFmtId="10" fontId="9" fillId="2" borderId="10" xfId="0" applyNumberFormat="1" applyFont="1" applyFill="1" applyBorder="1" applyAlignment="1">
      <alignment horizontal="center"/>
    </xf>
    <xf numFmtId="0" fontId="1" fillId="0" borderId="0" xfId="21" applyFont="1" applyFill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10" fontId="1" fillId="0" borderId="1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&amp;P data - risk premium - damodoran -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S&amp;P 500 5-Year EPS Growth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'Anal Exp ver Act EPS Gro'!$B$11:$B$28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'Anal Exp ver Act EPS Gro'!$C$11:$C$28</c:f>
              <c:numCache>
                <c:ptCount val="18"/>
                <c:pt idx="0">
                  <c:v>0.06746438635367502</c:v>
                </c:pt>
                <c:pt idx="1">
                  <c:v>0.05765914972126018</c:v>
                </c:pt>
                <c:pt idx="2">
                  <c:v>0.024806128150101525</c:v>
                </c:pt>
                <c:pt idx="3">
                  <c:v>-0.027354451054172668</c:v>
                </c:pt>
                <c:pt idx="4">
                  <c:v>0.023956678532301545</c:v>
                </c:pt>
                <c:pt idx="5">
                  <c:v>0.10225682524655699</c:v>
                </c:pt>
                <c:pt idx="6">
                  <c:v>0.13371406477240155</c:v>
                </c:pt>
                <c:pt idx="7">
                  <c:v>0.16894791725398517</c:v>
                </c:pt>
                <c:pt idx="8">
                  <c:v>0.14038534931956037</c:v>
                </c:pt>
                <c:pt idx="9">
                  <c:v>0.10796400815625451</c:v>
                </c:pt>
                <c:pt idx="10">
                  <c:v>0.08021951456004595</c:v>
                </c:pt>
                <c:pt idx="11">
                  <c:v>0.04332785464846589</c:v>
                </c:pt>
                <c:pt idx="12">
                  <c:v>0.03611663077830474</c:v>
                </c:pt>
                <c:pt idx="13">
                  <c:v>0.07208509333663216</c:v>
                </c:pt>
                <c:pt idx="14">
                  <c:v>0.04639753090604404</c:v>
                </c:pt>
                <c:pt idx="15">
                  <c:v>0.013596352665347533</c:v>
                </c:pt>
              </c:numCache>
            </c:numRef>
          </c:val>
          <c:smooth val="0"/>
        </c:ser>
        <c:ser>
          <c:idx val="2"/>
          <c:order val="1"/>
          <c:tx>
            <c:v>Analysts Forecasted S&amp;P 500 5-Year EPS Growth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'Anal Exp ver Act EPS Gro'!$B$11:$B$28</c:f>
              <c:numCache>
                <c:ptCount val="1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</c:numCache>
            </c:numRef>
          </c:cat>
          <c:val>
            <c:numRef>
              <c:f>'Anal Exp ver Act EPS Gro'!$D$11:$D$28</c:f>
              <c:numCache>
                <c:ptCount val="18"/>
                <c:pt idx="0">
                  <c:v>0.115</c:v>
                </c:pt>
                <c:pt idx="1">
                  <c:v>0.1075</c:v>
                </c:pt>
                <c:pt idx="2">
                  <c:v>0.11</c:v>
                </c:pt>
                <c:pt idx="3">
                  <c:v>0.1115</c:v>
                </c:pt>
                <c:pt idx="4">
                  <c:v>0.1135</c:v>
                </c:pt>
                <c:pt idx="5">
                  <c:v>0.1175</c:v>
                </c:pt>
                <c:pt idx="6">
                  <c:v>0.12</c:v>
                </c:pt>
                <c:pt idx="7">
                  <c:v>0.121</c:v>
                </c:pt>
                <c:pt idx="8">
                  <c:v>0.1165</c:v>
                </c:pt>
                <c:pt idx="9">
                  <c:v>0.115</c:v>
                </c:pt>
                <c:pt idx="10">
                  <c:v>0.1175</c:v>
                </c:pt>
                <c:pt idx="11">
                  <c:v>0.125</c:v>
                </c:pt>
                <c:pt idx="12">
                  <c:v>0.1325</c:v>
                </c:pt>
                <c:pt idx="13">
                  <c:v>0.145</c:v>
                </c:pt>
                <c:pt idx="14">
                  <c:v>0.1625</c:v>
                </c:pt>
                <c:pt idx="15">
                  <c:v>0.185</c:v>
                </c:pt>
                <c:pt idx="16">
                  <c:v>0.1475</c:v>
                </c:pt>
                <c:pt idx="17">
                  <c:v>0.135</c:v>
                </c:pt>
              </c:numCache>
            </c:numRef>
          </c:val>
          <c:smooth val="0"/>
        </c:ser>
        <c:marker val="1"/>
        <c:axId val="37013337"/>
        <c:axId val="64684578"/>
      </c:lineChart>
      <c:catAx>
        <c:axId val="3701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200" b="1" i="0" u="none" baseline="0"/>
            </a:pPr>
          </a:p>
        </c:txPr>
        <c:crossAx val="64684578"/>
        <c:crosses val="autoZero"/>
        <c:auto val="1"/>
        <c:lblOffset val="100"/>
        <c:noMultiLvlLbl val="0"/>
      </c:catAx>
      <c:valAx>
        <c:axId val="64684578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70133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1066800</xdr:colOff>
      <xdr:row>6</xdr:row>
      <xdr:rowOff>19050</xdr:rowOff>
    </xdr:from>
    <xdr:to>
      <xdr:col>13</xdr:col>
      <xdr:colOff>285750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200400" y="990600"/>
        <a:ext cx="58293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371475</xdr:colOff>
      <xdr:row>38</xdr:row>
      <xdr:rowOff>28575</xdr:rowOff>
    </xdr:from>
    <xdr:to>
      <xdr:col>9</xdr:col>
      <xdr:colOff>428625</xdr:colOff>
      <xdr:row>62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7124700"/>
          <a:ext cx="5143500" cy="3857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37"/>
  <sheetViews>
    <sheetView tabSelected="1" workbookViewId="0" topLeftCell="A15">
      <selection activeCell="K37" sqref="K37"/>
    </sheetView>
  </sheetViews>
  <sheetFormatPr defaultColWidth="9.140625" defaultRowHeight="12.75"/>
  <cols>
    <col min="3" max="3" width="13.7109375" style="0" customWidth="1"/>
    <col min="4" max="4" width="16.8515625" style="0" customWidth="1"/>
  </cols>
  <sheetData>
    <row r="4" spans="2:15" ht="12.7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2.7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>
      <c r="A7" s="19"/>
      <c r="B7" s="17"/>
      <c r="C7" s="18"/>
      <c r="D7" s="18" t="s">
        <v>12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.75">
      <c r="A8" s="19"/>
      <c r="B8" s="17"/>
      <c r="C8" s="18" t="s">
        <v>10</v>
      </c>
      <c r="D8" s="18" t="s">
        <v>11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.75">
      <c r="A9" s="19"/>
      <c r="B9" s="17"/>
      <c r="C9" s="18" t="s">
        <v>15</v>
      </c>
      <c r="D9" s="18" t="s">
        <v>15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6.5" thickBot="1">
      <c r="A10" s="19"/>
      <c r="B10" s="17"/>
      <c r="C10" s="18" t="s">
        <v>7</v>
      </c>
      <c r="D10" s="18" t="s">
        <v>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8" ht="15.75">
      <c r="A11" s="19"/>
      <c r="B11" s="20">
        <v>1985</v>
      </c>
      <c r="C11" s="21">
        <f aca="true" t="shared" si="0" ref="C11:C24">((R16/R11)^(1/5))-1</f>
        <v>0.06746438635367502</v>
      </c>
      <c r="D11" s="22">
        <v>0.115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R11" s="16">
        <v>15.676976</v>
      </c>
    </row>
    <row r="12" spans="1:18" ht="15.75">
      <c r="A12" s="19"/>
      <c r="B12" s="23">
        <v>1986</v>
      </c>
      <c r="C12" s="24">
        <f t="shared" si="0"/>
        <v>0.05765914972126018</v>
      </c>
      <c r="D12" s="25">
        <v>0.1075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R12" s="16">
        <v>14.433332</v>
      </c>
    </row>
    <row r="13" spans="1:18" ht="15.75">
      <c r="A13" s="19"/>
      <c r="B13" s="23">
        <v>1987</v>
      </c>
      <c r="C13" s="24">
        <f t="shared" si="0"/>
        <v>0.024806128150101525</v>
      </c>
      <c r="D13" s="25">
        <v>0.11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R13" s="16">
        <v>16.035492</v>
      </c>
    </row>
    <row r="14" spans="1:18" ht="15.75">
      <c r="A14" s="19"/>
      <c r="B14" s="23">
        <v>1988</v>
      </c>
      <c r="C14" s="24">
        <f t="shared" si="0"/>
        <v>-0.027354451054172668</v>
      </c>
      <c r="D14" s="25">
        <v>0.1115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R14" s="16">
        <v>22.77304</v>
      </c>
    </row>
    <row r="15" spans="1:18" ht="15.75">
      <c r="A15" s="19"/>
      <c r="B15" s="23">
        <v>1989</v>
      </c>
      <c r="C15" s="24">
        <f t="shared" si="0"/>
        <v>0.023956678532301545</v>
      </c>
      <c r="D15" s="25">
        <v>0.1135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R15" s="16">
        <v>24.031200000000002</v>
      </c>
    </row>
    <row r="16" spans="1:18" ht="15.75">
      <c r="A16" s="19"/>
      <c r="B16" s="23">
        <v>1990</v>
      </c>
      <c r="C16" s="24">
        <f t="shared" si="0"/>
        <v>0.10225682524655699</v>
      </c>
      <c r="D16" s="25">
        <v>0.1175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R16" s="16">
        <v>21.728476</v>
      </c>
    </row>
    <row r="17" spans="1:18" ht="15.75">
      <c r="A17" s="19"/>
      <c r="B17" s="23">
        <v>1991</v>
      </c>
      <c r="C17" s="24">
        <f t="shared" si="0"/>
        <v>0.13371406477240155</v>
      </c>
      <c r="D17" s="25">
        <v>0.12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R17" s="16">
        <v>19.102722</v>
      </c>
    </row>
    <row r="18" spans="1:18" ht="15.75">
      <c r="A18" s="19"/>
      <c r="B18" s="23">
        <v>1992</v>
      </c>
      <c r="C18" s="24">
        <f t="shared" si="0"/>
        <v>0.16894791725398517</v>
      </c>
      <c r="D18" s="25">
        <v>0.121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R18" s="16">
        <v>18.125535999999997</v>
      </c>
    </row>
    <row r="19" spans="1:18" ht="15.75">
      <c r="A19" s="19"/>
      <c r="B19" s="23">
        <v>1993</v>
      </c>
      <c r="C19" s="24">
        <f t="shared" si="0"/>
        <v>0.14038534931956037</v>
      </c>
      <c r="D19" s="25">
        <v>0.1165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R19" s="16">
        <v>19.824125000000002</v>
      </c>
    </row>
    <row r="20" spans="1:18" ht="15.75">
      <c r="A20" s="19"/>
      <c r="B20" s="23">
        <v>1994</v>
      </c>
      <c r="C20" s="24">
        <f t="shared" si="0"/>
        <v>0.10796400815625451</v>
      </c>
      <c r="D20" s="25">
        <v>0.115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R20" s="16">
        <v>27.051002999999998</v>
      </c>
    </row>
    <row r="21" spans="1:18" ht="15.75">
      <c r="A21" s="19"/>
      <c r="B21" s="23">
        <v>1995</v>
      </c>
      <c r="C21" s="24">
        <f t="shared" si="0"/>
        <v>0.08021951456004595</v>
      </c>
      <c r="D21" s="25">
        <v>0.1175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R21" s="16">
        <v>35.354381999999994</v>
      </c>
    </row>
    <row r="22" spans="1:18" ht="15.75">
      <c r="A22" s="19"/>
      <c r="B22" s="23">
        <v>1996</v>
      </c>
      <c r="C22" s="24">
        <f t="shared" si="0"/>
        <v>0.04332785464846589</v>
      </c>
      <c r="D22" s="25">
        <v>0.125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R22" s="16">
        <v>35.777742</v>
      </c>
    </row>
    <row r="23" spans="1:18" ht="15.75">
      <c r="A23" s="19"/>
      <c r="B23" s="23">
        <v>1997</v>
      </c>
      <c r="C23" s="24">
        <f t="shared" si="0"/>
        <v>0.03611663077830474</v>
      </c>
      <c r="D23" s="25">
        <v>0.1325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R23" s="16">
        <v>39.56094578067672</v>
      </c>
    </row>
    <row r="24" spans="1:18" ht="15.75">
      <c r="A24" s="19"/>
      <c r="B24" s="23">
        <v>1998</v>
      </c>
      <c r="C24" s="24">
        <f t="shared" si="0"/>
        <v>0.07208509333663216</v>
      </c>
      <c r="D24" s="25">
        <v>0.145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R24" s="16">
        <v>38.23421461897357</v>
      </c>
    </row>
    <row r="25" spans="1:18" ht="15.75">
      <c r="A25" s="19"/>
      <c r="B25" s="23">
        <v>1999</v>
      </c>
      <c r="C25" s="24">
        <f>((R29/R25)^(1/4))-1</f>
        <v>0.04639753090604404</v>
      </c>
      <c r="D25" s="25">
        <v>0.1625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R25" s="6">
        <v>45.16600061481709</v>
      </c>
    </row>
    <row r="26" spans="1:18" ht="15.75">
      <c r="A26" s="19"/>
      <c r="B26" s="23">
        <v>2000</v>
      </c>
      <c r="C26" s="24">
        <f>((R29/R26)^(1/3))-1</f>
        <v>0.013596352665347533</v>
      </c>
      <c r="D26" s="25">
        <v>0.185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R26" s="6">
        <v>52</v>
      </c>
    </row>
    <row r="27" spans="1:18" ht="15.75">
      <c r="A27" s="19"/>
      <c r="B27" s="23">
        <v>2001</v>
      </c>
      <c r="C27" s="26"/>
      <c r="D27" s="25">
        <v>0.1475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R27" s="12">
        <v>44.23</v>
      </c>
    </row>
    <row r="28" spans="1:18" ht="15.75">
      <c r="A28" s="19"/>
      <c r="B28" s="23">
        <v>2002</v>
      </c>
      <c r="C28" s="27"/>
      <c r="D28" s="24">
        <v>0.135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R28" s="4">
        <v>47.24</v>
      </c>
    </row>
    <row r="29" spans="1:18" ht="16.5" thickBot="1">
      <c r="A29" s="19"/>
      <c r="B29" s="23">
        <v>2003</v>
      </c>
      <c r="C29" s="27"/>
      <c r="D29" s="28">
        <v>0.1225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R29" s="1">
        <v>54.15</v>
      </c>
    </row>
    <row r="30" spans="1:15" ht="16.5" thickBot="1">
      <c r="A30" s="19"/>
      <c r="B30" s="29" t="s">
        <v>14</v>
      </c>
      <c r="C30" s="30">
        <f>AVERAGE(C11:C26)</f>
        <v>0.06822143958417279</v>
      </c>
      <c r="D30" s="31">
        <f>AVERAGE(D11:D29)</f>
        <v>0.1273684210526316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12.75">
      <c r="D35" t="s">
        <v>13</v>
      </c>
    </row>
    <row r="36" ht="12.75">
      <c r="D36" t="s">
        <v>8</v>
      </c>
    </row>
    <row r="37" ht="12.75">
      <c r="D37" t="s">
        <v>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6" sqref="H16"/>
    </sheetView>
  </sheetViews>
  <sheetFormatPr defaultColWidth="9.140625" defaultRowHeight="12.75"/>
  <cols>
    <col min="1" max="1" width="5.57421875" style="8" bestFit="1" customWidth="1"/>
    <col min="2" max="2" width="12.421875" style="8" bestFit="1" customWidth="1"/>
    <col min="3" max="3" width="12.28125" style="8" bestFit="1" customWidth="1"/>
    <col min="4" max="4" width="8.8515625" style="8" bestFit="1" customWidth="1"/>
    <col min="5" max="5" width="8.57421875" style="8" bestFit="1" customWidth="1"/>
    <col min="6" max="6" width="9.140625" style="8" customWidth="1"/>
    <col min="7" max="16384" width="11.421875" style="8" customWidth="1"/>
  </cols>
  <sheetData>
    <row r="1" spans="1:6" s="3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4">
        <v>1984</v>
      </c>
      <c r="B2" s="5">
        <v>0.1007</v>
      </c>
      <c r="C2" s="5">
        <v>0.0468</v>
      </c>
      <c r="D2" s="4">
        <v>167.24</v>
      </c>
      <c r="E2" s="6">
        <f aca="true" t="shared" si="0" ref="E2:E19">B2*D2</f>
        <v>16.841068</v>
      </c>
      <c r="F2" s="6">
        <f aca="true" t="shared" si="1" ref="F2:F19">C2*D2</f>
        <v>7.8268320000000005</v>
      </c>
    </row>
    <row r="3" spans="1:6" ht="12.75">
      <c r="A3" s="4">
        <v>1985</v>
      </c>
      <c r="B3" s="5">
        <v>0.0742</v>
      </c>
      <c r="C3" s="5">
        <v>0.0388</v>
      </c>
      <c r="D3" s="4">
        <v>211.28</v>
      </c>
      <c r="E3" s="6">
        <f t="shared" si="0"/>
        <v>15.676976</v>
      </c>
      <c r="F3" s="6">
        <f t="shared" si="1"/>
        <v>8.197664</v>
      </c>
    </row>
    <row r="4" spans="1:6" ht="12.75">
      <c r="A4" s="4">
        <v>1986</v>
      </c>
      <c r="B4" s="5">
        <v>0.0596</v>
      </c>
      <c r="C4" s="5">
        <v>0.0338</v>
      </c>
      <c r="D4" s="4">
        <v>242.17</v>
      </c>
      <c r="E4" s="6">
        <f t="shared" si="0"/>
        <v>14.433332</v>
      </c>
      <c r="F4" s="6">
        <f t="shared" si="1"/>
        <v>8.185346</v>
      </c>
    </row>
    <row r="5" spans="1:6" ht="12.75">
      <c r="A5" s="4">
        <v>1987</v>
      </c>
      <c r="B5" s="5">
        <v>0.0649</v>
      </c>
      <c r="C5" s="5">
        <v>0.0371</v>
      </c>
      <c r="D5" s="4">
        <v>247.08</v>
      </c>
      <c r="E5" s="6">
        <f t="shared" si="0"/>
        <v>16.035492</v>
      </c>
      <c r="F5" s="6">
        <f t="shared" si="1"/>
        <v>9.166668000000001</v>
      </c>
    </row>
    <row r="6" spans="1:6" ht="12.75">
      <c r="A6" s="4">
        <v>1988</v>
      </c>
      <c r="B6" s="5">
        <v>0.082</v>
      </c>
      <c r="C6" s="5">
        <v>0.0368</v>
      </c>
      <c r="D6" s="4">
        <v>277.72</v>
      </c>
      <c r="E6" s="6">
        <f t="shared" si="0"/>
        <v>22.77304</v>
      </c>
      <c r="F6" s="6">
        <f t="shared" si="1"/>
        <v>10.220096000000002</v>
      </c>
    </row>
    <row r="7" spans="1:6" ht="12.75">
      <c r="A7" s="4">
        <v>1989</v>
      </c>
      <c r="B7" s="5">
        <v>0.068</v>
      </c>
      <c r="C7" s="5">
        <v>0.0332</v>
      </c>
      <c r="D7" s="4">
        <v>353.4</v>
      </c>
      <c r="E7" s="6">
        <f t="shared" si="0"/>
        <v>24.031200000000002</v>
      </c>
      <c r="F7" s="6">
        <f t="shared" si="1"/>
        <v>11.73288</v>
      </c>
    </row>
    <row r="8" spans="1:6" ht="12.75">
      <c r="A8" s="4">
        <v>1990</v>
      </c>
      <c r="B8" s="5">
        <v>0.0658</v>
      </c>
      <c r="C8" s="5">
        <v>0.0374</v>
      </c>
      <c r="D8" s="4">
        <v>330.22</v>
      </c>
      <c r="E8" s="6">
        <f t="shared" si="0"/>
        <v>21.728476</v>
      </c>
      <c r="F8" s="6">
        <f t="shared" si="1"/>
        <v>12.350228000000001</v>
      </c>
    </row>
    <row r="9" spans="1:6" ht="12.75">
      <c r="A9" s="4">
        <v>1991</v>
      </c>
      <c r="B9" s="5">
        <v>0.0458</v>
      </c>
      <c r="C9" s="5">
        <v>0.0311</v>
      </c>
      <c r="D9" s="4">
        <v>417.09</v>
      </c>
      <c r="E9" s="6">
        <f t="shared" si="0"/>
        <v>19.102722</v>
      </c>
      <c r="F9" s="6">
        <f t="shared" si="1"/>
        <v>12.971499</v>
      </c>
    </row>
    <row r="10" spans="1:6" ht="12.75">
      <c r="A10" s="4">
        <v>1992</v>
      </c>
      <c r="B10" s="5">
        <v>0.0416</v>
      </c>
      <c r="C10" s="5">
        <v>0.029</v>
      </c>
      <c r="D10" s="4">
        <v>435.71</v>
      </c>
      <c r="E10" s="6">
        <f t="shared" si="0"/>
        <v>18.125535999999997</v>
      </c>
      <c r="F10" s="6">
        <f t="shared" si="1"/>
        <v>12.63559</v>
      </c>
    </row>
    <row r="11" spans="1:6" ht="12.75">
      <c r="A11" s="4">
        <v>1993</v>
      </c>
      <c r="B11" s="5">
        <v>0.0425</v>
      </c>
      <c r="C11" s="5">
        <v>0.0272</v>
      </c>
      <c r="D11" s="4">
        <v>466.45</v>
      </c>
      <c r="E11" s="6">
        <f t="shared" si="0"/>
        <v>19.824125000000002</v>
      </c>
      <c r="F11" s="6">
        <f t="shared" si="1"/>
        <v>12.687439999999999</v>
      </c>
    </row>
    <row r="12" spans="1:6" ht="12.75">
      <c r="A12" s="4">
        <v>1994</v>
      </c>
      <c r="B12" s="5">
        <v>0.0589</v>
      </c>
      <c r="C12" s="5">
        <v>0.0291</v>
      </c>
      <c r="D12" s="4">
        <v>459.27</v>
      </c>
      <c r="E12" s="6">
        <f t="shared" si="0"/>
        <v>27.051002999999998</v>
      </c>
      <c r="F12" s="6">
        <f t="shared" si="1"/>
        <v>13.364756999999999</v>
      </c>
    </row>
    <row r="13" spans="1:6" ht="12.75">
      <c r="A13" s="4">
        <v>1995</v>
      </c>
      <c r="B13" s="5">
        <v>0.0574</v>
      </c>
      <c r="C13" s="5">
        <v>0.023</v>
      </c>
      <c r="D13" s="4">
        <v>615.93</v>
      </c>
      <c r="E13" s="6">
        <f t="shared" si="0"/>
        <v>35.354381999999994</v>
      </c>
      <c r="F13" s="6">
        <f t="shared" si="1"/>
        <v>14.166389999999998</v>
      </c>
    </row>
    <row r="14" spans="1:6" ht="12.75">
      <c r="A14" s="4">
        <v>1996</v>
      </c>
      <c r="B14" s="5">
        <v>0.0483</v>
      </c>
      <c r="C14" s="5">
        <v>0.0201</v>
      </c>
      <c r="D14" s="4">
        <v>740.74</v>
      </c>
      <c r="E14" s="6">
        <f t="shared" si="0"/>
        <v>35.777742</v>
      </c>
      <c r="F14" s="6">
        <f t="shared" si="1"/>
        <v>14.888874</v>
      </c>
    </row>
    <row r="15" spans="1:6" s="9" customFormat="1" ht="12.75">
      <c r="A15" s="4">
        <v>1997</v>
      </c>
      <c r="B15" s="7">
        <f>1/24.53</f>
        <v>0.040766408479412965</v>
      </c>
      <c r="C15" s="5">
        <f>15.522/D15</f>
        <v>0.015994971301381864</v>
      </c>
      <c r="D15" s="4">
        <v>970.43</v>
      </c>
      <c r="E15" s="6">
        <f t="shared" si="0"/>
        <v>39.56094578067672</v>
      </c>
      <c r="F15" s="6">
        <f t="shared" si="1"/>
        <v>15.522000000000002</v>
      </c>
    </row>
    <row r="16" spans="1:6" s="9" customFormat="1" ht="12.75">
      <c r="A16" s="4">
        <v>1998</v>
      </c>
      <c r="B16" s="7">
        <f>1/32.15</f>
        <v>0.03110419906687403</v>
      </c>
      <c r="C16" s="7">
        <f>16.2/D16</f>
        <v>0.013178981964319126</v>
      </c>
      <c r="D16" s="4">
        <v>1229.23</v>
      </c>
      <c r="E16" s="6">
        <f t="shared" si="0"/>
        <v>38.23421461897357</v>
      </c>
      <c r="F16" s="6">
        <f t="shared" si="1"/>
        <v>16.2</v>
      </c>
    </row>
    <row r="17" spans="1:6" s="9" customFormat="1" ht="12.75">
      <c r="A17" s="4">
        <v>1999</v>
      </c>
      <c r="B17" s="5">
        <f>1/32.53</f>
        <v>0.03074085459575776</v>
      </c>
      <c r="C17" s="5">
        <f>16.709/1469</f>
        <v>0.011374404356705241</v>
      </c>
      <c r="D17" s="4">
        <v>1469.25</v>
      </c>
      <c r="E17" s="6">
        <f t="shared" si="0"/>
        <v>45.16600061481709</v>
      </c>
      <c r="F17" s="6">
        <f t="shared" si="1"/>
        <v>16.711843601089175</v>
      </c>
    </row>
    <row r="18" spans="1:6" s="9" customFormat="1" ht="12.75">
      <c r="A18" s="4">
        <v>2000</v>
      </c>
      <c r="B18" s="5">
        <f>1/25.39</f>
        <v>0.03938558487593541</v>
      </c>
      <c r="C18" s="5">
        <f>16.265/1320</f>
        <v>0.012321969696969698</v>
      </c>
      <c r="D18" s="4">
        <v>1320.28</v>
      </c>
      <c r="E18" s="6">
        <f t="shared" si="0"/>
        <v>52</v>
      </c>
      <c r="F18" s="6">
        <f t="shared" si="1"/>
        <v>16.26845015151515</v>
      </c>
    </row>
    <row r="19" spans="1:6" s="9" customFormat="1" ht="12.75">
      <c r="A19" s="10">
        <v>2001</v>
      </c>
      <c r="B19" s="11">
        <f>44.23/1148.09</f>
        <v>0.03852485432326734</v>
      </c>
      <c r="C19" s="11">
        <f>15.741/1148.09</f>
        <v>0.013710597601233353</v>
      </c>
      <c r="D19" s="10">
        <v>1148.09</v>
      </c>
      <c r="E19" s="12">
        <f t="shared" si="0"/>
        <v>44.23</v>
      </c>
      <c r="F19" s="12">
        <f t="shared" si="1"/>
        <v>15.741</v>
      </c>
    </row>
    <row r="20" spans="1:6" s="4" customFormat="1" ht="12.75">
      <c r="A20" s="13">
        <v>2002</v>
      </c>
      <c r="B20" s="5">
        <f>E20/D20</f>
        <v>0.05369280080016367</v>
      </c>
      <c r="C20" s="5">
        <f>F20/D20</f>
        <v>0.018276465640699232</v>
      </c>
      <c r="D20" s="13">
        <v>879.82</v>
      </c>
      <c r="E20" s="4">
        <v>47.24</v>
      </c>
      <c r="F20" s="4">
        <v>16.08</v>
      </c>
    </row>
    <row r="21" spans="1:6" s="33" customFormat="1" ht="12.75">
      <c r="A21" s="32">
        <v>2003</v>
      </c>
      <c r="B21" s="34">
        <v>0.0487</v>
      </c>
      <c r="C21" s="34">
        <v>0.0161</v>
      </c>
      <c r="D21" s="1">
        <v>1111.91</v>
      </c>
      <c r="E21" s="1">
        <v>54.15</v>
      </c>
      <c r="F21" s="1">
        <v>17.88</v>
      </c>
    </row>
    <row r="22" spans="1:2" ht="12.75">
      <c r="A22" s="15" t="s">
        <v>6</v>
      </c>
      <c r="B22" s="14"/>
    </row>
  </sheetData>
  <printOptions gridLines="1"/>
  <pageMargins left="0.75" right="0.75" top="1" bottom="1" header="0.5" footer="0.5"/>
  <pageSetup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dcterms:created xsi:type="dcterms:W3CDTF">2003-07-21T17:11:54Z</dcterms:created>
  <dcterms:modified xsi:type="dcterms:W3CDTF">2004-09-23T18:38:12Z</dcterms:modified>
  <cp:category/>
  <cp:version/>
  <cp:contentType/>
  <cp:contentStatus/>
</cp:coreProperties>
</file>