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0"/>
  </bookViews>
  <sheets>
    <sheet name="JRW-7.3" sheetId="1" r:id="rId1"/>
    <sheet name="Large" sheetId="2" r:id="rId2"/>
    <sheet name="Small" sheetId="3" r:id="rId3"/>
  </sheets>
  <externalReferences>
    <externalReference r:id="rId6"/>
    <externalReference r:id="rId7"/>
    <externalReference r:id="rId8"/>
    <externalReference r:id="rId9"/>
    <externalReference r:id="rId10"/>
    <externalReference r:id="rId11"/>
  </externalReferences>
  <definedNames>
    <definedName name="\d">#REF!</definedName>
    <definedName name="\h">#REF!</definedName>
    <definedName name="\p">#REF!</definedName>
    <definedName name="\w">#REF!</definedName>
    <definedName name="_1">#REF!</definedName>
    <definedName name="_2">#REF!</definedName>
    <definedName name="_3">#REF!</definedName>
    <definedName name="_Fill" hidden="1">'[1]Bond Returns'!$A$8:$A$107</definedName>
    <definedName name="_Regression_Out" hidden="1">#REF!</definedName>
    <definedName name="_Regression_X" hidden="1">#REF!</definedName>
    <definedName name="_Regression_Y" hidden="1">#REF!</definedName>
    <definedName name="A">#REF!</definedName>
    <definedName name="B">#REF!</definedName>
    <definedName name="bruce">#REF!</definedName>
    <definedName name="C_">#REF!</definedName>
    <definedName name="DATA">#REF!</definedName>
    <definedName name="HTML_CodePage" hidden="1">1252</definedName>
    <definedName name="HTML_Control" localSheetId="0" hidden="1">{"'Sheet1'!$A$1:$O$40"}</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N">#REF!</definedName>
    <definedName name="NAME">#REF!</definedName>
    <definedName name="Print_Area_MI">#REF!</definedName>
    <definedName name="START">#REF!</definedName>
    <definedName name="TEMP">'[1]Bond Returns'!$O$8</definedName>
    <definedName name="X">#REF!</definedName>
    <definedName name="Z">#REF!</definedName>
  </definedNames>
  <calcPr fullCalcOnLoad="1"/>
</workbook>
</file>

<file path=xl/comments2.xml><?xml version="1.0" encoding="utf-8"?>
<comments xmlns="http://schemas.openxmlformats.org/spreadsheetml/2006/main">
  <authors>
    <author>ack181</author>
  </authors>
  <commentList>
    <comment ref="A20" authorId="0">
      <text>
        <r>
          <rPr>
            <b/>
            <sz val="10"/>
            <rFont val="Tahoma"/>
            <family val="2"/>
          </rPr>
          <t xml:space="preserve">JRW:  This is done using my calculations.  </t>
        </r>
        <r>
          <rPr>
            <sz val="8"/>
            <rFont val="Tahoma"/>
            <family val="0"/>
          </rPr>
          <t xml:space="preserve">
</t>
        </r>
      </text>
    </comment>
    <comment ref="A23" authorId="0">
      <text>
        <r>
          <rPr>
            <b/>
            <sz val="10"/>
            <rFont val="Tahoma"/>
            <family val="2"/>
          </rPr>
          <t>JRW:  This row was given on the Balance Sheet.  Their calculation is done using Long-term debt and Total common shareholders' equity.  It doesn't seem to take into accoung the current portion.  You may want to have a look at the original balance sheet.</t>
        </r>
      </text>
    </comment>
    <comment ref="A47" authorId="0">
      <text>
        <r>
          <rPr>
            <b/>
            <sz val="10"/>
            <rFont val="Tahoma"/>
            <family val="2"/>
          </rPr>
          <t>JRW:  This is my calculation.  Note that is is Stockholders' Equity plus LT Debt, Excluding current portion</t>
        </r>
      </text>
    </comment>
    <comment ref="A67" authorId="0">
      <text>
        <r>
          <rPr>
            <b/>
            <sz val="10"/>
            <rFont val="Tahoma"/>
            <family val="2"/>
          </rPr>
          <t>JRW:  The data for LT Debt and current portion of LT Debt were only available for 03 &amp; 02.  From 94 back the numbers in this row are my calculations (Total Cap - Equity).  The data was not provided on the original Balance sheet.  Note that these are an apporximation because for 03 to 95 (where the data was provided) total cap wasn't exactly equal to the sum of the LD debt net current and SH Equity.</t>
        </r>
      </text>
    </comment>
    <comment ref="A79" authorId="0">
      <text>
        <r>
          <rPr>
            <b/>
            <sz val="10"/>
            <rFont val="Tahoma"/>
            <family val="2"/>
          </rPr>
          <t xml:space="preserve">JRW:  The DPS were not provided on the original income statement so the numbers in cells B - L are done using my calculations.  I took net income from the year and subtracted the difference between retained earnings from that year and the year prior, and then divided by shares outstanding.  These same calculations yeild the same numbers as they provided for years prior to 96.  If you approve, just delete the rows 77, 78, and 79 as they are only a reference for you to see what I did and my calculations contain no cell references from those rows.  </t>
        </r>
      </text>
    </comment>
    <comment ref="A88" authorId="0">
      <text>
        <r>
          <rPr>
            <b/>
            <sz val="10"/>
            <rFont val="Tahoma"/>
            <family val="2"/>
          </rPr>
          <t xml:space="preserve">JRW:  Current portion of LT debt are only provided for this year.  </t>
        </r>
        <r>
          <rPr>
            <sz val="8"/>
            <rFont val="Tahoma"/>
            <family val="0"/>
          </rPr>
          <t xml:space="preserve">
</t>
        </r>
      </text>
    </comment>
    <comment ref="A35" authorId="0">
      <text>
        <r>
          <rPr>
            <b/>
            <sz val="10"/>
            <rFont val="Tahoma"/>
            <family val="2"/>
          </rPr>
          <t xml:space="preserve">JRW:  Some of the DPS numbers were not included on the original income statement so cells L,N,T, and V contain my own calculations.  They are an approximation of DPS calculated by taking net income - change in retained earnings for the year, divided by shares outstanding.   If you approve, just delete the rows 36, 37, and 38 as they are only a reference for you to see what I did and my calculations contain no cell references from those rows.  </t>
        </r>
      </text>
    </comment>
    <comment ref="A108" authorId="0">
      <text>
        <r>
          <rPr>
            <b/>
            <sz val="10"/>
            <rFont val="Tahoma"/>
            <family val="2"/>
          </rPr>
          <t>JRW:  This number is only an approximation because it appears that some companies include current portion of LT debt in this figure and some don't.  Also, sometimes this number is not just the sum of LT debt and Equity.</t>
        </r>
      </text>
    </comment>
    <comment ref="D146" authorId="0">
      <text>
        <r>
          <rPr>
            <b/>
            <sz val="10"/>
            <rFont val="Tahoma"/>
            <family val="2"/>
          </rPr>
          <t>JRW:  This is a 9 year growth rate (93 DPS data not available)</t>
        </r>
      </text>
    </comment>
  </commentList>
</comments>
</file>

<file path=xl/comments3.xml><?xml version="1.0" encoding="utf-8"?>
<comments xmlns="http://schemas.openxmlformats.org/spreadsheetml/2006/main">
  <authors>
    <author>ack181</author>
  </authors>
  <commentList>
    <comment ref="A96" authorId="0">
      <text>
        <r>
          <rPr>
            <b/>
            <sz val="10"/>
            <rFont val="Tahoma"/>
            <family val="2"/>
          </rPr>
          <t>JRW:  This row is a sum of interest expense on LT debt and ST debt.  This is what I've used for interest coverage.</t>
        </r>
        <r>
          <rPr>
            <sz val="8"/>
            <rFont val="Tahoma"/>
            <family val="0"/>
          </rPr>
          <t xml:space="preserve">
</t>
        </r>
      </text>
    </comment>
    <comment ref="A86" authorId="0">
      <text>
        <r>
          <rPr>
            <b/>
            <sz val="10"/>
            <rFont val="Tahoma"/>
            <family val="2"/>
          </rPr>
          <t>JRW:  Total Cap is just my calculation.  Sum of two previous rows.</t>
        </r>
      </text>
    </comment>
    <comment ref="A76" authorId="0">
      <text>
        <r>
          <rPr>
            <b/>
            <sz val="10"/>
            <rFont val="Tahoma"/>
            <family val="2"/>
          </rPr>
          <t>JRW:  DPS in cells P - AB are done using my calculations.  It's the same situation as I described in the notes accompanying the DPS calculations on the other worksheet.</t>
        </r>
        <r>
          <rPr>
            <sz val="8"/>
            <rFont val="Tahoma"/>
            <family val="0"/>
          </rPr>
          <t xml:space="preserve">
</t>
        </r>
      </text>
    </comment>
    <comment ref="A100" authorId="0">
      <text>
        <r>
          <rPr>
            <b/>
            <sz val="10"/>
            <rFont val="Tahoma"/>
            <family val="2"/>
          </rPr>
          <t xml:space="preserve">JRW:  I tried to calculate the missing dividend numbers but the results I was getting were quite different from the actual numbers.  </t>
        </r>
      </text>
    </comment>
    <comment ref="A27" authorId="0">
      <text>
        <r>
          <rPr>
            <b/>
            <sz val="10"/>
            <rFont val="Tahoma"/>
            <family val="2"/>
          </rPr>
          <t>JRW:  Operating income wasn't listed on the original income statement so I included total operating expenses here and just took the difference.</t>
        </r>
        <r>
          <rPr>
            <sz val="10"/>
            <rFont val="Tahoma"/>
            <family val="2"/>
          </rPr>
          <t xml:space="preserve">
</t>
        </r>
      </text>
    </comment>
  </commentList>
</comments>
</file>

<file path=xl/sharedStrings.xml><?xml version="1.0" encoding="utf-8"?>
<sst xmlns="http://schemas.openxmlformats.org/spreadsheetml/2006/main" count="976" uniqueCount="188">
  <si>
    <t>Mean</t>
  </si>
  <si>
    <t>Small Water Company Group</t>
  </si>
  <si>
    <t>Large Water Company Group</t>
  </si>
  <si>
    <t>Median</t>
  </si>
  <si>
    <t>Growth Rates</t>
  </si>
  <si>
    <t>3 Year</t>
  </si>
  <si>
    <t>5 Year</t>
  </si>
  <si>
    <t>10 Year</t>
  </si>
  <si>
    <t>ARTN B - Sales</t>
  </si>
  <si>
    <t>CTWS - Sales</t>
  </si>
  <si>
    <t>MSEX - Sales</t>
  </si>
  <si>
    <t>PNNW - Sales</t>
  </si>
  <si>
    <t>YORW - Sales</t>
  </si>
  <si>
    <t>ARTN B - EPS</t>
  </si>
  <si>
    <t>CTWS - EPS</t>
  </si>
  <si>
    <t>MSEX - EPS</t>
  </si>
  <si>
    <t>PNNW - EPS</t>
  </si>
  <si>
    <t>YORW - EPS</t>
  </si>
  <si>
    <t>ARTN B - DPS</t>
  </si>
  <si>
    <t>CTWS - DPS</t>
  </si>
  <si>
    <t>MSEX - DPS</t>
  </si>
  <si>
    <t>PNNW - DPS</t>
  </si>
  <si>
    <t>YORW - DPS</t>
  </si>
  <si>
    <t>ARTN B - BVPS</t>
  </si>
  <si>
    <t>CTWS - BVPS</t>
  </si>
  <si>
    <t>MSEX - BVPS</t>
  </si>
  <si>
    <t>PNNW - BVPS</t>
  </si>
  <si>
    <t>YORW - BVPS</t>
  </si>
  <si>
    <t>Data Source: www.mergent.com</t>
  </si>
  <si>
    <t>AWR - Sales</t>
  </si>
  <si>
    <t>WTR - Sales</t>
  </si>
  <si>
    <t>CWT - Sales</t>
  </si>
  <si>
    <t>SJW - Sales</t>
  </si>
  <si>
    <t>AWR - EPS</t>
  </si>
  <si>
    <t>WTR - EPS</t>
  </si>
  <si>
    <t>CWT - EPS</t>
  </si>
  <si>
    <t>SJW - EPS</t>
  </si>
  <si>
    <t>AWR - DPS</t>
  </si>
  <si>
    <t>WTR - DPS</t>
  </si>
  <si>
    <t>CWT - DPS</t>
  </si>
  <si>
    <t>SJW - DPS</t>
  </si>
  <si>
    <t>AWR - BVPS</t>
  </si>
  <si>
    <t>WTR - BVPS</t>
  </si>
  <si>
    <t>CWT - BVPS</t>
  </si>
  <si>
    <t>SJW - BVPS</t>
  </si>
  <si>
    <t>Historic Growth Rates</t>
  </si>
  <si>
    <t>DCF Equity Cost Growth Rate Measures</t>
  </si>
  <si>
    <t>Mean (of Means)</t>
  </si>
  <si>
    <t>Mean (of Medians)</t>
  </si>
  <si>
    <t>Page 3 of 5</t>
  </si>
  <si>
    <t>Exhibit_(JRW-7)</t>
  </si>
  <si>
    <t xml:space="preserve">American States Water Co. (United States) (NYS: AWR) </t>
  </si>
  <si>
    <t>As Reported Annual Income Statement</t>
  </si>
  <si>
    <t>Scale</t>
  </si>
  <si>
    <t>Thousands</t>
  </si>
  <si>
    <t>Total operating revenues</t>
  </si>
  <si>
    <t>Operating income (loss)</t>
  </si>
  <si>
    <t>Total interest charges</t>
  </si>
  <si>
    <t>Net income</t>
  </si>
  <si>
    <t>Weighted average shares outstanding-diluted</t>
  </si>
  <si>
    <t>-</t>
  </si>
  <si>
    <t>Year end shares outstanding</t>
  </si>
  <si>
    <t>Net earnings (loss) per common share-basic</t>
  </si>
  <si>
    <t>Net earnings (loss) per common share-diluted</t>
  </si>
  <si>
    <t>Dividends per common share</t>
  </si>
  <si>
    <t>As Reported Annual Balance Sheet</t>
  </si>
  <si>
    <t>Net utility plant</t>
  </si>
  <si>
    <t>Total assets</t>
  </si>
  <si>
    <t>Total common shareholders' equity</t>
  </si>
  <si>
    <t>Long-term debt</t>
  </si>
  <si>
    <t>Long-term debt - current</t>
  </si>
  <si>
    <t>Long-term debt net of current</t>
  </si>
  <si>
    <t>Notes payable to banks</t>
  </si>
  <si>
    <t>Total current liabilities</t>
  </si>
  <si>
    <t>Total capitalization</t>
  </si>
  <si>
    <t xml:space="preserve">Aqua America Inc (NYS: WTR) </t>
  </si>
  <si>
    <t>Operating revenues</t>
  </si>
  <si>
    <t>Interest expense, net</t>
  </si>
  <si>
    <t>Net income (loss)</t>
  </si>
  <si>
    <t>Weighted average shares outstanding - diluted</t>
  </si>
  <si>
    <t>Net income (loss) per share-basic</t>
  </si>
  <si>
    <t>Net income (loss) per share-diluted</t>
  </si>
  <si>
    <t>Retained earnings</t>
  </si>
  <si>
    <t>Net property, plant &amp; equipment</t>
  </si>
  <si>
    <t>Total stockholders' equity</t>
  </si>
  <si>
    <t>Total long-term debt</t>
  </si>
  <si>
    <t>Current portion of long-term debt</t>
  </si>
  <si>
    <t>Long-term debt, excluding current portion</t>
  </si>
  <si>
    <t>Note payable</t>
  </si>
  <si>
    <t xml:space="preserve">California Water Service Group (DE) (United States) (NYS: CWT) </t>
  </si>
  <si>
    <t>Operating revenue</t>
  </si>
  <si>
    <t>Net operating income</t>
  </si>
  <si>
    <t>Net interest expense</t>
  </si>
  <si>
    <t>Net earnings (loss) per share-basic</t>
  </si>
  <si>
    <t>Net earnings (loss) per share-diluted</t>
  </si>
  <si>
    <t>Dividend declared</t>
  </si>
  <si>
    <t>Long-term debt, less current maturities</t>
  </si>
  <si>
    <t xml:space="preserve">SJW Corp. (ASE: SJW) </t>
  </si>
  <si>
    <t>Operating income</t>
  </si>
  <si>
    <t>Interest on long-term debt</t>
  </si>
  <si>
    <t>Net earnings per share-basic</t>
  </si>
  <si>
    <t>Averages for Large Water Companies</t>
  </si>
  <si>
    <t>Interest Expense</t>
  </si>
  <si>
    <t>Calculations</t>
  </si>
  <si>
    <t>AWR - ROA</t>
  </si>
  <si>
    <t>WTR - ROA</t>
  </si>
  <si>
    <t>CWT - ROA</t>
  </si>
  <si>
    <t>SJW - ROA</t>
  </si>
  <si>
    <t>Average</t>
  </si>
  <si>
    <t>AWR - ROE</t>
  </si>
  <si>
    <t>WTR - ROE</t>
  </si>
  <si>
    <t>CWT - ROE</t>
  </si>
  <si>
    <t>SJW - ROE</t>
  </si>
  <si>
    <t>AWR - Profin Margin</t>
  </si>
  <si>
    <t>WTR - Profin Margin</t>
  </si>
  <si>
    <t>CWT - Profin Margin</t>
  </si>
  <si>
    <t>SJW - Profin Margin</t>
  </si>
  <si>
    <t>AWR - Interest Coverage</t>
  </si>
  <si>
    <t>WTR - Interest Coverage</t>
  </si>
  <si>
    <t>CWT - Interest Coverage</t>
  </si>
  <si>
    <t>SJW - Interest Coverage</t>
  </si>
  <si>
    <t xml:space="preserve">Artesian Resources Corp. (OTC: ARTN B) </t>
  </si>
  <si>
    <t>Interest charges</t>
  </si>
  <si>
    <t>Weighted average shares outstg - diluted</t>
  </si>
  <si>
    <t>Net income (loss) per share - basic</t>
  </si>
  <si>
    <t>Net income (loss) per share - diluted</t>
  </si>
  <si>
    <t>Utility plant, at orig cost less accum depr</t>
  </si>
  <si>
    <t>Total stockholders equity</t>
  </si>
  <si>
    <t>Notes payable</t>
  </si>
  <si>
    <t xml:space="preserve">Connecticut Water Service, Inc. (United States) (NMS: CTWS) </t>
  </si>
  <si>
    <t>Total operating expenses</t>
  </si>
  <si>
    <t>Operating Income</t>
  </si>
  <si>
    <t>Total interest &amp; debt expenses</t>
  </si>
  <si>
    <t>Net income applicable to common stock</t>
  </si>
  <si>
    <t>Dividends per share</t>
  </si>
  <si>
    <t>Common stockholders' equity</t>
  </si>
  <si>
    <t>Interim bank loans payable</t>
  </si>
  <si>
    <t xml:space="preserve">Middlesex Water Co. (United States) (NMS: MSEX) </t>
  </si>
  <si>
    <t>$</t>
  </si>
  <si>
    <t>Earnings per share-basic</t>
  </si>
  <si>
    <t>Earnings per share- diluted</t>
  </si>
  <si>
    <t>Dividends paid per share</t>
  </si>
  <si>
    <t>Utility plant - net</t>
  </si>
  <si>
    <t>Total common equity</t>
  </si>
  <si>
    <t xml:space="preserve">Pennichuck Corp. (NMS: PNNW) </t>
  </si>
  <si>
    <t>Total revenues</t>
  </si>
  <si>
    <t>Interest expense</t>
  </si>
  <si>
    <t>Net income (loss) per common share-basic</t>
  </si>
  <si>
    <t>Net income (loss) per common share-diluted</t>
  </si>
  <si>
    <t>Retained earnings (accumulated deficit)</t>
  </si>
  <si>
    <t>Property, plant &amp; equipment, net</t>
  </si>
  <si>
    <t>Long-term debt, less current portion</t>
  </si>
  <si>
    <t>Note payable to bank</t>
  </si>
  <si>
    <t xml:space="preserve">York Water Co. (United States) (NMS: YORW) </t>
  </si>
  <si>
    <t>Total water operating revenues</t>
  </si>
  <si>
    <t>Interest expense on long-term debt</t>
  </si>
  <si>
    <t>Interest expense on short-term debt</t>
  </si>
  <si>
    <t>Total interest expense</t>
  </si>
  <si>
    <t>Earnings per share - basic</t>
  </si>
  <si>
    <t>Utility plant, net</t>
  </si>
  <si>
    <t>Stockholders' equity</t>
  </si>
  <si>
    <t>Short-term borrowings</t>
  </si>
  <si>
    <t>Averages for Small Water Companies</t>
  </si>
  <si>
    <t>ARTN B - ROA</t>
  </si>
  <si>
    <t>CTWS - ROA</t>
  </si>
  <si>
    <t>MSEX - ROA</t>
  </si>
  <si>
    <t>PNNW - ROA</t>
  </si>
  <si>
    <t>YORW - ROA</t>
  </si>
  <si>
    <t>ARTN B - ROE</t>
  </si>
  <si>
    <t>CTWS - ROE</t>
  </si>
  <si>
    <t>MSEX - ROE</t>
  </si>
  <si>
    <t>PNNW - ROE</t>
  </si>
  <si>
    <t>YORW - ROE</t>
  </si>
  <si>
    <t>ARTN B - Profin Margin</t>
  </si>
  <si>
    <t>CTWS - Profin Margin</t>
  </si>
  <si>
    <t>MSEX - Profin Margin</t>
  </si>
  <si>
    <t>PNNW - Profin Margin</t>
  </si>
  <si>
    <t>YORW - Profit Margin</t>
  </si>
  <si>
    <t>ARTN B - Retention Rate</t>
  </si>
  <si>
    <t>CTWS - Retention Rate</t>
  </si>
  <si>
    <t>MSEX - Retention Rate</t>
  </si>
  <si>
    <t>PNNW - Retention Rate</t>
  </si>
  <si>
    <t>YORW - Retention Rate</t>
  </si>
  <si>
    <t>ARTN B - Interest Coverage</t>
  </si>
  <si>
    <t>CTWS - Interest Coverage</t>
  </si>
  <si>
    <t>MSEX - Interest Coverage</t>
  </si>
  <si>
    <t>PNNW - Interest Coverage</t>
  </si>
  <si>
    <t>YORW - Interest Coverage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</si>
</sst>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0.00000"/>
    <numFmt numFmtId="169" formatCode="0.00_)"/>
    <numFmt numFmtId="170" formatCode="0.0000_)"/>
    <numFmt numFmtId="171" formatCode="0.00000000_)"/>
    <numFmt numFmtId="172" formatCode="dd\-mmm\-yy"/>
    <numFmt numFmtId="173" formatCode="0.0000000000000000%"/>
    <numFmt numFmtId="174" formatCode="0.000%"/>
    <numFmt numFmtId="175" formatCode="&quot;Yes&quot;;&quot;Yes&quot;;&quot;No&quot;"/>
    <numFmt numFmtId="176" formatCode="&quot;True&quot;;&quot;True&quot;;&quot;False&quot;"/>
    <numFmt numFmtId="177" formatCode="&quot;On&quot;;&quot;On&quot;;&quot;Off&quot;"/>
    <numFmt numFmtId="178" formatCode="0.000000000"/>
    <numFmt numFmtId="179" formatCode="0.0000000"/>
    <numFmt numFmtId="180" formatCode="0.000000"/>
    <numFmt numFmtId="181" formatCode="0.0000000000"/>
    <numFmt numFmtId="182" formatCode="0.00000000"/>
    <numFmt numFmtId="183" formatCode="0.000000000000000%"/>
    <numFmt numFmtId="184" formatCode="[$€-2]\ #,##0.00_);[Red]\([$€-2]\ #,##0.00\)"/>
    <numFmt numFmtId="185" formatCode="mm/dd/yy"/>
    <numFmt numFmtId="186" formatCode="m/dd/yy"/>
    <numFmt numFmtId="187" formatCode="m/yy"/>
    <numFmt numFmtId="188" formatCode="yyyy"/>
    <numFmt numFmtId="189" formatCode="0.0000%"/>
    <numFmt numFmtId="190" formatCode="0.00000%"/>
    <numFmt numFmtId="191" formatCode="0_)"/>
    <numFmt numFmtId="192" formatCode="_(* #,##0.0_);_(* \(#,##0.0\);_(* &quot;-&quot;??_);_(@_)"/>
    <numFmt numFmtId="193" formatCode="_(&quot;$&quot;* #,##0_);_(&quot;$&quot;* \(#,##0\);_(&quot;$&quot;* &quot;-&quot;??_);_(@_)"/>
    <numFmt numFmtId="194" formatCode="0.00000_)"/>
    <numFmt numFmtId="195" formatCode="_(* #,##0_);_(* \(#,##0\);_(* &quot;-&quot;??_);_(@_)"/>
    <numFmt numFmtId="196" formatCode="0.000_)"/>
  </numFmts>
  <fonts count="20">
    <font>
      <sz val="10"/>
      <name val="Arial"/>
      <family val="0"/>
    </font>
    <font>
      <b/>
      <sz val="10"/>
      <name val="Arial"/>
      <family val="0"/>
    </font>
    <font>
      <i/>
      <sz val="10"/>
      <name val="Arial"/>
      <family val="0"/>
    </font>
    <font>
      <b/>
      <i/>
      <sz val="10"/>
      <name val="Arial"/>
      <family val="0"/>
    </font>
    <font>
      <u val="single"/>
      <sz val="10"/>
      <color indexed="20"/>
      <name val="Arial"/>
      <family val="0"/>
    </font>
    <font>
      <u val="single"/>
      <sz val="10"/>
      <color indexed="12"/>
      <name val="Arial"/>
      <family val="0"/>
    </font>
    <font>
      <sz val="10"/>
      <name val="Helv"/>
      <family val="0"/>
    </font>
    <font>
      <sz val="10"/>
      <name val="Times New Roman"/>
      <family val="1"/>
    </font>
    <font>
      <b/>
      <sz val="12"/>
      <name val="Times New Roman"/>
      <family val="1"/>
    </font>
    <font>
      <b/>
      <sz val="13.5"/>
      <name val="Arial"/>
      <family val="0"/>
    </font>
    <font>
      <b/>
      <sz val="14"/>
      <name val="Times New Roman"/>
      <family val="1"/>
    </font>
    <font>
      <sz val="12"/>
      <name val="Times New Roman"/>
      <family val="1"/>
    </font>
    <font>
      <sz val="8"/>
      <name val="Arial"/>
      <family val="0"/>
    </font>
    <font>
      <b/>
      <sz val="10"/>
      <name val="Tahoma"/>
      <family val="2"/>
    </font>
    <font>
      <sz val="8"/>
      <name val="Tahoma"/>
      <family val="0"/>
    </font>
    <font>
      <vertAlign val="superscript"/>
      <sz val="10"/>
      <name val="Arial"/>
      <family val="0"/>
    </font>
    <font>
      <b/>
      <vertAlign val="superscript"/>
      <sz val="10"/>
      <name val="Arial"/>
      <family val="0"/>
    </font>
    <font>
      <b/>
      <sz val="12"/>
      <name val="Arial"/>
      <family val="2"/>
    </font>
    <font>
      <sz val="10"/>
      <name val="Tahoma"/>
      <family val="2"/>
    </font>
    <font>
      <b/>
      <sz val="8"/>
      <name val="Arial"/>
      <family val="2"/>
    </font>
  </fonts>
  <fills count="3">
    <fill>
      <patternFill/>
    </fill>
    <fill>
      <patternFill patternType="gray125"/>
    </fill>
    <fill>
      <patternFill patternType="solid">
        <fgColor indexed="9"/>
        <bgColor indexed="64"/>
      </patternFill>
    </fill>
  </fills>
  <borders count="18">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86">
    <xf numFmtId="0" fontId="0" fillId="0" borderId="0" xfId="0" applyAlignment="1">
      <alignment/>
    </xf>
    <xf numFmtId="0" fontId="8" fillId="0" borderId="0" xfId="21" applyFont="1" applyAlignment="1">
      <alignment horizontal="right"/>
      <protection/>
    </xf>
    <xf numFmtId="0" fontId="8" fillId="0" borderId="0" xfId="0" applyFont="1" applyAlignment="1">
      <alignment horizontal="centerContinuous"/>
    </xf>
    <xf numFmtId="0" fontId="7" fillId="0" borderId="0" xfId="0" applyFont="1" applyAlignment="1">
      <alignment horizontal="centerContinuous"/>
    </xf>
    <xf numFmtId="0" fontId="11" fillId="0" borderId="1" xfId="0" applyFont="1" applyBorder="1" applyAlignment="1">
      <alignment/>
    </xf>
    <xf numFmtId="0" fontId="10" fillId="0" borderId="0" xfId="0" applyFont="1" applyAlignment="1">
      <alignment horizontal="centerContinuous"/>
    </xf>
    <xf numFmtId="0" fontId="7" fillId="0" borderId="0" xfId="0" applyFont="1" applyAlignment="1">
      <alignment/>
    </xf>
    <xf numFmtId="0" fontId="11" fillId="0" borderId="2" xfId="0" applyFont="1" applyBorder="1" applyAlignment="1">
      <alignment/>
    </xf>
    <xf numFmtId="165" fontId="11" fillId="0" borderId="2" xfId="22" applyNumberFormat="1" applyFont="1" applyBorder="1" applyAlignment="1">
      <alignment/>
    </xf>
    <xf numFmtId="165" fontId="11" fillId="0" borderId="3" xfId="22" applyNumberFormat="1" applyFont="1" applyBorder="1" applyAlignment="1">
      <alignment/>
    </xf>
    <xf numFmtId="165" fontId="11" fillId="0" borderId="4" xfId="22" applyNumberFormat="1" applyFont="1" applyBorder="1" applyAlignment="1">
      <alignment/>
    </xf>
    <xf numFmtId="0" fontId="11" fillId="0" borderId="5" xfId="0" applyFont="1" applyBorder="1" applyAlignment="1">
      <alignment/>
    </xf>
    <xf numFmtId="165" fontId="11" fillId="0" borderId="6" xfId="22" applyNumberFormat="1" applyFont="1" applyBorder="1" applyAlignment="1">
      <alignment/>
    </xf>
    <xf numFmtId="165" fontId="11" fillId="0" borderId="5" xfId="22" applyNumberFormat="1" applyFont="1" applyBorder="1" applyAlignment="1">
      <alignment/>
    </xf>
    <xf numFmtId="165" fontId="11" fillId="0" borderId="7" xfId="22" applyNumberFormat="1" applyFont="1" applyBorder="1" applyAlignment="1">
      <alignment/>
    </xf>
    <xf numFmtId="0" fontId="8" fillId="0" borderId="8" xfId="0" applyFont="1" applyBorder="1" applyAlignment="1">
      <alignment/>
    </xf>
    <xf numFmtId="165" fontId="8" fillId="0" borderId="8" xfId="22" applyNumberFormat="1" applyFont="1" applyBorder="1" applyAlignment="1">
      <alignment/>
    </xf>
    <xf numFmtId="165" fontId="8" fillId="0" borderId="1" xfId="22" applyNumberFormat="1" applyFont="1" applyBorder="1" applyAlignment="1">
      <alignment/>
    </xf>
    <xf numFmtId="165" fontId="8" fillId="0" borderId="9" xfId="22" applyNumberFormat="1" applyFont="1" applyBorder="1" applyAlignment="1">
      <alignment/>
    </xf>
    <xf numFmtId="0" fontId="8" fillId="0" borderId="1" xfId="0" applyFont="1" applyBorder="1" applyAlignment="1">
      <alignment/>
    </xf>
    <xf numFmtId="0" fontId="8" fillId="0" borderId="5" xfId="0" applyFont="1" applyBorder="1" applyAlignment="1">
      <alignment/>
    </xf>
    <xf numFmtId="165" fontId="8" fillId="0" borderId="0" xfId="22" applyNumberFormat="1" applyFont="1" applyBorder="1" applyAlignment="1">
      <alignment/>
    </xf>
    <xf numFmtId="0" fontId="11" fillId="0" borderId="5" xfId="0" applyFont="1" applyFill="1" applyBorder="1" applyAlignment="1">
      <alignment/>
    </xf>
    <xf numFmtId="0" fontId="9" fillId="0" borderId="0" xfId="0" applyFont="1" applyAlignment="1">
      <alignment/>
    </xf>
    <xf numFmtId="0" fontId="1" fillId="0" borderId="0" xfId="0" applyFont="1" applyAlignment="1">
      <alignment wrapText="1"/>
    </xf>
    <xf numFmtId="14" fontId="1" fillId="0" borderId="0" xfId="0" applyNumberFormat="1" applyFont="1" applyAlignment="1">
      <alignment horizontal="right" wrapText="1"/>
    </xf>
    <xf numFmtId="0" fontId="0" fillId="0" borderId="10" xfId="0" applyBorder="1" applyAlignment="1">
      <alignment wrapText="1"/>
    </xf>
    <xf numFmtId="0" fontId="1" fillId="0" borderId="10" xfId="0" applyFont="1" applyBorder="1" applyAlignment="1">
      <alignment horizontal="right" wrapText="1"/>
    </xf>
    <xf numFmtId="0" fontId="0" fillId="2" borderId="4" xfId="0" applyFill="1" applyBorder="1" applyAlignment="1">
      <alignment wrapText="1"/>
    </xf>
    <xf numFmtId="3" fontId="0" fillId="2" borderId="0" xfId="0" applyNumberFormat="1" applyFill="1" applyAlignment="1">
      <alignment horizontal="right" wrapText="1"/>
    </xf>
    <xf numFmtId="0" fontId="0" fillId="2" borderId="6" xfId="0" applyFill="1" applyBorder="1" applyAlignment="1">
      <alignment wrapText="1"/>
    </xf>
    <xf numFmtId="4" fontId="0" fillId="2" borderId="0" xfId="0" applyNumberFormat="1" applyFill="1" applyAlignment="1">
      <alignment horizontal="right" wrapText="1"/>
    </xf>
    <xf numFmtId="0" fontId="0" fillId="2" borderId="0" xfId="0" applyFill="1" applyAlignment="1">
      <alignment horizontal="right" wrapText="1"/>
    </xf>
    <xf numFmtId="0" fontId="0" fillId="2" borderId="11" xfId="0" applyFill="1" applyBorder="1" applyAlignment="1">
      <alignment wrapText="1"/>
    </xf>
    <xf numFmtId="0" fontId="0" fillId="2" borderId="10" xfId="0" applyFill="1" applyBorder="1" applyAlignment="1">
      <alignment horizontal="right" wrapText="1"/>
    </xf>
    <xf numFmtId="0" fontId="1" fillId="0" borderId="6" xfId="0" applyFont="1" applyBorder="1" applyAlignment="1">
      <alignment wrapText="1"/>
    </xf>
    <xf numFmtId="0" fontId="0" fillId="0" borderId="11" xfId="0" applyBorder="1" applyAlignment="1">
      <alignment wrapText="1"/>
    </xf>
    <xf numFmtId="3" fontId="0" fillId="2" borderId="0" xfId="0" applyNumberFormat="1" applyFill="1" applyBorder="1" applyAlignment="1">
      <alignment horizontal="right" wrapText="1"/>
    </xf>
    <xf numFmtId="0" fontId="0" fillId="2" borderId="12" xfId="0" applyFill="1" applyBorder="1" applyAlignment="1">
      <alignment wrapText="1"/>
    </xf>
    <xf numFmtId="3" fontId="0" fillId="2" borderId="13" xfId="0" applyNumberFormat="1" applyFill="1" applyBorder="1" applyAlignment="1">
      <alignment horizontal="right" wrapText="1"/>
    </xf>
    <xf numFmtId="166" fontId="0" fillId="2" borderId="10" xfId="0" applyNumberFormat="1" applyFill="1" applyBorder="1" applyAlignment="1">
      <alignment horizontal="right" wrapText="1"/>
    </xf>
    <xf numFmtId="0" fontId="0" fillId="2" borderId="0" xfId="0" applyFill="1" applyAlignment="1">
      <alignment wrapText="1"/>
    </xf>
    <xf numFmtId="0" fontId="0" fillId="2" borderId="10" xfId="0" applyFill="1" applyBorder="1" applyAlignment="1">
      <alignment wrapText="1"/>
    </xf>
    <xf numFmtId="4" fontId="0" fillId="2" borderId="10" xfId="0" applyNumberFormat="1" applyFill="1" applyBorder="1" applyAlignment="1">
      <alignment horizontal="right" wrapText="1"/>
    </xf>
    <xf numFmtId="3" fontId="0" fillId="2" borderId="10" xfId="0" applyNumberFormat="1" applyFill="1" applyBorder="1" applyAlignment="1">
      <alignment horizontal="right" wrapText="1"/>
    </xf>
    <xf numFmtId="0" fontId="0" fillId="0" borderId="0" xfId="0" applyBorder="1" applyAlignment="1">
      <alignment/>
    </xf>
    <xf numFmtId="2" fontId="0" fillId="2" borderId="10" xfId="0" applyNumberFormat="1" applyFill="1" applyBorder="1" applyAlignment="1">
      <alignment horizontal="right" wrapText="1"/>
    </xf>
    <xf numFmtId="3" fontId="0" fillId="2" borderId="14" xfId="0" applyNumberFormat="1" applyFill="1" applyBorder="1" applyAlignment="1">
      <alignment horizontal="right" wrapText="1"/>
    </xf>
    <xf numFmtId="0" fontId="9" fillId="0" borderId="10" xfId="0" applyFont="1" applyBorder="1" applyAlignment="1">
      <alignment/>
    </xf>
    <xf numFmtId="14" fontId="1" fillId="0" borderId="10" xfId="0" applyNumberFormat="1" applyFont="1" applyBorder="1" applyAlignment="1">
      <alignment horizontal="right" wrapText="1"/>
    </xf>
    <xf numFmtId="0" fontId="0" fillId="0" borderId="4" xfId="0" applyBorder="1" applyAlignment="1">
      <alignment/>
    </xf>
    <xf numFmtId="174" fontId="0" fillId="0" borderId="0" xfId="0" applyNumberFormat="1" applyAlignment="1">
      <alignment/>
    </xf>
    <xf numFmtId="0" fontId="0" fillId="0" borderId="6" xfId="0" applyBorder="1" applyAlignment="1">
      <alignment/>
    </xf>
    <xf numFmtId="174" fontId="0" fillId="0" borderId="0" xfId="0" applyNumberFormat="1" applyBorder="1" applyAlignment="1">
      <alignment/>
    </xf>
    <xf numFmtId="0" fontId="0" fillId="0" borderId="9" xfId="0" applyBorder="1" applyAlignment="1">
      <alignment/>
    </xf>
    <xf numFmtId="174" fontId="0" fillId="0" borderId="15" xfId="0" applyNumberFormat="1" applyBorder="1" applyAlignment="1">
      <alignment/>
    </xf>
    <xf numFmtId="0" fontId="0" fillId="0" borderId="15" xfId="0" applyBorder="1" applyAlignment="1">
      <alignment/>
    </xf>
    <xf numFmtId="0" fontId="0" fillId="0" borderId="6" xfId="0" applyFill="1" applyBorder="1" applyAlignment="1">
      <alignment/>
    </xf>
    <xf numFmtId="0" fontId="0" fillId="0" borderId="11" xfId="0" applyFill="1" applyBorder="1" applyAlignment="1">
      <alignment/>
    </xf>
    <xf numFmtId="174" fontId="0" fillId="0" borderId="10" xfId="0" applyNumberFormat="1" applyBorder="1" applyAlignment="1">
      <alignment/>
    </xf>
    <xf numFmtId="0" fontId="0" fillId="0" borderId="9" xfId="0" applyFill="1" applyBorder="1" applyAlignment="1">
      <alignment/>
    </xf>
    <xf numFmtId="167" fontId="0" fillId="0" borderId="5" xfId="0" applyNumberFormat="1" applyBorder="1" applyAlignment="1">
      <alignment/>
    </xf>
    <xf numFmtId="167" fontId="0" fillId="0" borderId="0" xfId="0" applyNumberFormat="1" applyBorder="1" applyAlignment="1">
      <alignment/>
    </xf>
    <xf numFmtId="167" fontId="0" fillId="0" borderId="0" xfId="0" applyNumberFormat="1" applyAlignment="1">
      <alignment/>
    </xf>
    <xf numFmtId="167" fontId="0" fillId="0" borderId="15" xfId="0" applyNumberFormat="1" applyBorder="1" applyAlignment="1">
      <alignment/>
    </xf>
    <xf numFmtId="0" fontId="1" fillId="0" borderId="10" xfId="0" applyFont="1" applyBorder="1" applyAlignment="1">
      <alignment horizontal="center"/>
    </xf>
    <xf numFmtId="0" fontId="0" fillId="0" borderId="16" xfId="0" applyBorder="1" applyAlignment="1">
      <alignment/>
    </xf>
    <xf numFmtId="174" fontId="0" fillId="0" borderId="11" xfId="0" applyNumberFormat="1" applyBorder="1" applyAlignment="1">
      <alignment/>
    </xf>
    <xf numFmtId="0" fontId="15" fillId="0" borderId="0" xfId="0" applyFont="1" applyAlignment="1">
      <alignment wrapText="1"/>
    </xf>
    <xf numFmtId="0" fontId="15" fillId="2" borderId="0" xfId="0" applyFont="1" applyFill="1" applyAlignment="1">
      <alignment wrapText="1"/>
    </xf>
    <xf numFmtId="0" fontId="16" fillId="2" borderId="0" xfId="0" applyFont="1" applyFill="1" applyAlignment="1">
      <alignment wrapText="1"/>
    </xf>
    <xf numFmtId="0" fontId="0" fillId="0" borderId="10" xfId="0" applyBorder="1" applyAlignment="1">
      <alignment/>
    </xf>
    <xf numFmtId="4" fontId="0" fillId="2" borderId="13" xfId="0" applyNumberFormat="1" applyFill="1" applyBorder="1" applyAlignment="1">
      <alignment horizontal="right" wrapText="1"/>
    </xf>
    <xf numFmtId="0" fontId="0" fillId="2" borderId="7" xfId="0" applyFill="1" applyBorder="1" applyAlignment="1">
      <alignment wrapText="1"/>
    </xf>
    <xf numFmtId="0" fontId="0" fillId="2" borderId="16" xfId="0" applyFill="1" applyBorder="1" applyAlignment="1">
      <alignment wrapText="1"/>
    </xf>
    <xf numFmtId="0" fontId="0" fillId="2" borderId="0" xfId="0" applyFill="1" applyBorder="1" applyAlignment="1">
      <alignment wrapText="1"/>
    </xf>
    <xf numFmtId="0" fontId="17" fillId="0" borderId="0" xfId="0" applyFont="1" applyAlignment="1">
      <alignment/>
    </xf>
    <xf numFmtId="0" fontId="0" fillId="0" borderId="3" xfId="0" applyBorder="1" applyAlignment="1">
      <alignment/>
    </xf>
    <xf numFmtId="174" fontId="0" fillId="0" borderId="17" xfId="0" applyNumberFormat="1" applyBorder="1" applyAlignment="1">
      <alignment/>
    </xf>
    <xf numFmtId="174" fontId="0" fillId="0" borderId="4" xfId="0" applyNumberFormat="1" applyBorder="1" applyAlignment="1">
      <alignment/>
    </xf>
    <xf numFmtId="0" fontId="0" fillId="0" borderId="7" xfId="0" applyBorder="1" applyAlignment="1">
      <alignment/>
    </xf>
    <xf numFmtId="174" fontId="0" fillId="0" borderId="6" xfId="0" applyNumberFormat="1" applyBorder="1" applyAlignment="1">
      <alignment/>
    </xf>
    <xf numFmtId="0" fontId="0" fillId="0" borderId="1" xfId="0" applyBorder="1" applyAlignment="1">
      <alignment/>
    </xf>
    <xf numFmtId="174" fontId="0" fillId="0" borderId="8" xfId="0" applyNumberFormat="1" applyBorder="1" applyAlignment="1">
      <alignment/>
    </xf>
    <xf numFmtId="174" fontId="0" fillId="0" borderId="9" xfId="0" applyNumberFormat="1" applyBorder="1" applyAlignment="1">
      <alignment/>
    </xf>
    <xf numFmtId="0" fontId="0" fillId="0" borderId="1" xfId="0"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rcjrw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jrw\Excel\Stock%20and%20Bond%20Returns\bond%20and%20stock%20returns%20-%20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ctive%20Jobs\Lone%20Star%20Pipeline\RRC%20Rebuttal\Risk%20Premiu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ctive%20Jobs\Kansas%20Gas%20Services\bhf-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ctive%20Jobs\Kansas%20Gas%20Services\CAP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Bruce%20H.%20Fairchild\Desktop\DEFS\LDC%20Cost%20of%20Equit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ctive%20Jobs\El%20Paso%20Electric\Bundled\Group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2">
        <row r="8">
          <cell r="A8">
            <v>1926</v>
          </cell>
          <cell r="O8">
            <v>0.07769523946160128</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Premium"/>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HF-1"/>
      <sheetName val="BHF-2"/>
      <sheetName val="BHF-3(1)"/>
      <sheetName val="BHF-3(2)"/>
      <sheetName val="BHF-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A-8"/>
      <sheetName val="Sheet1"/>
      <sheetName val="S&amp;P 500 Div Payers"/>
      <sheetName val="S&amp;P 5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HF-3(1)"/>
      <sheetName val="BHF-3(2)"/>
      <sheetName val="bxr Growth"/>
      <sheetName val="Risk Measures"/>
      <sheetName val="Ordinal Ratings"/>
      <sheetName val="RRA"/>
      <sheetName val="Realized"/>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oup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tabSelected="1" workbookViewId="0" topLeftCell="A24">
      <selection activeCell="K15" sqref="K15"/>
    </sheetView>
  </sheetViews>
  <sheetFormatPr defaultColWidth="9.140625" defaultRowHeight="12.75"/>
  <cols>
    <col min="1" max="1" width="21.8515625" style="0" customWidth="1"/>
    <col min="5" max="5" width="2.57421875" style="0" customWidth="1"/>
    <col min="6" max="6" width="19.8515625" style="0" customWidth="1"/>
  </cols>
  <sheetData>
    <row r="1" ht="15.75">
      <c r="I1" s="1" t="s">
        <v>50</v>
      </c>
    </row>
    <row r="2" ht="15.75">
      <c r="I2" s="1" t="s">
        <v>49</v>
      </c>
    </row>
    <row r="8" spans="1:9" ht="18.75">
      <c r="A8" s="5" t="s">
        <v>50</v>
      </c>
      <c r="B8" s="2"/>
      <c r="C8" s="2"/>
      <c r="D8" s="2"/>
      <c r="E8" s="2"/>
      <c r="F8" s="2"/>
      <c r="G8" s="2"/>
      <c r="H8" s="2"/>
      <c r="I8" s="2"/>
    </row>
    <row r="9" spans="1:9" ht="15.75">
      <c r="A9" s="2"/>
      <c r="B9" s="2"/>
      <c r="C9" s="2"/>
      <c r="D9" s="2"/>
      <c r="E9" s="2"/>
      <c r="F9" s="2"/>
      <c r="G9" s="2"/>
      <c r="H9" s="2"/>
      <c r="I9" s="2"/>
    </row>
    <row r="10" spans="1:9" ht="15.75">
      <c r="A10" s="2" t="s">
        <v>46</v>
      </c>
      <c r="B10" s="2"/>
      <c r="C10" s="2"/>
      <c r="D10" s="2"/>
      <c r="E10" s="2"/>
      <c r="F10" s="2"/>
      <c r="G10" s="2"/>
      <c r="H10" s="2"/>
      <c r="I10" s="2"/>
    </row>
    <row r="11" spans="1:9" ht="15.75">
      <c r="A11" s="2" t="s">
        <v>45</v>
      </c>
      <c r="B11" s="2"/>
      <c r="C11" s="2"/>
      <c r="D11" s="2"/>
      <c r="E11" s="2"/>
      <c r="F11" s="2"/>
      <c r="G11" s="2"/>
      <c r="H11" s="2"/>
      <c r="I11" s="2"/>
    </row>
    <row r="14" spans="1:9" ht="15.75">
      <c r="A14" s="2" t="s">
        <v>1</v>
      </c>
      <c r="B14" s="2"/>
      <c r="C14" s="3"/>
      <c r="D14" s="3"/>
      <c r="E14" s="6"/>
      <c r="F14" s="2" t="s">
        <v>2</v>
      </c>
      <c r="G14" s="2"/>
      <c r="H14" s="3"/>
      <c r="I14" s="3"/>
    </row>
    <row r="17" spans="1:9" ht="15.75">
      <c r="A17" s="4" t="s">
        <v>4</v>
      </c>
      <c r="B17" s="4" t="s">
        <v>5</v>
      </c>
      <c r="C17" s="4" t="s">
        <v>6</v>
      </c>
      <c r="D17" s="4" t="s">
        <v>7</v>
      </c>
      <c r="F17" s="4" t="s">
        <v>4</v>
      </c>
      <c r="G17" s="4" t="s">
        <v>5</v>
      </c>
      <c r="H17" s="4" t="s">
        <v>6</v>
      </c>
      <c r="I17" s="4" t="s">
        <v>7</v>
      </c>
    </row>
    <row r="18" spans="1:9" ht="15.75">
      <c r="A18" s="7" t="s">
        <v>8</v>
      </c>
      <c r="B18" s="8">
        <v>0.09623368939879406</v>
      </c>
      <c r="C18" s="9">
        <v>0.07343861256324202</v>
      </c>
      <c r="D18" s="10">
        <v>0.0596173480866129</v>
      </c>
      <c r="F18" s="11" t="s">
        <v>29</v>
      </c>
      <c r="G18" s="8">
        <v>0.04952695251918149</v>
      </c>
      <c r="H18" s="9">
        <v>0.07511095894646735</v>
      </c>
      <c r="I18" s="12">
        <v>0.06960898760382639</v>
      </c>
    </row>
    <row r="19" spans="1:9" ht="15.75">
      <c r="A19" s="11" t="s">
        <v>9</v>
      </c>
      <c r="B19" s="13">
        <v>0.043106165954058584</v>
      </c>
      <c r="C19" s="14">
        <v>0.04435707090152197</v>
      </c>
      <c r="D19" s="12">
        <v>0.02138176508307721</v>
      </c>
      <c r="F19" s="11" t="s">
        <v>30</v>
      </c>
      <c r="G19" s="13">
        <v>0.10049160245417288</v>
      </c>
      <c r="H19" s="14">
        <v>0.19455508629180396</v>
      </c>
      <c r="I19" s="12">
        <v>0.13751528361958387</v>
      </c>
    </row>
    <row r="20" spans="1:9" ht="15.75">
      <c r="A20" s="11" t="s">
        <v>10</v>
      </c>
      <c r="B20" s="13">
        <v>0.05578337777469278</v>
      </c>
      <c r="C20" s="14">
        <v>0.08286944128687646</v>
      </c>
      <c r="D20" s="12">
        <v>0.0609538560814733</v>
      </c>
      <c r="F20" s="11" t="s">
        <v>31</v>
      </c>
      <c r="G20" s="13">
        <v>0.042204114161058515</v>
      </c>
      <c r="H20" s="14">
        <v>0.08269492151570135</v>
      </c>
      <c r="I20" s="12">
        <v>0.06209876135276038</v>
      </c>
    </row>
    <row r="21" spans="1:9" ht="15.75">
      <c r="A21" s="11" t="s">
        <v>11</v>
      </c>
      <c r="B21" s="13">
        <v>-0.033248297366625046</v>
      </c>
      <c r="C21" s="14">
        <v>0.042197860067796356</v>
      </c>
      <c r="D21" s="12">
        <v>0.08232112565053962</v>
      </c>
      <c r="F21" s="11" t="s">
        <v>32</v>
      </c>
      <c r="G21" s="13">
        <v>0.0672967199865182</v>
      </c>
      <c r="H21" s="14">
        <v>0.07150341176741382</v>
      </c>
      <c r="I21" s="12">
        <v>0.046498318981163855</v>
      </c>
    </row>
    <row r="22" spans="1:9" ht="15.75">
      <c r="A22" s="11" t="s">
        <v>12</v>
      </c>
      <c r="B22" s="13">
        <v>0.04166059412862588</v>
      </c>
      <c r="C22" s="14">
        <v>0.040385987539808266</v>
      </c>
      <c r="D22" s="12">
        <v>0.03933749619653715</v>
      </c>
      <c r="F22" s="15" t="s">
        <v>0</v>
      </c>
      <c r="G22" s="16">
        <v>0.06487984728023277</v>
      </c>
      <c r="H22" s="17">
        <v>0.10596609463034662</v>
      </c>
      <c r="I22" s="18">
        <v>0.07893033788933362</v>
      </c>
    </row>
    <row r="23" spans="1:9" ht="15.75">
      <c r="A23" s="15" t="s">
        <v>0</v>
      </c>
      <c r="B23" s="16">
        <v>0.040707105977909254</v>
      </c>
      <c r="C23" s="17">
        <v>0.056649794471849015</v>
      </c>
      <c r="D23" s="18">
        <v>0.05272231821964803</v>
      </c>
      <c r="F23" s="15" t="s">
        <v>3</v>
      </c>
      <c r="G23" s="16">
        <v>0.05841183625284985</v>
      </c>
      <c r="H23" s="17">
        <v>0.07890294023108435</v>
      </c>
      <c r="I23" s="18">
        <v>0.06585387447829338</v>
      </c>
    </row>
    <row r="24" spans="1:9" ht="15.75">
      <c r="A24" s="15" t="s">
        <v>3</v>
      </c>
      <c r="B24" s="16">
        <v>0.043106165954058584</v>
      </c>
      <c r="C24" s="17">
        <v>0.04435707090152197</v>
      </c>
      <c r="D24" s="18">
        <v>0.0596173480866129</v>
      </c>
      <c r="F24" s="11" t="s">
        <v>33</v>
      </c>
      <c r="G24" s="13">
        <v>-0.15071271684376975</v>
      </c>
      <c r="H24" s="14">
        <v>-0.06301169681958063</v>
      </c>
      <c r="I24" s="12">
        <v>-0.03437951762996094</v>
      </c>
    </row>
    <row r="25" spans="1:9" ht="15.75">
      <c r="A25" s="11" t="s">
        <v>13</v>
      </c>
      <c r="B25" s="13">
        <v>0.07166457967424855</v>
      </c>
      <c r="C25" s="14">
        <v>-0.0013900180304975418</v>
      </c>
      <c r="D25" s="12">
        <v>-0.0010045287082499632</v>
      </c>
      <c r="F25" s="11" t="s">
        <v>34</v>
      </c>
      <c r="G25" s="13">
        <v>0.06915806052816698</v>
      </c>
      <c r="H25" s="14">
        <v>0.08417001845111738</v>
      </c>
      <c r="I25" s="12">
        <v>0.06313901581642378</v>
      </c>
    </row>
    <row r="26" spans="1:9" ht="15.75">
      <c r="A26" s="11" t="s">
        <v>14</v>
      </c>
      <c r="B26" s="13">
        <v>0.019051324438995376</v>
      </c>
      <c r="C26" s="14">
        <v>0.02428198329039355</v>
      </c>
      <c r="D26" s="12">
        <v>0.02608772784036928</v>
      </c>
      <c r="F26" s="11" t="s">
        <v>35</v>
      </c>
      <c r="G26" s="13">
        <v>-0.026121694211756585</v>
      </c>
      <c r="H26" s="14">
        <v>-0.035541658486876404</v>
      </c>
      <c r="I26" s="12">
        <v>-0.010888707428142297</v>
      </c>
    </row>
    <row r="27" spans="1:9" ht="15.75">
      <c r="A27" s="11" t="s">
        <v>15</v>
      </c>
      <c r="B27" s="13">
        <v>0.06499152632849081</v>
      </c>
      <c r="C27" s="14">
        <v>-0.028532796280269057</v>
      </c>
      <c r="D27" s="12">
        <v>-0.008595652655057129</v>
      </c>
      <c r="F27" s="11" t="s">
        <v>36</v>
      </c>
      <c r="G27" s="13">
        <v>0.20473165878206956</v>
      </c>
      <c r="H27" s="14">
        <v>0.03918705654156884</v>
      </c>
      <c r="I27" s="12">
        <v>0.05333422850623726</v>
      </c>
    </row>
    <row r="28" spans="1:9" ht="15.75">
      <c r="A28" s="11" t="s">
        <v>16</v>
      </c>
      <c r="B28" s="13">
        <v>-0.30610454880144233</v>
      </c>
      <c r="C28" s="14">
        <v>-0.15337565496367267</v>
      </c>
      <c r="D28" s="12">
        <v>-0.006743027916703004</v>
      </c>
      <c r="F28" s="15" t="s">
        <v>0</v>
      </c>
      <c r="G28" s="16">
        <v>0.02426382706367755</v>
      </c>
      <c r="H28" s="17">
        <v>0.006200929921557297</v>
      </c>
      <c r="I28" s="18">
        <v>0.01780125481613945</v>
      </c>
    </row>
    <row r="29" spans="1:9" ht="15.75">
      <c r="A29" s="11" t="s">
        <v>17</v>
      </c>
      <c r="B29" s="13">
        <v>0.03849882037022079</v>
      </c>
      <c r="C29" s="14">
        <v>0.05721772088359112</v>
      </c>
      <c r="D29" s="12">
        <v>0.030907244361375152</v>
      </c>
      <c r="F29" s="15" t="s">
        <v>3</v>
      </c>
      <c r="G29" s="16">
        <v>0.05841183625284985</v>
      </c>
      <c r="H29" s="17">
        <v>0.03918705654156884</v>
      </c>
      <c r="I29" s="18">
        <v>0.05333422850623726</v>
      </c>
    </row>
    <row r="30" spans="1:9" ht="15.75">
      <c r="A30" s="15" t="s">
        <v>0</v>
      </c>
      <c r="B30" s="16">
        <v>-0.02237965959789736</v>
      </c>
      <c r="C30" s="17">
        <v>-0.02035975302009092</v>
      </c>
      <c r="D30" s="18">
        <v>0.008130352584346866</v>
      </c>
      <c r="F30" s="11" t="s">
        <v>37</v>
      </c>
      <c r="G30" s="13">
        <v>0.010511280639265097</v>
      </c>
      <c r="H30" s="14">
        <v>0.010263344665878638</v>
      </c>
      <c r="I30" s="12">
        <v>0.010034545261007777</v>
      </c>
    </row>
    <row r="31" spans="1:9" ht="15.75">
      <c r="A31" s="15" t="s">
        <v>3</v>
      </c>
      <c r="B31" s="16">
        <v>0.03849882037022079</v>
      </c>
      <c r="C31" s="17">
        <v>-0.0013900180304975418</v>
      </c>
      <c r="D31" s="18">
        <v>-0.0010045287082499632</v>
      </c>
      <c r="F31" s="11" t="s">
        <v>38</v>
      </c>
      <c r="G31" s="13">
        <v>0.06980727165436007</v>
      </c>
      <c r="H31" s="14">
        <v>0.061187631459107994</v>
      </c>
      <c r="I31" s="12">
        <v>0.02850948558368316</v>
      </c>
    </row>
    <row r="32" spans="1:9" ht="15.75">
      <c r="A32" s="11" t="s">
        <v>18</v>
      </c>
      <c r="B32" s="13">
        <v>0.02837063971239795</v>
      </c>
      <c r="C32" s="14">
        <v>0.042810910001774616</v>
      </c>
      <c r="D32" s="12">
        <v>0.14833888096066605</v>
      </c>
      <c r="F32" s="11" t="s">
        <v>39</v>
      </c>
      <c r="G32" s="13">
        <v>0.0075190793209780615</v>
      </c>
      <c r="H32" s="14">
        <v>0.0100752948556313</v>
      </c>
      <c r="I32" s="12">
        <v>0.015986948406987223</v>
      </c>
    </row>
    <row r="33" spans="1:9" ht="15.75">
      <c r="A33" s="11" t="s">
        <v>19</v>
      </c>
      <c r="B33" s="13">
        <v>0.012296313717572449</v>
      </c>
      <c r="C33" s="14">
        <v>0.011800454860417142</v>
      </c>
      <c r="D33" s="12">
        <v>0.012461691568272704</v>
      </c>
      <c r="F33" s="11" t="s">
        <v>40</v>
      </c>
      <c r="G33" s="13">
        <v>0.05805366025235181</v>
      </c>
      <c r="H33" s="14">
        <v>0.04379832833368291</v>
      </c>
      <c r="I33" s="12">
        <v>0.030722095907084412</v>
      </c>
    </row>
    <row r="34" spans="1:9" ht="15.75">
      <c r="A34" s="11" t="s">
        <v>20</v>
      </c>
      <c r="B34" s="13">
        <v>0.01948193502380491</v>
      </c>
      <c r="C34" s="14">
        <v>0.024508038754939454</v>
      </c>
      <c r="D34" s="12">
        <v>0.020751367726125958</v>
      </c>
      <c r="F34" s="15" t="s">
        <v>0</v>
      </c>
      <c r="G34" s="16">
        <v>0.03647282296673876</v>
      </c>
      <c r="H34" s="17">
        <v>0.03133114982857521</v>
      </c>
      <c r="I34" s="18">
        <v>0.021313268789690643</v>
      </c>
    </row>
    <row r="35" spans="1:9" ht="15.75">
      <c r="A35" s="11" t="s">
        <v>21</v>
      </c>
      <c r="B35" s="13">
        <v>0.0478122891806827</v>
      </c>
      <c r="C35" s="14">
        <v>0.0715046161191284</v>
      </c>
      <c r="D35" s="12">
        <v>0.10091105226496544</v>
      </c>
      <c r="F35" s="15" t="s">
        <v>3</v>
      </c>
      <c r="G35" s="16">
        <v>0.05805366025235181</v>
      </c>
      <c r="H35" s="17">
        <v>0.03918705654156884</v>
      </c>
      <c r="I35" s="18">
        <v>0.02850948558368316</v>
      </c>
    </row>
    <row r="36" spans="1:9" ht="15.75">
      <c r="A36" s="11" t="s">
        <v>22</v>
      </c>
      <c r="B36" s="13">
        <v>0.039255192684493734</v>
      </c>
      <c r="C36" s="14">
        <v>0.03414621632574555</v>
      </c>
      <c r="D36" s="12"/>
      <c r="F36" s="11" t="s">
        <v>41</v>
      </c>
      <c r="G36" s="13">
        <v>0.0073270602821831066</v>
      </c>
      <c r="H36" s="14">
        <v>0.039957193802399704</v>
      </c>
      <c r="I36" s="12">
        <v>0.03452604894729805</v>
      </c>
    </row>
    <row r="37" spans="1:9" ht="15.75">
      <c r="A37" s="15" t="s">
        <v>0</v>
      </c>
      <c r="B37" s="16">
        <v>0.029443274063790346</v>
      </c>
      <c r="C37" s="17">
        <v>0.03695404721240103</v>
      </c>
      <c r="D37" s="18">
        <v>0.07061574813000754</v>
      </c>
      <c r="F37" s="11" t="s">
        <v>42</v>
      </c>
      <c r="G37" s="13">
        <v>0.11778322853725265</v>
      </c>
      <c r="H37" s="14">
        <v>0.11360937966843765</v>
      </c>
      <c r="I37" s="12">
        <v>0.0577633213848856</v>
      </c>
    </row>
    <row r="38" spans="1:9" ht="15.75">
      <c r="A38" s="15" t="s">
        <v>3</v>
      </c>
      <c r="B38" s="16">
        <v>0.02837063971239795</v>
      </c>
      <c r="C38" s="17">
        <v>0.03414621632574555</v>
      </c>
      <c r="D38" s="18">
        <v>0.0608312099955457</v>
      </c>
      <c r="F38" s="11" t="s">
        <v>43</v>
      </c>
      <c r="G38" s="13">
        <v>0.05495063731627425</v>
      </c>
      <c r="H38" s="14">
        <v>0.028375124734602908</v>
      </c>
      <c r="I38" s="12">
        <v>0.009583056816447222</v>
      </c>
    </row>
    <row r="39" spans="1:9" ht="15.75">
      <c r="A39" s="11" t="s">
        <v>23</v>
      </c>
      <c r="B39" s="13">
        <v>0.0721376380171197</v>
      </c>
      <c r="C39" s="14">
        <v>0.051732587405574515</v>
      </c>
      <c r="D39" s="12">
        <v>0.03932845971912391</v>
      </c>
      <c r="F39" s="11" t="s">
        <v>44</v>
      </c>
      <c r="G39" s="13">
        <v>0.048518449279904674</v>
      </c>
      <c r="H39" s="14">
        <v>0.03867399035272312</v>
      </c>
      <c r="I39" s="12">
        <v>0.055867320509800145</v>
      </c>
    </row>
    <row r="40" spans="1:9" ht="15.75">
      <c r="A40" s="11" t="s">
        <v>24</v>
      </c>
      <c r="B40" s="13">
        <v>0.054417928260849235</v>
      </c>
      <c r="C40" s="14">
        <v>0.04096336853747973</v>
      </c>
      <c r="D40" s="12">
        <v>0.03811161693239451</v>
      </c>
      <c r="F40" s="15" t="s">
        <v>0</v>
      </c>
      <c r="G40" s="16">
        <v>0.05714484385390367</v>
      </c>
      <c r="H40" s="17">
        <v>0.055153922139540845</v>
      </c>
      <c r="I40" s="18">
        <v>0.039434936914607754</v>
      </c>
    </row>
    <row r="41" spans="1:9" ht="15.75">
      <c r="A41" s="11" t="s">
        <v>25</v>
      </c>
      <c r="B41" s="13">
        <v>0.026810890659963338</v>
      </c>
      <c r="C41" s="14">
        <v>0.002116432643582078</v>
      </c>
      <c r="D41" s="12">
        <v>0.034239115025107125</v>
      </c>
      <c r="F41" s="15" t="s">
        <v>3</v>
      </c>
      <c r="G41" s="16">
        <v>0.05495063731627425</v>
      </c>
      <c r="H41" s="17">
        <v>0.03918705654156884</v>
      </c>
      <c r="I41" s="18">
        <v>0.03452604894729805</v>
      </c>
    </row>
    <row r="42" spans="1:4" ht="15.75">
      <c r="A42" s="11" t="s">
        <v>26</v>
      </c>
      <c r="B42" s="13">
        <v>0.013092401657344377</v>
      </c>
      <c r="C42" s="14">
        <v>-0.021898453502412374</v>
      </c>
      <c r="D42" s="12">
        <v>0.046304190273343204</v>
      </c>
    </row>
    <row r="43" spans="1:9" ht="15.75">
      <c r="A43" s="11" t="s">
        <v>27</v>
      </c>
      <c r="B43" s="13">
        <v>0.04071528623745291</v>
      </c>
      <c r="C43" s="14">
        <v>0.03601129364994682</v>
      </c>
      <c r="D43" s="12">
        <v>0.03923796530457424</v>
      </c>
      <c r="F43" s="19" t="s">
        <v>47</v>
      </c>
      <c r="G43" s="17">
        <f aca="true" t="shared" si="0" ref="G43:I44">AVERAGE(G22,G28,G34,G40)</f>
        <v>0.04569033529113819</v>
      </c>
      <c r="H43" s="17">
        <f t="shared" si="0"/>
        <v>0.04966302413000499</v>
      </c>
      <c r="I43" s="17">
        <f t="shared" si="0"/>
        <v>0.03936994960244287</v>
      </c>
    </row>
    <row r="44" spans="1:9" ht="15.75">
      <c r="A44" s="15" t="s">
        <v>0</v>
      </c>
      <c r="B44" s="16">
        <v>0.04143482896654591</v>
      </c>
      <c r="C44" s="17">
        <v>0.021785045746834153</v>
      </c>
      <c r="D44" s="18">
        <v>0.0394442694509086</v>
      </c>
      <c r="F44" s="19" t="s">
        <v>48</v>
      </c>
      <c r="G44" s="17">
        <f t="shared" si="0"/>
        <v>0.05745699251858144</v>
      </c>
      <c r="H44" s="17">
        <f t="shared" si="0"/>
        <v>0.04911602746394772</v>
      </c>
      <c r="I44" s="17">
        <f t="shared" si="0"/>
        <v>0.04555590937887796</v>
      </c>
    </row>
    <row r="45" spans="1:4" ht="15.75">
      <c r="A45" s="15" t="s">
        <v>3</v>
      </c>
      <c r="B45" s="16">
        <v>0.04071528623745291</v>
      </c>
      <c r="C45" s="17">
        <v>0.03601129364994682</v>
      </c>
      <c r="D45" s="18">
        <v>0.03923796530457424</v>
      </c>
    </row>
    <row r="46" spans="1:4" ht="15.75">
      <c r="A46" s="20"/>
      <c r="B46" s="21"/>
      <c r="C46" s="21"/>
      <c r="D46" s="21"/>
    </row>
    <row r="47" spans="1:4" ht="15.75">
      <c r="A47" s="19" t="s">
        <v>47</v>
      </c>
      <c r="B47" s="17">
        <f aca="true" t="shared" si="1" ref="B47:D48">AVERAGE(B23,B30,B37,B44)</f>
        <v>0.02230138735258704</v>
      </c>
      <c r="C47" s="17">
        <f t="shared" si="1"/>
        <v>0.02375728360274832</v>
      </c>
      <c r="D47" s="17">
        <f t="shared" si="1"/>
        <v>0.04272817209622776</v>
      </c>
    </row>
    <row r="48" spans="1:4" ht="15.75">
      <c r="A48" s="19" t="s">
        <v>48</v>
      </c>
      <c r="B48" s="17">
        <f t="shared" si="1"/>
        <v>0.03767272806853256</v>
      </c>
      <c r="C48" s="17">
        <f t="shared" si="1"/>
        <v>0.028281140711679198</v>
      </c>
      <c r="D48" s="17">
        <f t="shared" si="1"/>
        <v>0.03967049866962072</v>
      </c>
    </row>
    <row r="49" ht="15.75">
      <c r="A49" s="22" t="s">
        <v>28</v>
      </c>
    </row>
  </sheetData>
  <printOptions/>
  <pageMargins left="0.68" right="0.46" top="0.65" bottom="1" header="0.5" footer="0.5"/>
  <pageSetup fitToHeight="1" fitToWidth="1"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P157"/>
  <sheetViews>
    <sheetView zoomScale="70" zoomScaleNormal="70" workbookViewId="0" topLeftCell="A122">
      <selection activeCell="A131" sqref="A131"/>
    </sheetView>
  </sheetViews>
  <sheetFormatPr defaultColWidth="9.140625" defaultRowHeight="12" customHeight="1"/>
  <cols>
    <col min="1" max="1" width="36.00390625" style="0" customWidth="1"/>
    <col min="2" max="16" width="13.28125" style="0" customWidth="1"/>
  </cols>
  <sheetData>
    <row r="1" ht="24.75" customHeight="1">
      <c r="A1" s="23" t="s">
        <v>51</v>
      </c>
    </row>
    <row r="2" spans="1:16" ht="24.75" customHeight="1">
      <c r="A2" s="24" t="s">
        <v>52</v>
      </c>
      <c r="B2" s="25">
        <v>37986</v>
      </c>
      <c r="C2" s="25">
        <v>37621</v>
      </c>
      <c r="D2" s="25">
        <v>37256</v>
      </c>
      <c r="E2" s="25">
        <v>36891</v>
      </c>
      <c r="F2" s="25">
        <v>36525</v>
      </c>
      <c r="G2" s="25">
        <v>36160</v>
      </c>
      <c r="H2" s="25">
        <v>35795</v>
      </c>
      <c r="I2" s="25">
        <v>35430</v>
      </c>
      <c r="J2" s="25">
        <v>35064</v>
      </c>
      <c r="K2" s="25">
        <v>34699</v>
      </c>
      <c r="L2" s="25">
        <v>34334</v>
      </c>
      <c r="M2" s="25">
        <v>33969</v>
      </c>
      <c r="N2" s="25">
        <v>33603</v>
      </c>
      <c r="O2" s="25">
        <v>33238</v>
      </c>
      <c r="P2" s="25">
        <v>32873</v>
      </c>
    </row>
    <row r="3" spans="1:16" ht="14.25" customHeight="1">
      <c r="A3" s="26" t="s">
        <v>53</v>
      </c>
      <c r="B3" s="27" t="s">
        <v>54</v>
      </c>
      <c r="C3" s="27" t="s">
        <v>54</v>
      </c>
      <c r="D3" s="27" t="s">
        <v>54</v>
      </c>
      <c r="E3" s="27" t="s">
        <v>54</v>
      </c>
      <c r="F3" s="27" t="s">
        <v>54</v>
      </c>
      <c r="G3" s="27" t="s">
        <v>54</v>
      </c>
      <c r="H3" s="27" t="s">
        <v>54</v>
      </c>
      <c r="I3" s="27" t="s">
        <v>54</v>
      </c>
      <c r="J3" s="27" t="s">
        <v>54</v>
      </c>
      <c r="K3" s="27" t="s">
        <v>54</v>
      </c>
      <c r="L3" s="27" t="s">
        <v>54</v>
      </c>
      <c r="M3" s="27" t="s">
        <v>54</v>
      </c>
      <c r="N3" s="27" t="s">
        <v>54</v>
      </c>
      <c r="O3" s="27" t="s">
        <v>54</v>
      </c>
      <c r="P3" s="27" t="s">
        <v>54</v>
      </c>
    </row>
    <row r="4" spans="1:16" ht="24.75" customHeight="1">
      <c r="A4" s="28" t="s">
        <v>55</v>
      </c>
      <c r="B4" s="29">
        <v>212669</v>
      </c>
      <c r="C4" s="29">
        <v>209205</v>
      </c>
      <c r="D4" s="29">
        <v>197514</v>
      </c>
      <c r="E4" s="29">
        <v>183960</v>
      </c>
      <c r="F4" s="29">
        <v>173421</v>
      </c>
      <c r="G4" s="29">
        <v>148060</v>
      </c>
      <c r="H4" s="29">
        <v>153755</v>
      </c>
      <c r="I4" s="29">
        <v>151529</v>
      </c>
      <c r="J4" s="29">
        <v>129813</v>
      </c>
      <c r="K4" s="29">
        <v>122675</v>
      </c>
      <c r="L4" s="29">
        <v>108506</v>
      </c>
      <c r="M4" s="29">
        <v>100660</v>
      </c>
      <c r="N4" s="29">
        <v>90660</v>
      </c>
      <c r="O4" s="29">
        <v>90398</v>
      </c>
      <c r="P4" s="29">
        <v>85564</v>
      </c>
    </row>
    <row r="5" spans="1:16" ht="24.75" customHeight="1">
      <c r="A5" s="30" t="s">
        <v>56</v>
      </c>
      <c r="B5" s="29">
        <v>33605</v>
      </c>
      <c r="C5" s="29">
        <v>37648</v>
      </c>
      <c r="D5" s="29">
        <v>36692</v>
      </c>
      <c r="E5" s="29">
        <v>32307</v>
      </c>
      <c r="F5" s="29">
        <v>28514</v>
      </c>
      <c r="G5" s="29">
        <v>25061</v>
      </c>
      <c r="H5" s="29">
        <v>23458</v>
      </c>
      <c r="I5" s="29">
        <v>23429</v>
      </c>
      <c r="J5" s="29">
        <v>21388</v>
      </c>
      <c r="K5" s="29">
        <v>18930</v>
      </c>
      <c r="L5" s="29">
        <v>20050</v>
      </c>
      <c r="M5" s="29">
        <v>19098</v>
      </c>
      <c r="N5" s="29">
        <v>16825</v>
      </c>
      <c r="O5" s="29">
        <v>14733</v>
      </c>
      <c r="P5" s="29">
        <v>14814</v>
      </c>
    </row>
    <row r="6" spans="1:16" ht="24.75" customHeight="1">
      <c r="A6" s="30" t="s">
        <v>57</v>
      </c>
      <c r="B6" s="29">
        <v>18070</v>
      </c>
      <c r="C6" s="29">
        <v>17699</v>
      </c>
      <c r="D6" s="29">
        <v>15735</v>
      </c>
      <c r="E6" s="29">
        <v>14122</v>
      </c>
      <c r="F6" s="29">
        <v>-12945</v>
      </c>
      <c r="G6" s="29">
        <v>-11207</v>
      </c>
      <c r="H6" s="29">
        <v>-10157</v>
      </c>
      <c r="I6" s="29">
        <v>-10500</v>
      </c>
      <c r="J6" s="29">
        <v>-9559</v>
      </c>
      <c r="K6" s="29">
        <v>-7828</v>
      </c>
      <c r="L6" s="29">
        <v>-8378</v>
      </c>
      <c r="M6" s="29">
        <v>-7890</v>
      </c>
      <c r="N6" s="29">
        <v>-7583</v>
      </c>
      <c r="O6" s="29">
        <v>-6421</v>
      </c>
      <c r="P6" s="29">
        <v>-7673</v>
      </c>
    </row>
    <row r="7" spans="1:16" ht="24.75" customHeight="1">
      <c r="A7" s="30" t="s">
        <v>58</v>
      </c>
      <c r="B7" s="29">
        <v>11892</v>
      </c>
      <c r="C7" s="29">
        <v>20339</v>
      </c>
      <c r="D7" s="29">
        <v>20447</v>
      </c>
      <c r="E7" s="29">
        <v>18086</v>
      </c>
      <c r="F7" s="29">
        <v>16101</v>
      </c>
      <c r="G7" s="29">
        <v>14623</v>
      </c>
      <c r="H7" s="29">
        <v>14059</v>
      </c>
      <c r="I7" s="29">
        <v>13460</v>
      </c>
      <c r="J7" s="29">
        <v>12165</v>
      </c>
      <c r="K7" s="29">
        <v>11338</v>
      </c>
      <c r="L7" s="29">
        <v>12026</v>
      </c>
      <c r="M7" s="29">
        <v>12142</v>
      </c>
      <c r="N7" s="29">
        <v>15363</v>
      </c>
      <c r="O7" s="29">
        <v>8907</v>
      </c>
      <c r="P7" s="29">
        <v>8730</v>
      </c>
    </row>
    <row r="8" spans="1:16" ht="24.75" customHeight="1">
      <c r="A8" s="30" t="s">
        <v>59</v>
      </c>
      <c r="B8" s="29">
        <v>15227</v>
      </c>
      <c r="C8" s="29">
        <v>15157</v>
      </c>
      <c r="D8" s="31">
        <v>15256.5</v>
      </c>
      <c r="E8" s="31">
        <v>14116.5</v>
      </c>
      <c r="F8" s="32" t="s">
        <v>60</v>
      </c>
      <c r="G8" s="32" t="s">
        <v>60</v>
      </c>
      <c r="H8" s="32" t="s">
        <v>60</v>
      </c>
      <c r="I8" s="32" t="s">
        <v>60</v>
      </c>
      <c r="J8" s="32" t="s">
        <v>60</v>
      </c>
      <c r="K8" s="32" t="s">
        <v>60</v>
      </c>
      <c r="L8" s="32" t="s">
        <v>60</v>
      </c>
      <c r="M8" s="32" t="s">
        <v>60</v>
      </c>
      <c r="N8" s="32" t="s">
        <v>60</v>
      </c>
      <c r="O8" s="32" t="s">
        <v>60</v>
      </c>
      <c r="P8" s="32" t="s">
        <v>60</v>
      </c>
    </row>
    <row r="9" spans="1:16" ht="24.75" customHeight="1">
      <c r="A9" s="30" t="s">
        <v>61</v>
      </c>
      <c r="B9" s="31">
        <v>15212.278</v>
      </c>
      <c r="C9" s="31">
        <v>15180.835</v>
      </c>
      <c r="D9" s="31">
        <v>15119.4435</v>
      </c>
      <c r="E9" s="31">
        <v>15113.4435</v>
      </c>
      <c r="F9" s="31">
        <v>13436.5065</v>
      </c>
      <c r="G9" s="29">
        <v>13437</v>
      </c>
      <c r="H9" s="29">
        <v>13437</v>
      </c>
      <c r="I9" s="29">
        <v>13329</v>
      </c>
      <c r="J9" s="31">
        <v>11767.5</v>
      </c>
      <c r="K9" s="31">
        <v>11767.5</v>
      </c>
      <c r="L9" s="31">
        <v>11707.5</v>
      </c>
      <c r="M9" s="31">
        <v>9964.5</v>
      </c>
      <c r="N9" s="31">
        <v>9910.5</v>
      </c>
      <c r="O9" s="29">
        <v>9408</v>
      </c>
      <c r="P9" s="29">
        <v>9387</v>
      </c>
    </row>
    <row r="10" spans="1:16" ht="24.75" customHeight="1">
      <c r="A10" s="30" t="s">
        <v>62</v>
      </c>
      <c r="B10" s="32">
        <v>0.78</v>
      </c>
      <c r="C10" s="32">
        <v>1.34</v>
      </c>
      <c r="D10" s="32">
        <v>1.3467</v>
      </c>
      <c r="E10" s="32">
        <v>1.28</v>
      </c>
      <c r="F10" s="32">
        <v>1.1933</v>
      </c>
      <c r="G10" s="32">
        <v>1.08</v>
      </c>
      <c r="H10" s="32">
        <v>1.04</v>
      </c>
      <c r="I10" s="32">
        <v>1.1267</v>
      </c>
      <c r="J10" s="32">
        <v>1.0267</v>
      </c>
      <c r="K10" s="32">
        <v>0.9533</v>
      </c>
      <c r="L10" s="32">
        <v>1.1067</v>
      </c>
      <c r="M10" s="32">
        <v>1.2133</v>
      </c>
      <c r="N10" s="32">
        <v>1.56</v>
      </c>
      <c r="O10" s="32">
        <v>0.9333</v>
      </c>
      <c r="P10" s="32">
        <v>0.92</v>
      </c>
    </row>
    <row r="11" spans="1:16" ht="24.75" customHeight="1">
      <c r="A11" s="30" t="s">
        <v>63</v>
      </c>
      <c r="B11" s="32">
        <v>0.78</v>
      </c>
      <c r="C11" s="32">
        <v>1.34</v>
      </c>
      <c r="D11" s="32">
        <v>1.3333</v>
      </c>
      <c r="E11" s="32">
        <v>1.2733</v>
      </c>
      <c r="F11" s="32" t="s">
        <v>60</v>
      </c>
      <c r="G11" s="32" t="s">
        <v>60</v>
      </c>
      <c r="H11" s="32" t="s">
        <v>60</v>
      </c>
      <c r="I11" s="32" t="s">
        <v>60</v>
      </c>
      <c r="J11" s="32" t="s">
        <v>60</v>
      </c>
      <c r="K11" s="32" t="s">
        <v>60</v>
      </c>
      <c r="L11" s="32" t="s">
        <v>60</v>
      </c>
      <c r="M11" s="32" t="s">
        <v>60</v>
      </c>
      <c r="N11" s="32" t="s">
        <v>60</v>
      </c>
      <c r="O11" s="32" t="s">
        <v>60</v>
      </c>
      <c r="P11" s="32" t="s">
        <v>60</v>
      </c>
    </row>
    <row r="12" spans="1:16" ht="24.75" customHeight="1">
      <c r="A12" s="33" t="s">
        <v>64</v>
      </c>
      <c r="B12" s="34">
        <v>0.884</v>
      </c>
      <c r="C12" s="34">
        <v>0.872</v>
      </c>
      <c r="D12" s="34">
        <v>0.8667</v>
      </c>
      <c r="E12" s="34">
        <v>0.8567</v>
      </c>
      <c r="F12" s="34">
        <v>0.8533</v>
      </c>
      <c r="G12" s="34">
        <v>0.84</v>
      </c>
      <c r="H12" s="34">
        <v>0.83</v>
      </c>
      <c r="I12" s="34">
        <v>0.82</v>
      </c>
      <c r="J12" s="34">
        <v>0.8067</v>
      </c>
      <c r="K12" s="34">
        <v>0.8</v>
      </c>
      <c r="L12" s="34" t="s">
        <v>60</v>
      </c>
      <c r="M12" s="34" t="s">
        <v>60</v>
      </c>
      <c r="N12" s="34" t="s">
        <v>60</v>
      </c>
      <c r="O12" s="34" t="s">
        <v>60</v>
      </c>
      <c r="P12" s="34" t="s">
        <v>60</v>
      </c>
    </row>
    <row r="13" spans="1:16" ht="24.75" customHeight="1">
      <c r="A13" s="35" t="s">
        <v>65</v>
      </c>
      <c r="B13" s="25">
        <v>37986</v>
      </c>
      <c r="C13" s="25">
        <v>37621</v>
      </c>
      <c r="D13" s="25">
        <v>37256</v>
      </c>
      <c r="E13" s="25">
        <v>36891</v>
      </c>
      <c r="F13" s="25">
        <v>36525</v>
      </c>
      <c r="G13" s="25">
        <v>36160</v>
      </c>
      <c r="H13" s="25">
        <v>35795</v>
      </c>
      <c r="I13" s="25">
        <v>35430</v>
      </c>
      <c r="J13" s="25">
        <v>35064</v>
      </c>
      <c r="K13" s="25">
        <v>34699</v>
      </c>
      <c r="L13" s="25">
        <v>34334</v>
      </c>
      <c r="M13" s="25">
        <v>33969</v>
      </c>
      <c r="N13" s="25">
        <v>33603</v>
      </c>
      <c r="O13" s="25">
        <v>33238</v>
      </c>
      <c r="P13" s="25">
        <v>32873</v>
      </c>
    </row>
    <row r="14" spans="1:16" ht="14.25" customHeight="1">
      <c r="A14" s="36" t="s">
        <v>53</v>
      </c>
      <c r="B14" s="27" t="s">
        <v>54</v>
      </c>
      <c r="C14" s="27" t="s">
        <v>54</v>
      </c>
      <c r="D14" s="27" t="s">
        <v>54</v>
      </c>
      <c r="E14" s="27" t="s">
        <v>54</v>
      </c>
      <c r="F14" s="27" t="s">
        <v>54</v>
      </c>
      <c r="G14" s="27" t="s">
        <v>54</v>
      </c>
      <c r="H14" s="27" t="s">
        <v>54</v>
      </c>
      <c r="I14" s="27" t="s">
        <v>54</v>
      </c>
      <c r="J14" s="27" t="s">
        <v>54</v>
      </c>
      <c r="K14" s="27" t="s">
        <v>54</v>
      </c>
      <c r="L14" s="27" t="s">
        <v>54</v>
      </c>
      <c r="M14" s="27" t="s">
        <v>54</v>
      </c>
      <c r="N14" s="27" t="s">
        <v>54</v>
      </c>
      <c r="O14" s="27" t="s">
        <v>54</v>
      </c>
      <c r="P14" s="27" t="s">
        <v>54</v>
      </c>
    </row>
    <row r="15" spans="1:16" ht="24.75" customHeight="1">
      <c r="A15" s="30" t="s">
        <v>66</v>
      </c>
      <c r="B15" s="29">
        <v>602298</v>
      </c>
      <c r="C15" s="29">
        <v>563311</v>
      </c>
      <c r="D15" s="29">
        <v>539842</v>
      </c>
      <c r="E15" s="29">
        <v>509096</v>
      </c>
      <c r="F15" s="29">
        <v>449595</v>
      </c>
      <c r="G15" s="29">
        <v>414753</v>
      </c>
      <c r="H15" s="29">
        <v>383623</v>
      </c>
      <c r="I15" s="29">
        <v>357776</v>
      </c>
      <c r="J15" s="29">
        <v>334968</v>
      </c>
      <c r="K15" s="29">
        <v>314879</v>
      </c>
      <c r="L15" s="29">
        <v>294990</v>
      </c>
      <c r="M15" s="29">
        <v>277525</v>
      </c>
      <c r="N15" s="29">
        <v>258558</v>
      </c>
      <c r="O15" s="29">
        <v>235713</v>
      </c>
      <c r="P15" s="29">
        <v>214465</v>
      </c>
    </row>
    <row r="16" spans="1:16" ht="24.75" customHeight="1">
      <c r="A16" s="30" t="s">
        <v>67</v>
      </c>
      <c r="B16" s="29">
        <v>757475</v>
      </c>
      <c r="C16" s="29">
        <v>701650</v>
      </c>
      <c r="D16" s="29">
        <v>683764</v>
      </c>
      <c r="E16" s="29">
        <v>616646</v>
      </c>
      <c r="F16" s="29">
        <v>533181</v>
      </c>
      <c r="G16" s="29">
        <v>484671</v>
      </c>
      <c r="H16" s="29">
        <v>457074</v>
      </c>
      <c r="I16" s="29">
        <v>430922</v>
      </c>
      <c r="J16" s="29">
        <v>406255</v>
      </c>
      <c r="K16" s="29">
        <v>383627</v>
      </c>
      <c r="L16" s="29">
        <v>358533</v>
      </c>
      <c r="M16" s="29">
        <v>312491</v>
      </c>
      <c r="N16" s="29">
        <v>293444</v>
      </c>
      <c r="O16" s="29">
        <v>268028</v>
      </c>
      <c r="P16" s="29">
        <v>254346</v>
      </c>
    </row>
    <row r="17" spans="1:16" ht="24.75" customHeight="1">
      <c r="A17" s="30" t="s">
        <v>68</v>
      </c>
      <c r="B17" s="29">
        <v>212487</v>
      </c>
      <c r="C17" s="29">
        <v>213279</v>
      </c>
      <c r="D17" s="29">
        <v>199982</v>
      </c>
      <c r="E17" s="29">
        <v>192723</v>
      </c>
      <c r="F17" s="29">
        <v>158846</v>
      </c>
      <c r="G17" s="29">
        <v>154299</v>
      </c>
      <c r="H17" s="29">
        <v>151053</v>
      </c>
      <c r="I17" s="29">
        <v>146766</v>
      </c>
      <c r="J17" s="29">
        <v>121576</v>
      </c>
      <c r="K17" s="29">
        <v>118962</v>
      </c>
      <c r="L17" s="29">
        <v>116463</v>
      </c>
      <c r="M17" s="29">
        <v>88229</v>
      </c>
      <c r="N17" s="29">
        <v>83162</v>
      </c>
      <c r="O17" s="29">
        <v>71141</v>
      </c>
      <c r="P17" s="29">
        <v>68602</v>
      </c>
    </row>
    <row r="18" spans="1:16" ht="24.75" customHeight="1">
      <c r="A18" s="30" t="s">
        <v>69</v>
      </c>
      <c r="B18" s="29">
        <v>229799</v>
      </c>
      <c r="C18" s="29">
        <v>231089</v>
      </c>
      <c r="D18" s="29">
        <v>245692</v>
      </c>
      <c r="E18" s="29">
        <v>176452</v>
      </c>
      <c r="F18" s="29">
        <v>167363</v>
      </c>
      <c r="G18" s="29">
        <v>120809</v>
      </c>
      <c r="H18" s="29">
        <v>115286</v>
      </c>
      <c r="I18" s="29">
        <v>107190</v>
      </c>
      <c r="J18" s="29">
        <v>107455</v>
      </c>
      <c r="K18" s="29">
        <v>92891</v>
      </c>
      <c r="L18" s="29">
        <v>84286</v>
      </c>
      <c r="M18" s="29">
        <v>84195</v>
      </c>
      <c r="N18" s="29">
        <v>82634</v>
      </c>
      <c r="O18" s="29">
        <v>67246</v>
      </c>
      <c r="P18" s="29">
        <v>67767</v>
      </c>
    </row>
    <row r="19" spans="1:16" ht="24.75" customHeight="1">
      <c r="A19" s="30" t="s">
        <v>70</v>
      </c>
      <c r="B19" s="32">
        <v>820</v>
      </c>
      <c r="C19" s="29">
        <v>13305</v>
      </c>
      <c r="D19" s="32">
        <v>800</v>
      </c>
      <c r="E19" s="32">
        <v>735</v>
      </c>
      <c r="F19" s="32">
        <v>340</v>
      </c>
      <c r="G19" s="32">
        <v>260</v>
      </c>
      <c r="H19" s="32">
        <v>231</v>
      </c>
      <c r="I19" s="32">
        <v>482</v>
      </c>
      <c r="J19" s="29">
        <v>15624</v>
      </c>
      <c r="K19" s="29">
        <v>4624</v>
      </c>
      <c r="L19" s="32">
        <v>417</v>
      </c>
      <c r="M19" s="29">
        <v>1013</v>
      </c>
      <c r="N19" s="29">
        <v>3175</v>
      </c>
      <c r="O19" s="32">
        <v>599</v>
      </c>
      <c r="P19" s="32">
        <v>635</v>
      </c>
    </row>
    <row r="20" spans="1:16" ht="24.75" customHeight="1">
      <c r="A20" s="30" t="s">
        <v>71</v>
      </c>
      <c r="B20" s="29">
        <f aca="true" t="shared" si="0" ref="B20:P20">B18-B19</f>
        <v>228979</v>
      </c>
      <c r="C20" s="29">
        <f t="shared" si="0"/>
        <v>217784</v>
      </c>
      <c r="D20" s="29">
        <f t="shared" si="0"/>
        <v>244892</v>
      </c>
      <c r="E20" s="29">
        <f t="shared" si="0"/>
        <v>175717</v>
      </c>
      <c r="F20" s="29">
        <f t="shared" si="0"/>
        <v>167023</v>
      </c>
      <c r="G20" s="29">
        <f t="shared" si="0"/>
        <v>120549</v>
      </c>
      <c r="H20" s="29">
        <f t="shared" si="0"/>
        <v>115055</v>
      </c>
      <c r="I20" s="29">
        <f t="shared" si="0"/>
        <v>106708</v>
      </c>
      <c r="J20" s="29">
        <f t="shared" si="0"/>
        <v>91831</v>
      </c>
      <c r="K20" s="29">
        <f t="shared" si="0"/>
        <v>88267</v>
      </c>
      <c r="L20" s="29">
        <f t="shared" si="0"/>
        <v>83869</v>
      </c>
      <c r="M20" s="29">
        <f t="shared" si="0"/>
        <v>83182</v>
      </c>
      <c r="N20" s="29">
        <f t="shared" si="0"/>
        <v>79459</v>
      </c>
      <c r="O20" s="29">
        <f t="shared" si="0"/>
        <v>66647</v>
      </c>
      <c r="P20" s="29">
        <f t="shared" si="0"/>
        <v>67132</v>
      </c>
    </row>
    <row r="21" spans="1:16" ht="24.75" customHeight="1">
      <c r="A21" s="30" t="s">
        <v>72</v>
      </c>
      <c r="B21" s="29">
        <v>56000</v>
      </c>
      <c r="C21" s="29">
        <v>35000</v>
      </c>
      <c r="D21" s="29">
        <v>20000</v>
      </c>
      <c r="E21" s="29">
        <v>45000</v>
      </c>
      <c r="F21" s="29">
        <v>21000</v>
      </c>
      <c r="G21" s="29">
        <v>38000</v>
      </c>
      <c r="H21" s="29">
        <v>26000</v>
      </c>
      <c r="I21" s="29">
        <v>16000</v>
      </c>
      <c r="J21" s="29">
        <v>8500</v>
      </c>
      <c r="K21" s="29">
        <v>19500</v>
      </c>
      <c r="L21" s="29">
        <v>12000</v>
      </c>
      <c r="M21" s="29">
        <v>14668</v>
      </c>
      <c r="N21" s="32" t="s">
        <v>60</v>
      </c>
      <c r="O21" s="29">
        <v>7500</v>
      </c>
      <c r="P21" s="32" t="s">
        <v>60</v>
      </c>
    </row>
    <row r="22" spans="1:16" ht="24.75" customHeight="1">
      <c r="A22" s="30" t="s">
        <v>73</v>
      </c>
      <c r="B22" s="37">
        <v>95898</v>
      </c>
      <c r="C22" s="37">
        <v>79520</v>
      </c>
      <c r="D22" s="37">
        <v>63636</v>
      </c>
      <c r="E22" s="37">
        <v>80217</v>
      </c>
      <c r="F22" s="37">
        <v>54965</v>
      </c>
      <c r="G22" s="37">
        <v>63768</v>
      </c>
      <c r="H22" s="37">
        <v>56180</v>
      </c>
      <c r="I22" s="37">
        <v>44688</v>
      </c>
      <c r="J22" s="37">
        <v>46541</v>
      </c>
      <c r="K22" s="37">
        <v>46596</v>
      </c>
      <c r="L22" s="37">
        <v>32668</v>
      </c>
      <c r="M22" s="37">
        <v>40599</v>
      </c>
      <c r="N22" s="37">
        <v>27180</v>
      </c>
      <c r="O22" s="37">
        <v>26195</v>
      </c>
      <c r="P22" s="37">
        <v>20228</v>
      </c>
    </row>
    <row r="23" spans="1:16" ht="24.75" customHeight="1" thickBot="1">
      <c r="A23" s="38" t="s">
        <v>74</v>
      </c>
      <c r="B23" s="39">
        <v>442286</v>
      </c>
      <c r="C23" s="39">
        <v>444368</v>
      </c>
      <c r="D23" s="39">
        <v>447554</v>
      </c>
      <c r="E23" s="39">
        <v>371095</v>
      </c>
      <c r="F23" s="39">
        <v>328169</v>
      </c>
      <c r="G23" s="39">
        <v>277108</v>
      </c>
      <c r="H23" s="39">
        <v>268379</v>
      </c>
      <c r="I23" s="39">
        <v>256036</v>
      </c>
      <c r="J23" s="39">
        <v>231151</v>
      </c>
      <c r="K23" s="39">
        <v>214013</v>
      </c>
      <c r="L23" s="39">
        <v>202949</v>
      </c>
      <c r="M23" s="39">
        <v>174664</v>
      </c>
      <c r="N23" s="39">
        <v>168076</v>
      </c>
      <c r="O23" s="39">
        <v>140707</v>
      </c>
      <c r="P23" s="39">
        <v>138729</v>
      </c>
    </row>
    <row r="24" ht="20.25" customHeight="1">
      <c r="A24" s="23" t="s">
        <v>75</v>
      </c>
    </row>
    <row r="25" spans="1:16" ht="24.75" customHeight="1">
      <c r="A25" s="24" t="s">
        <v>52</v>
      </c>
      <c r="B25" s="25">
        <v>37986</v>
      </c>
      <c r="C25" s="25">
        <v>37621</v>
      </c>
      <c r="D25" s="25">
        <v>37256</v>
      </c>
      <c r="E25" s="25">
        <v>36891</v>
      </c>
      <c r="F25" s="25">
        <v>36525</v>
      </c>
      <c r="G25" s="25">
        <v>36160</v>
      </c>
      <c r="H25" s="25">
        <v>35795</v>
      </c>
      <c r="I25" s="25">
        <v>35430</v>
      </c>
      <c r="J25" s="25">
        <v>35064</v>
      </c>
      <c r="K25" s="25">
        <v>34699</v>
      </c>
      <c r="L25" s="25">
        <v>34334</v>
      </c>
      <c r="M25" s="25">
        <v>33969</v>
      </c>
      <c r="N25" s="25">
        <v>33603</v>
      </c>
      <c r="O25" s="25">
        <v>33238</v>
      </c>
      <c r="P25" s="25">
        <v>32873</v>
      </c>
    </row>
    <row r="26" spans="1:16" ht="14.25" customHeight="1">
      <c r="A26" s="26" t="s">
        <v>53</v>
      </c>
      <c r="B26" s="27" t="s">
        <v>54</v>
      </c>
      <c r="C26" s="27" t="s">
        <v>54</v>
      </c>
      <c r="D26" s="27" t="s">
        <v>54</v>
      </c>
      <c r="E26" s="27" t="s">
        <v>54</v>
      </c>
      <c r="F26" s="27" t="s">
        <v>54</v>
      </c>
      <c r="G26" s="27" t="s">
        <v>54</v>
      </c>
      <c r="H26" s="27" t="s">
        <v>54</v>
      </c>
      <c r="I26" s="27" t="s">
        <v>54</v>
      </c>
      <c r="J26" s="27" t="s">
        <v>54</v>
      </c>
      <c r="K26" s="27" t="s">
        <v>54</v>
      </c>
      <c r="L26" s="27" t="s">
        <v>54</v>
      </c>
      <c r="M26" s="27" t="s">
        <v>54</v>
      </c>
      <c r="N26" s="27" t="s">
        <v>54</v>
      </c>
      <c r="O26" s="27" t="s">
        <v>54</v>
      </c>
      <c r="P26" s="27" t="s">
        <v>54</v>
      </c>
    </row>
    <row r="27" spans="1:16" ht="24.75" customHeight="1">
      <c r="A27" s="28" t="s">
        <v>76</v>
      </c>
      <c r="B27" s="29">
        <v>367233</v>
      </c>
      <c r="C27" s="29">
        <v>322028</v>
      </c>
      <c r="D27" s="29">
        <v>307280</v>
      </c>
      <c r="E27" s="29">
        <v>275538</v>
      </c>
      <c r="F27" s="29">
        <v>257326</v>
      </c>
      <c r="G27" s="29">
        <v>150977</v>
      </c>
      <c r="H27" s="29">
        <v>136171</v>
      </c>
      <c r="I27" s="29">
        <v>122503</v>
      </c>
      <c r="J27" s="29">
        <v>117044</v>
      </c>
      <c r="K27" s="29">
        <v>108636</v>
      </c>
      <c r="L27" s="29">
        <v>101244</v>
      </c>
      <c r="M27" s="29">
        <v>93307</v>
      </c>
      <c r="N27" s="29">
        <v>88648</v>
      </c>
      <c r="O27" s="29">
        <v>82267</v>
      </c>
      <c r="P27" s="29">
        <v>133517</v>
      </c>
    </row>
    <row r="28" spans="1:16" ht="24.75" customHeight="1">
      <c r="A28" s="30" t="s">
        <v>56</v>
      </c>
      <c r="B28" s="29">
        <v>153561</v>
      </c>
      <c r="C28" s="29">
        <v>140504</v>
      </c>
      <c r="D28" s="29">
        <v>134340</v>
      </c>
      <c r="E28" s="29">
        <v>118313</v>
      </c>
      <c r="F28" s="29">
        <v>101045</v>
      </c>
      <c r="G28" s="29">
        <v>66679</v>
      </c>
      <c r="H28" s="29">
        <v>56799</v>
      </c>
      <c r="I28" s="29">
        <v>49290</v>
      </c>
      <c r="J28" s="29">
        <v>46109</v>
      </c>
      <c r="K28" s="29">
        <v>40845</v>
      </c>
      <c r="L28" s="29">
        <v>37430</v>
      </c>
      <c r="M28" s="29">
        <v>34337</v>
      </c>
      <c r="N28" s="29">
        <v>31637</v>
      </c>
      <c r="O28" s="29">
        <v>27743</v>
      </c>
      <c r="P28" s="32" t="s">
        <v>60</v>
      </c>
    </row>
    <row r="29" spans="1:16" ht="24.75" customHeight="1">
      <c r="A29" s="30" t="s">
        <v>77</v>
      </c>
      <c r="B29" s="29">
        <v>44662</v>
      </c>
      <c r="C29" s="29">
        <v>40396</v>
      </c>
      <c r="D29" s="29">
        <v>39859</v>
      </c>
      <c r="E29" s="29">
        <v>40360</v>
      </c>
      <c r="F29" s="29">
        <v>33698</v>
      </c>
      <c r="G29" s="29">
        <v>18976</v>
      </c>
      <c r="H29" s="29">
        <v>17890</v>
      </c>
      <c r="I29" s="29">
        <v>15311</v>
      </c>
      <c r="J29" s="29">
        <v>14852</v>
      </c>
      <c r="K29" s="29">
        <v>12896</v>
      </c>
      <c r="L29" s="29">
        <v>13108</v>
      </c>
      <c r="M29" s="29">
        <v>15068</v>
      </c>
      <c r="N29" s="29">
        <v>14781</v>
      </c>
      <c r="O29" s="29">
        <v>14305</v>
      </c>
      <c r="P29" s="29">
        <v>13760</v>
      </c>
    </row>
    <row r="30" spans="1:16" ht="24.75" customHeight="1">
      <c r="A30" s="30" t="s">
        <v>78</v>
      </c>
      <c r="B30" s="29">
        <v>70795</v>
      </c>
      <c r="C30" s="29">
        <v>67206</v>
      </c>
      <c r="D30" s="29">
        <v>60111</v>
      </c>
      <c r="E30" s="29">
        <v>52890</v>
      </c>
      <c r="F30" s="29">
        <v>36384</v>
      </c>
      <c r="G30" s="29">
        <v>28819</v>
      </c>
      <c r="H30" s="29">
        <v>23188</v>
      </c>
      <c r="I30" s="29">
        <v>20743</v>
      </c>
      <c r="J30" s="29">
        <v>18400</v>
      </c>
      <c r="K30" s="29">
        <v>15638</v>
      </c>
      <c r="L30" s="29">
        <v>13835</v>
      </c>
      <c r="M30" s="29">
        <v>4292</v>
      </c>
      <c r="N30" s="29">
        <v>4889</v>
      </c>
      <c r="O30" s="29">
        <v>4089</v>
      </c>
      <c r="P30" s="29">
        <v>7786</v>
      </c>
    </row>
    <row r="31" spans="1:16" ht="24.75" customHeight="1">
      <c r="A31" s="30" t="s">
        <v>79</v>
      </c>
      <c r="B31" s="29">
        <v>89244</v>
      </c>
      <c r="C31" s="31">
        <v>86538.75</v>
      </c>
      <c r="D31" s="31">
        <v>85943.75</v>
      </c>
      <c r="E31" s="31">
        <v>81767.1875</v>
      </c>
      <c r="F31" s="31">
        <v>80673.8281</v>
      </c>
      <c r="G31" s="31">
        <v>54445.3125</v>
      </c>
      <c r="H31" s="31">
        <v>51314.4531</v>
      </c>
      <c r="I31" s="32" t="s">
        <v>60</v>
      </c>
      <c r="J31" s="32" t="s">
        <v>60</v>
      </c>
      <c r="K31" s="32" t="s">
        <v>60</v>
      </c>
      <c r="L31" s="32" t="s">
        <v>60</v>
      </c>
      <c r="M31" s="32" t="s">
        <v>60</v>
      </c>
      <c r="N31" s="32" t="s">
        <v>60</v>
      </c>
      <c r="O31" s="32" t="s">
        <v>60</v>
      </c>
      <c r="P31" s="32" t="s">
        <v>60</v>
      </c>
    </row>
    <row r="32" spans="1:16" ht="24.75" customHeight="1">
      <c r="A32" s="30" t="s">
        <v>61</v>
      </c>
      <c r="B32" s="31">
        <v>92589.04</v>
      </c>
      <c r="C32" s="31">
        <v>84895.5425</v>
      </c>
      <c r="D32" s="31">
        <v>85483.0862</v>
      </c>
      <c r="E32" s="31">
        <v>83868.6313</v>
      </c>
      <c r="F32" s="31">
        <v>80102.7461</v>
      </c>
      <c r="G32" s="31">
        <v>54154.2969</v>
      </c>
      <c r="H32" s="31">
        <v>53712.8906</v>
      </c>
      <c r="I32" s="31">
        <v>36984.375</v>
      </c>
      <c r="J32" s="31">
        <v>35710.9375</v>
      </c>
      <c r="K32" s="29">
        <v>33625</v>
      </c>
      <c r="L32" s="31">
        <v>33486.3281</v>
      </c>
      <c r="M32" s="31">
        <v>28804.6875</v>
      </c>
      <c r="N32" s="31">
        <v>23541.0156</v>
      </c>
      <c r="O32" s="31">
        <v>22863.2813</v>
      </c>
      <c r="P32" s="31">
        <v>22083.9844</v>
      </c>
    </row>
    <row r="33" spans="1:16" ht="24.75" customHeight="1">
      <c r="A33" s="30" t="s">
        <v>80</v>
      </c>
      <c r="B33" s="32">
        <v>0.8</v>
      </c>
      <c r="C33" s="32">
        <v>0.784</v>
      </c>
      <c r="D33" s="32">
        <v>0.704</v>
      </c>
      <c r="E33" s="32">
        <v>0.6528</v>
      </c>
      <c r="F33" s="32">
        <v>0.4557</v>
      </c>
      <c r="G33" s="32">
        <v>0.5325</v>
      </c>
      <c r="H33" s="32">
        <v>0.4557</v>
      </c>
      <c r="I33" s="32">
        <v>0.5581</v>
      </c>
      <c r="J33" s="32">
        <v>0.5222</v>
      </c>
      <c r="K33" s="32">
        <v>0.4608</v>
      </c>
      <c r="L33" s="32">
        <v>0.4337</v>
      </c>
      <c r="M33" s="32">
        <v>0.1705</v>
      </c>
      <c r="N33" s="32">
        <v>0.2114</v>
      </c>
      <c r="O33" s="32">
        <v>0.1807</v>
      </c>
      <c r="P33" s="32">
        <v>0.3584</v>
      </c>
    </row>
    <row r="34" spans="1:16" ht="24.75" customHeight="1">
      <c r="A34" s="30" t="s">
        <v>81</v>
      </c>
      <c r="B34" s="32">
        <v>0.79</v>
      </c>
      <c r="C34" s="32">
        <v>0.776</v>
      </c>
      <c r="D34" s="32">
        <v>0.696</v>
      </c>
      <c r="E34" s="32">
        <v>0.6464</v>
      </c>
      <c r="F34" s="32">
        <v>0.4506</v>
      </c>
      <c r="G34" s="32">
        <v>0.5274</v>
      </c>
      <c r="H34" s="32">
        <v>0.4506</v>
      </c>
      <c r="I34" s="32" t="s">
        <v>60</v>
      </c>
      <c r="J34" s="32" t="s">
        <v>60</v>
      </c>
      <c r="K34" s="32" t="s">
        <v>60</v>
      </c>
      <c r="L34" s="32" t="s">
        <v>60</v>
      </c>
      <c r="M34" s="32" t="s">
        <v>60</v>
      </c>
      <c r="N34" s="32" t="s">
        <v>60</v>
      </c>
      <c r="O34" s="32" t="s">
        <v>60</v>
      </c>
      <c r="P34" s="32" t="s">
        <v>60</v>
      </c>
    </row>
    <row r="35" spans="1:16" ht="24.75" customHeight="1">
      <c r="A35" s="33" t="s">
        <v>64</v>
      </c>
      <c r="B35" s="34">
        <v>0.46</v>
      </c>
      <c r="C35" s="34">
        <v>0.432</v>
      </c>
      <c r="D35" s="34">
        <v>0.4</v>
      </c>
      <c r="E35" s="34">
        <v>0.3757</v>
      </c>
      <c r="F35" s="34">
        <v>0.3584</v>
      </c>
      <c r="G35" s="40">
        <f>(28819-(66447-56139))/54154.3</f>
        <v>0.3418195785006915</v>
      </c>
      <c r="H35" s="40">
        <f>(23188-(56136-49272))/53712.89</f>
        <v>0.30391215218544376</v>
      </c>
      <c r="I35" s="34">
        <v>0.4045</v>
      </c>
      <c r="J35" s="34">
        <v>0.3891</v>
      </c>
      <c r="K35" s="40">
        <f>(15638-(38491-35490))/33625</f>
        <v>0.37582156133829</v>
      </c>
      <c r="L35" s="40">
        <f>(13835-(35490-33284))/33486.33</f>
        <v>0.3472760377144942</v>
      </c>
      <c r="M35" s="34">
        <v>0.3533</v>
      </c>
      <c r="N35" s="34" t="s">
        <v>60</v>
      </c>
      <c r="O35" s="34" t="s">
        <v>60</v>
      </c>
      <c r="P35" s="34" t="s">
        <v>60</v>
      </c>
    </row>
    <row r="36" spans="1:16" ht="12.75">
      <c r="A36" s="41" t="s">
        <v>78</v>
      </c>
      <c r="B36" s="29">
        <v>70795</v>
      </c>
      <c r="C36" s="29">
        <v>67206</v>
      </c>
      <c r="D36" s="29">
        <v>60111</v>
      </c>
      <c r="E36" s="29">
        <v>52890</v>
      </c>
      <c r="F36" s="29">
        <v>36384</v>
      </c>
      <c r="G36" s="29">
        <v>28819</v>
      </c>
      <c r="H36" s="29">
        <v>23188</v>
      </c>
      <c r="I36" s="29">
        <v>20743</v>
      </c>
      <c r="J36" s="29">
        <v>18400</v>
      </c>
      <c r="K36" s="29">
        <v>15638</v>
      </c>
      <c r="L36" s="29">
        <v>13835</v>
      </c>
      <c r="M36" s="29">
        <v>4292</v>
      </c>
      <c r="N36" s="29">
        <v>4889</v>
      </c>
      <c r="O36" s="29">
        <v>4089</v>
      </c>
      <c r="P36" s="29">
        <v>7786</v>
      </c>
    </row>
    <row r="37" spans="1:16" ht="12.75">
      <c r="A37" s="41" t="s">
        <v>82</v>
      </c>
      <c r="B37" s="29">
        <v>210915</v>
      </c>
      <c r="C37" s="29">
        <v>180047</v>
      </c>
      <c r="D37" s="29">
        <v>149682</v>
      </c>
      <c r="E37" s="29">
        <v>123911</v>
      </c>
      <c r="F37" s="29">
        <v>101533</v>
      </c>
      <c r="G37" s="29">
        <v>66447</v>
      </c>
      <c r="H37" s="29">
        <v>56136</v>
      </c>
      <c r="I37" s="29">
        <v>49272</v>
      </c>
      <c r="J37" s="29">
        <v>43345</v>
      </c>
      <c r="K37" s="29">
        <v>38491</v>
      </c>
      <c r="L37" s="29">
        <v>35490</v>
      </c>
      <c r="M37" s="29">
        <v>33284</v>
      </c>
      <c r="N37" s="29">
        <v>37858</v>
      </c>
      <c r="O37" s="29">
        <v>40828</v>
      </c>
      <c r="P37" s="29">
        <v>44380</v>
      </c>
    </row>
    <row r="38" spans="1:16" ht="12.75">
      <c r="A38" s="42" t="s">
        <v>61</v>
      </c>
      <c r="B38" s="43">
        <v>92589.04</v>
      </c>
      <c r="C38" s="43">
        <v>84895.5425</v>
      </c>
      <c r="D38" s="43">
        <v>85483.0862</v>
      </c>
      <c r="E38" s="43">
        <v>83868.6313</v>
      </c>
      <c r="F38" s="43">
        <v>80102.7461</v>
      </c>
      <c r="G38" s="43">
        <v>54154.2969</v>
      </c>
      <c r="H38" s="43">
        <v>53712.8906</v>
      </c>
      <c r="I38" s="43">
        <v>36984.375</v>
      </c>
      <c r="J38" s="43">
        <v>35710.9375</v>
      </c>
      <c r="K38" s="44">
        <v>33625</v>
      </c>
      <c r="L38" s="43">
        <v>33486.3281</v>
      </c>
      <c r="M38" s="43">
        <v>28804.6875</v>
      </c>
      <c r="N38" s="43">
        <v>23541.0156</v>
      </c>
      <c r="O38" s="43">
        <v>22863.2813</v>
      </c>
      <c r="P38" s="43">
        <v>22083.9844</v>
      </c>
    </row>
    <row r="39" spans="1:16" ht="24.75" customHeight="1">
      <c r="A39" s="35" t="s">
        <v>65</v>
      </c>
      <c r="B39" s="25">
        <v>37986</v>
      </c>
      <c r="C39" s="25">
        <v>37621</v>
      </c>
      <c r="D39" s="25">
        <v>37256</v>
      </c>
      <c r="E39" s="25">
        <v>36891</v>
      </c>
      <c r="F39" s="25">
        <v>36525</v>
      </c>
      <c r="G39" s="25">
        <v>36160</v>
      </c>
      <c r="H39" s="25">
        <v>35795</v>
      </c>
      <c r="I39" s="25">
        <v>35430</v>
      </c>
      <c r="J39" s="25">
        <v>35064</v>
      </c>
      <c r="K39" s="25">
        <v>34699</v>
      </c>
      <c r="L39" s="25">
        <v>34334</v>
      </c>
      <c r="M39" s="25">
        <v>33969</v>
      </c>
      <c r="N39" s="25">
        <v>33603</v>
      </c>
      <c r="O39" s="25">
        <v>33238</v>
      </c>
      <c r="P39" s="25">
        <v>32873</v>
      </c>
    </row>
    <row r="40" spans="1:16" ht="14.25" customHeight="1">
      <c r="A40" s="36" t="s">
        <v>53</v>
      </c>
      <c r="B40" s="27" t="s">
        <v>54</v>
      </c>
      <c r="C40" s="27" t="s">
        <v>54</v>
      </c>
      <c r="D40" s="27" t="s">
        <v>54</v>
      </c>
      <c r="E40" s="27" t="s">
        <v>54</v>
      </c>
      <c r="F40" s="27" t="s">
        <v>54</v>
      </c>
      <c r="G40" s="27" t="s">
        <v>54</v>
      </c>
      <c r="H40" s="27" t="s">
        <v>54</v>
      </c>
      <c r="I40" s="27" t="s">
        <v>54</v>
      </c>
      <c r="J40" s="27" t="s">
        <v>54</v>
      </c>
      <c r="K40" s="27" t="s">
        <v>54</v>
      </c>
      <c r="L40" s="27" t="s">
        <v>54</v>
      </c>
      <c r="M40" s="27" t="s">
        <v>54</v>
      </c>
      <c r="N40" s="27" t="s">
        <v>54</v>
      </c>
      <c r="O40" s="27" t="s">
        <v>54</v>
      </c>
      <c r="P40" s="27" t="s">
        <v>54</v>
      </c>
    </row>
    <row r="41" spans="1:16" ht="24.75" customHeight="1">
      <c r="A41" s="28" t="s">
        <v>83</v>
      </c>
      <c r="B41" s="29">
        <v>1824291</v>
      </c>
      <c r="C41" s="29">
        <v>1486703</v>
      </c>
      <c r="D41" s="29">
        <v>1368115</v>
      </c>
      <c r="E41" s="29">
        <v>1251427</v>
      </c>
      <c r="F41" s="29">
        <v>1135364</v>
      </c>
      <c r="G41" s="29">
        <v>609808</v>
      </c>
      <c r="H41" s="29">
        <v>534483</v>
      </c>
      <c r="I41" s="29">
        <v>502938</v>
      </c>
      <c r="J41" s="29">
        <v>436905</v>
      </c>
      <c r="K41" s="29">
        <v>385709</v>
      </c>
      <c r="L41" s="29">
        <v>366230</v>
      </c>
      <c r="M41" s="29">
        <v>345610</v>
      </c>
      <c r="N41" s="29">
        <v>320974</v>
      </c>
      <c r="O41" s="29">
        <v>306702</v>
      </c>
      <c r="P41" s="29">
        <v>288443</v>
      </c>
    </row>
    <row r="42" spans="1:16" ht="24.75" customHeight="1">
      <c r="A42" s="30" t="s">
        <v>67</v>
      </c>
      <c r="B42" s="29">
        <v>2069736</v>
      </c>
      <c r="C42" s="29">
        <v>1717069</v>
      </c>
      <c r="D42" s="29">
        <v>1560339</v>
      </c>
      <c r="E42" s="29">
        <v>1414010</v>
      </c>
      <c r="F42" s="29">
        <v>1280805</v>
      </c>
      <c r="G42" s="29">
        <v>701450</v>
      </c>
      <c r="H42" s="29">
        <v>618472</v>
      </c>
      <c r="I42" s="29">
        <v>582944</v>
      </c>
      <c r="J42" s="29">
        <v>518051</v>
      </c>
      <c r="K42" s="29">
        <v>458183</v>
      </c>
      <c r="L42" s="29">
        <v>439679</v>
      </c>
      <c r="M42" s="29">
        <v>365949</v>
      </c>
      <c r="N42" s="29">
        <v>350560</v>
      </c>
      <c r="O42" s="29">
        <v>352037</v>
      </c>
      <c r="P42" s="29">
        <v>337741</v>
      </c>
    </row>
    <row r="43" spans="1:16" ht="24.75" customHeight="1">
      <c r="A43" s="30" t="s">
        <v>84</v>
      </c>
      <c r="B43" s="29">
        <v>659030</v>
      </c>
      <c r="C43" s="29">
        <v>493097</v>
      </c>
      <c r="D43" s="29">
        <v>473833</v>
      </c>
      <c r="E43" s="29">
        <v>432347</v>
      </c>
      <c r="F43" s="29">
        <v>368901</v>
      </c>
      <c r="G43" s="29">
        <v>234759</v>
      </c>
      <c r="H43" s="29">
        <v>194745</v>
      </c>
      <c r="I43" s="29">
        <v>180015</v>
      </c>
      <c r="J43" s="29">
        <v>156976</v>
      </c>
      <c r="K43" s="29">
        <v>143795</v>
      </c>
      <c r="L43" s="29">
        <v>135934</v>
      </c>
      <c r="M43" s="29">
        <v>106971</v>
      </c>
      <c r="N43" s="29">
        <v>85621</v>
      </c>
      <c r="O43" s="29">
        <v>85456</v>
      </c>
      <c r="P43" s="29">
        <v>85886</v>
      </c>
    </row>
    <row r="44" spans="1:16" ht="24.75" customHeight="1">
      <c r="A44" s="30" t="s">
        <v>85</v>
      </c>
      <c r="B44" s="29">
        <v>736052</v>
      </c>
      <c r="C44" s="29">
        <v>617175</v>
      </c>
      <c r="D44" s="32" t="s">
        <v>60</v>
      </c>
      <c r="E44" s="29">
        <v>484712</v>
      </c>
      <c r="F44" s="29">
        <v>425946</v>
      </c>
      <c r="G44" s="29">
        <v>264278</v>
      </c>
      <c r="H44" s="29">
        <v>234919</v>
      </c>
      <c r="I44" s="32" t="s">
        <v>60</v>
      </c>
      <c r="J44" s="32" t="s">
        <v>60</v>
      </c>
      <c r="K44" s="32" t="s">
        <v>60</v>
      </c>
      <c r="L44" s="32" t="s">
        <v>60</v>
      </c>
      <c r="M44" s="32" t="s">
        <v>60</v>
      </c>
      <c r="N44" s="32" t="s">
        <v>60</v>
      </c>
      <c r="O44" s="32" t="s">
        <v>60</v>
      </c>
      <c r="P44" s="32" t="s">
        <v>60</v>
      </c>
    </row>
    <row r="45" spans="1:16" ht="24.75" customHeight="1">
      <c r="A45" s="30" t="s">
        <v>86</v>
      </c>
      <c r="B45" s="29">
        <v>39386</v>
      </c>
      <c r="C45" s="29">
        <v>34265</v>
      </c>
      <c r="D45" s="32" t="s">
        <v>60</v>
      </c>
      <c r="E45" s="29">
        <v>15943</v>
      </c>
      <c r="F45" s="29">
        <v>12194</v>
      </c>
      <c r="G45" s="29">
        <v>2452</v>
      </c>
      <c r="H45" s="29">
        <v>2448</v>
      </c>
      <c r="I45" s="32" t="s">
        <v>60</v>
      </c>
      <c r="J45" s="32" t="s">
        <v>60</v>
      </c>
      <c r="K45" s="32" t="s">
        <v>60</v>
      </c>
      <c r="L45" s="32" t="s">
        <v>60</v>
      </c>
      <c r="M45" s="32" t="s">
        <v>60</v>
      </c>
      <c r="N45" s="32" t="s">
        <v>60</v>
      </c>
      <c r="O45" s="32" t="s">
        <v>60</v>
      </c>
      <c r="P45" s="32" t="s">
        <v>60</v>
      </c>
    </row>
    <row r="46" spans="1:16" ht="24.75" customHeight="1">
      <c r="A46" s="30" t="s">
        <v>87</v>
      </c>
      <c r="B46" s="29">
        <v>696666</v>
      </c>
      <c r="C46" s="29">
        <v>582910</v>
      </c>
      <c r="D46" s="29">
        <v>516520</v>
      </c>
      <c r="E46" s="29">
        <v>468769</v>
      </c>
      <c r="F46" s="29">
        <v>413752</v>
      </c>
      <c r="G46" s="29">
        <v>261826</v>
      </c>
      <c r="H46" s="29">
        <v>232471</v>
      </c>
      <c r="I46" s="29">
        <v>217518</v>
      </c>
      <c r="J46" s="29">
        <v>175395</v>
      </c>
      <c r="K46" s="29">
        <v>152195</v>
      </c>
      <c r="L46" s="29">
        <v>145292</v>
      </c>
      <c r="M46" s="29">
        <v>153508</v>
      </c>
      <c r="N46" s="29">
        <v>168076</v>
      </c>
      <c r="O46" s="29">
        <v>175885</v>
      </c>
      <c r="P46" s="29">
        <v>163133</v>
      </c>
    </row>
    <row r="47" spans="1:16" ht="24.75" customHeight="1">
      <c r="A47" s="30" t="s">
        <v>74</v>
      </c>
      <c r="B47" s="29">
        <f aca="true" t="shared" si="1" ref="B47:P47">SUM(B43:B46)</f>
        <v>2131134</v>
      </c>
      <c r="C47" s="29">
        <f t="shared" si="1"/>
        <v>1727447</v>
      </c>
      <c r="D47" s="29">
        <f t="shared" si="1"/>
        <v>990353</v>
      </c>
      <c r="E47" s="29">
        <f t="shared" si="1"/>
        <v>1401771</v>
      </c>
      <c r="F47" s="29">
        <f t="shared" si="1"/>
        <v>1220793</v>
      </c>
      <c r="G47" s="29">
        <f t="shared" si="1"/>
        <v>763315</v>
      </c>
      <c r="H47" s="29">
        <f t="shared" si="1"/>
        <v>664583</v>
      </c>
      <c r="I47" s="29">
        <f t="shared" si="1"/>
        <v>397533</v>
      </c>
      <c r="J47" s="29">
        <f t="shared" si="1"/>
        <v>332371</v>
      </c>
      <c r="K47" s="29">
        <f t="shared" si="1"/>
        <v>295990</v>
      </c>
      <c r="L47" s="29">
        <f t="shared" si="1"/>
        <v>281226</v>
      </c>
      <c r="M47" s="29">
        <f t="shared" si="1"/>
        <v>260479</v>
      </c>
      <c r="N47" s="29">
        <f t="shared" si="1"/>
        <v>253697</v>
      </c>
      <c r="O47" s="29">
        <f t="shared" si="1"/>
        <v>261341</v>
      </c>
      <c r="P47" s="29">
        <f t="shared" si="1"/>
        <v>249019</v>
      </c>
    </row>
    <row r="48" spans="1:16" ht="24.75" customHeight="1">
      <c r="A48" s="30" t="s">
        <v>88</v>
      </c>
      <c r="B48" s="32">
        <v>960</v>
      </c>
      <c r="C48" s="32">
        <v>978</v>
      </c>
      <c r="D48" s="32" t="s">
        <v>60</v>
      </c>
      <c r="E48" s="29">
        <v>12000</v>
      </c>
      <c r="F48" s="29">
        <v>9200</v>
      </c>
      <c r="G48" s="29">
        <v>38935</v>
      </c>
      <c r="H48" s="29">
        <v>27128</v>
      </c>
      <c r="I48" s="32" t="s">
        <v>60</v>
      </c>
      <c r="J48" s="32" t="s">
        <v>60</v>
      </c>
      <c r="K48" s="32" t="s">
        <v>60</v>
      </c>
      <c r="L48" s="32" t="s">
        <v>60</v>
      </c>
      <c r="M48" s="32" t="s">
        <v>60</v>
      </c>
      <c r="N48" s="32" t="s">
        <v>60</v>
      </c>
      <c r="O48" s="32" t="s">
        <v>60</v>
      </c>
      <c r="P48" s="32" t="s">
        <v>60</v>
      </c>
    </row>
    <row r="49" spans="1:16" ht="24.75" customHeight="1" thickBot="1">
      <c r="A49" s="38" t="s">
        <v>73</v>
      </c>
      <c r="B49" s="39">
        <v>232001</v>
      </c>
      <c r="C49" s="39">
        <v>226531</v>
      </c>
      <c r="D49" s="39">
        <v>202635</v>
      </c>
      <c r="E49" s="39">
        <v>173183</v>
      </c>
      <c r="F49" s="39">
        <v>183813</v>
      </c>
      <c r="G49" s="39">
        <v>44856</v>
      </c>
      <c r="H49" s="39">
        <v>44697</v>
      </c>
      <c r="I49" s="39">
        <v>45039</v>
      </c>
      <c r="J49" s="39">
        <v>47918</v>
      </c>
      <c r="K49" s="39">
        <v>29379</v>
      </c>
      <c r="L49" s="39">
        <v>24370</v>
      </c>
      <c r="M49" s="39">
        <v>26700</v>
      </c>
      <c r="N49" s="39">
        <v>19096</v>
      </c>
      <c r="O49" s="39">
        <v>25448</v>
      </c>
      <c r="P49" s="39">
        <v>24614</v>
      </c>
    </row>
    <row r="50" ht="21" customHeight="1">
      <c r="A50" s="23" t="s">
        <v>89</v>
      </c>
    </row>
    <row r="51" spans="1:16" ht="24.75" customHeight="1">
      <c r="A51" s="35" t="s">
        <v>52</v>
      </c>
      <c r="B51" s="25">
        <v>37986</v>
      </c>
      <c r="C51" s="25">
        <v>37621</v>
      </c>
      <c r="D51" s="25">
        <v>37256</v>
      </c>
      <c r="E51" s="25">
        <v>36891</v>
      </c>
      <c r="F51" s="25">
        <v>36525</v>
      </c>
      <c r="G51" s="25">
        <v>36160</v>
      </c>
      <c r="H51" s="25">
        <v>35795</v>
      </c>
      <c r="I51" s="25">
        <v>35430</v>
      </c>
      <c r="J51" s="25">
        <v>35064</v>
      </c>
      <c r="K51" s="25">
        <v>34699</v>
      </c>
      <c r="L51" s="25">
        <v>34334</v>
      </c>
      <c r="M51" s="25">
        <v>33969</v>
      </c>
      <c r="N51" s="25">
        <v>33603</v>
      </c>
      <c r="O51" s="25">
        <v>33238</v>
      </c>
      <c r="P51" s="25">
        <v>32873</v>
      </c>
    </row>
    <row r="52" spans="1:16" ht="14.25" customHeight="1">
      <c r="A52" s="36" t="s">
        <v>53</v>
      </c>
      <c r="B52" s="27" t="s">
        <v>54</v>
      </c>
      <c r="C52" s="27" t="s">
        <v>54</v>
      </c>
      <c r="D52" s="27" t="s">
        <v>54</v>
      </c>
      <c r="E52" s="27" t="s">
        <v>54</v>
      </c>
      <c r="F52" s="27" t="s">
        <v>54</v>
      </c>
      <c r="G52" s="27" t="s">
        <v>54</v>
      </c>
      <c r="H52" s="27" t="s">
        <v>54</v>
      </c>
      <c r="I52" s="27" t="s">
        <v>54</v>
      </c>
      <c r="J52" s="27" t="s">
        <v>54</v>
      </c>
      <c r="K52" s="27" t="s">
        <v>54</v>
      </c>
      <c r="L52" s="27" t="s">
        <v>54</v>
      </c>
      <c r="M52" s="27" t="s">
        <v>54</v>
      </c>
      <c r="N52" s="27" t="s">
        <v>54</v>
      </c>
      <c r="O52" s="27" t="s">
        <v>54</v>
      </c>
      <c r="P52" s="27" t="s">
        <v>54</v>
      </c>
    </row>
    <row r="53" spans="1:16" ht="24.75" customHeight="1">
      <c r="A53" s="28" t="s">
        <v>90</v>
      </c>
      <c r="B53" s="29">
        <v>277128</v>
      </c>
      <c r="C53" s="29">
        <v>263151</v>
      </c>
      <c r="D53" s="29">
        <v>246820</v>
      </c>
      <c r="E53" s="29">
        <v>244806</v>
      </c>
      <c r="F53" s="29">
        <v>206440</v>
      </c>
      <c r="G53" s="29">
        <v>186273</v>
      </c>
      <c r="H53" s="29">
        <v>195324</v>
      </c>
      <c r="I53" s="29">
        <v>182764</v>
      </c>
      <c r="J53" s="29">
        <v>165086</v>
      </c>
      <c r="K53" s="29">
        <v>157271</v>
      </c>
      <c r="L53" s="29">
        <v>151716</v>
      </c>
      <c r="M53" s="29">
        <v>139805</v>
      </c>
      <c r="N53" s="29">
        <v>127176</v>
      </c>
      <c r="O53" s="29">
        <v>124387</v>
      </c>
      <c r="P53" s="29">
        <v>117488</v>
      </c>
    </row>
    <row r="54" spans="1:16" ht="24.75" customHeight="1">
      <c r="A54" s="30" t="s">
        <v>91</v>
      </c>
      <c r="B54" s="29">
        <v>30234</v>
      </c>
      <c r="C54" s="29">
        <v>30297</v>
      </c>
      <c r="D54" s="29">
        <v>25151</v>
      </c>
      <c r="E54" s="29">
        <v>33196</v>
      </c>
      <c r="F54" s="29">
        <v>30610</v>
      </c>
      <c r="G54" s="29">
        <v>30074</v>
      </c>
      <c r="H54" s="29">
        <v>34349</v>
      </c>
      <c r="I54" s="29">
        <v>30367</v>
      </c>
      <c r="J54" s="29">
        <v>25392</v>
      </c>
      <c r="K54" s="29">
        <v>25505</v>
      </c>
      <c r="L54" s="29">
        <v>27855</v>
      </c>
      <c r="M54" s="29">
        <v>23774</v>
      </c>
      <c r="N54" s="29">
        <v>24321</v>
      </c>
      <c r="O54" s="29">
        <v>23370</v>
      </c>
      <c r="P54" s="29">
        <v>22338</v>
      </c>
    </row>
    <row r="55" spans="1:16" ht="24.75" customHeight="1">
      <c r="A55" s="30" t="s">
        <v>92</v>
      </c>
      <c r="B55" s="29">
        <v>17517</v>
      </c>
      <c r="C55" s="29">
        <v>16841</v>
      </c>
      <c r="D55" s="29">
        <v>16029</v>
      </c>
      <c r="E55" s="29">
        <v>14646</v>
      </c>
      <c r="F55" s="29">
        <v>13201</v>
      </c>
      <c r="G55" s="29">
        <v>12446</v>
      </c>
      <c r="H55" s="29">
        <v>11902</v>
      </c>
      <c r="I55" s="29">
        <v>11907</v>
      </c>
      <c r="J55" s="29">
        <v>11462</v>
      </c>
      <c r="K55" s="29">
        <v>11384</v>
      </c>
      <c r="L55" s="29">
        <v>12627</v>
      </c>
      <c r="M55" s="29">
        <v>11414</v>
      </c>
      <c r="N55" s="29">
        <v>10777</v>
      </c>
      <c r="O55" s="29">
        <v>9657</v>
      </c>
      <c r="P55" s="29">
        <v>9236</v>
      </c>
    </row>
    <row r="56" spans="1:16" ht="24.75" customHeight="1">
      <c r="A56" s="30" t="s">
        <v>58</v>
      </c>
      <c r="B56" s="29">
        <v>19417</v>
      </c>
      <c r="C56" s="29">
        <v>19073</v>
      </c>
      <c r="D56" s="29">
        <v>14965</v>
      </c>
      <c r="E56" s="29">
        <v>19963</v>
      </c>
      <c r="F56" s="29">
        <v>19919</v>
      </c>
      <c r="G56" s="29">
        <v>18395</v>
      </c>
      <c r="H56" s="29">
        <v>23305</v>
      </c>
      <c r="I56" s="29">
        <v>19067</v>
      </c>
      <c r="J56" s="29">
        <v>14698</v>
      </c>
      <c r="K56" s="29">
        <v>14408</v>
      </c>
      <c r="L56" s="29">
        <v>15501</v>
      </c>
      <c r="M56" s="29">
        <v>12529</v>
      </c>
      <c r="N56" s="29">
        <v>13928</v>
      </c>
      <c r="O56" s="29">
        <v>14366</v>
      </c>
      <c r="P56" s="29">
        <v>13772</v>
      </c>
    </row>
    <row r="57" spans="1:16" ht="24.75" customHeight="1">
      <c r="A57" s="30" t="s">
        <v>59</v>
      </c>
      <c r="B57" s="29">
        <v>15893</v>
      </c>
      <c r="C57" s="29">
        <v>15185</v>
      </c>
      <c r="D57" s="29">
        <v>15285</v>
      </c>
      <c r="E57" s="29">
        <v>15173</v>
      </c>
      <c r="F57" s="32" t="s">
        <v>60</v>
      </c>
      <c r="G57" s="29">
        <v>12619</v>
      </c>
      <c r="H57" s="29">
        <v>12619</v>
      </c>
      <c r="I57" s="32" t="s">
        <v>60</v>
      </c>
      <c r="J57" s="32" t="s">
        <v>60</v>
      </c>
      <c r="K57" s="32" t="s">
        <v>60</v>
      </c>
      <c r="L57" s="32" t="s">
        <v>60</v>
      </c>
      <c r="M57" s="32" t="s">
        <v>60</v>
      </c>
      <c r="N57" s="32" t="s">
        <v>60</v>
      </c>
      <c r="O57" s="32" t="s">
        <v>60</v>
      </c>
      <c r="P57" s="32" t="s">
        <v>60</v>
      </c>
    </row>
    <row r="58" spans="1:16" ht="24.75" customHeight="1">
      <c r="A58" s="30" t="s">
        <v>61</v>
      </c>
      <c r="B58" s="29">
        <v>16932</v>
      </c>
      <c r="C58" s="29">
        <v>15182</v>
      </c>
      <c r="D58" s="29">
        <v>15182</v>
      </c>
      <c r="E58" s="29">
        <v>15146</v>
      </c>
      <c r="F58" s="29">
        <v>12936</v>
      </c>
      <c r="G58" s="29">
        <v>12619</v>
      </c>
      <c r="H58" s="29">
        <v>12619</v>
      </c>
      <c r="I58" s="29">
        <v>12620</v>
      </c>
      <c r="J58" s="29">
        <v>12538</v>
      </c>
      <c r="K58" s="29">
        <v>12494</v>
      </c>
      <c r="L58" s="29">
        <v>11378</v>
      </c>
      <c r="M58" s="29">
        <v>11378</v>
      </c>
      <c r="N58" s="29">
        <v>11378</v>
      </c>
      <c r="O58" s="29">
        <v>11378</v>
      </c>
      <c r="P58" s="29">
        <v>11378</v>
      </c>
    </row>
    <row r="59" spans="1:16" ht="24.75" customHeight="1">
      <c r="A59" s="30" t="s">
        <v>93</v>
      </c>
      <c r="B59" s="32">
        <v>1.21</v>
      </c>
      <c r="C59" s="32">
        <v>1.25</v>
      </c>
      <c r="D59" s="32">
        <v>0.98</v>
      </c>
      <c r="E59" s="32">
        <v>1.31</v>
      </c>
      <c r="F59" s="32">
        <v>1.53</v>
      </c>
      <c r="G59" s="32">
        <v>1.45</v>
      </c>
      <c r="H59" s="32">
        <v>1.83</v>
      </c>
      <c r="I59" s="32">
        <v>1.505</v>
      </c>
      <c r="J59" s="32">
        <v>1.165</v>
      </c>
      <c r="K59" s="32">
        <v>1.22</v>
      </c>
      <c r="L59" s="32">
        <v>1.35</v>
      </c>
      <c r="M59" s="32">
        <v>1.09</v>
      </c>
      <c r="N59" s="32">
        <v>1.21</v>
      </c>
      <c r="O59" s="32">
        <v>1.25</v>
      </c>
      <c r="P59" s="32">
        <v>1.2</v>
      </c>
    </row>
    <row r="60" spans="1:16" ht="24.75" customHeight="1">
      <c r="A60" s="30" t="s">
        <v>94</v>
      </c>
      <c r="B60" s="32">
        <v>1.21</v>
      </c>
      <c r="C60" s="32">
        <v>1.25</v>
      </c>
      <c r="D60" s="32">
        <v>0.97</v>
      </c>
      <c r="E60" s="32">
        <v>1.31</v>
      </c>
      <c r="F60" s="32" t="s">
        <v>60</v>
      </c>
      <c r="G60" s="32">
        <v>1.45</v>
      </c>
      <c r="H60" s="32">
        <v>1.83</v>
      </c>
      <c r="I60" s="32" t="s">
        <v>60</v>
      </c>
      <c r="J60" s="32" t="s">
        <v>60</v>
      </c>
      <c r="K60" s="32" t="s">
        <v>60</v>
      </c>
      <c r="L60" s="32" t="s">
        <v>60</v>
      </c>
      <c r="M60" s="32" t="s">
        <v>60</v>
      </c>
      <c r="N60" s="32" t="s">
        <v>60</v>
      </c>
      <c r="O60" s="32" t="s">
        <v>60</v>
      </c>
      <c r="P60" s="32" t="s">
        <v>60</v>
      </c>
    </row>
    <row r="61" spans="1:16" ht="24.75" customHeight="1">
      <c r="A61" s="33" t="s">
        <v>95</v>
      </c>
      <c r="B61" s="34">
        <v>1.125</v>
      </c>
      <c r="C61" s="34">
        <v>1.12</v>
      </c>
      <c r="D61" s="34">
        <v>1.115</v>
      </c>
      <c r="E61" s="34">
        <v>1.1</v>
      </c>
      <c r="F61" s="34">
        <v>1.085</v>
      </c>
      <c r="G61" s="34">
        <v>1.07</v>
      </c>
      <c r="H61" s="34">
        <v>1.055</v>
      </c>
      <c r="I61" s="34">
        <v>1.04</v>
      </c>
      <c r="J61" s="34">
        <v>1.02</v>
      </c>
      <c r="K61" s="34">
        <v>0.99</v>
      </c>
      <c r="L61" s="34">
        <v>0.96</v>
      </c>
      <c r="M61" s="34">
        <v>0.93</v>
      </c>
      <c r="N61" s="34">
        <v>0.9</v>
      </c>
      <c r="O61" s="34">
        <v>0.87</v>
      </c>
      <c r="P61" s="34">
        <v>0.84</v>
      </c>
    </row>
    <row r="62" spans="1:16" ht="24.75" customHeight="1">
      <c r="A62" s="35" t="s">
        <v>65</v>
      </c>
      <c r="B62" s="25">
        <v>37986</v>
      </c>
      <c r="C62" s="25">
        <v>37621</v>
      </c>
      <c r="D62" s="25">
        <v>37256</v>
      </c>
      <c r="E62" s="25">
        <v>36891</v>
      </c>
      <c r="F62" s="25">
        <v>36525</v>
      </c>
      <c r="G62" s="25">
        <v>36160</v>
      </c>
      <c r="H62" s="25">
        <v>35795</v>
      </c>
      <c r="I62" s="25">
        <v>35430</v>
      </c>
      <c r="J62" s="25">
        <v>35064</v>
      </c>
      <c r="K62" s="25">
        <v>34699</v>
      </c>
      <c r="L62" s="25">
        <v>34334</v>
      </c>
      <c r="M62" s="25">
        <v>33969</v>
      </c>
      <c r="N62" s="25">
        <v>33603</v>
      </c>
      <c r="O62" s="25">
        <v>33238</v>
      </c>
      <c r="P62" s="25">
        <v>32873</v>
      </c>
    </row>
    <row r="63" spans="1:16" ht="14.25" customHeight="1">
      <c r="A63" s="36" t="s">
        <v>53</v>
      </c>
      <c r="B63" s="27" t="s">
        <v>54</v>
      </c>
      <c r="C63" s="27" t="s">
        <v>54</v>
      </c>
      <c r="D63" s="27" t="s">
        <v>54</v>
      </c>
      <c r="E63" s="27" t="s">
        <v>54</v>
      </c>
      <c r="F63" s="27" t="s">
        <v>54</v>
      </c>
      <c r="G63" s="27" t="s">
        <v>54</v>
      </c>
      <c r="H63" s="27" t="s">
        <v>54</v>
      </c>
      <c r="I63" s="27" t="s">
        <v>54</v>
      </c>
      <c r="J63" s="27" t="s">
        <v>54</v>
      </c>
      <c r="K63" s="27" t="s">
        <v>54</v>
      </c>
      <c r="L63" s="27" t="s">
        <v>54</v>
      </c>
      <c r="M63" s="27" t="s">
        <v>54</v>
      </c>
      <c r="N63" s="27" t="s">
        <v>54</v>
      </c>
      <c r="O63" s="27" t="s">
        <v>54</v>
      </c>
      <c r="P63" s="27" t="s">
        <v>54</v>
      </c>
    </row>
    <row r="64" spans="1:16" ht="24.75" customHeight="1">
      <c r="A64" s="28" t="s">
        <v>66</v>
      </c>
      <c r="B64" s="29">
        <v>759498</v>
      </c>
      <c r="C64" s="29">
        <v>696988</v>
      </c>
      <c r="D64" s="29">
        <v>624342</v>
      </c>
      <c r="E64" s="29">
        <v>582008</v>
      </c>
      <c r="F64" s="29">
        <v>515354</v>
      </c>
      <c r="G64" s="29">
        <v>478305</v>
      </c>
      <c r="H64" s="29">
        <v>460407</v>
      </c>
      <c r="I64" s="29">
        <v>443588</v>
      </c>
      <c r="J64" s="29">
        <v>422175</v>
      </c>
      <c r="K64" s="29">
        <v>407895</v>
      </c>
      <c r="L64" s="29">
        <v>391703</v>
      </c>
      <c r="M64" s="29">
        <v>374613</v>
      </c>
      <c r="N64" s="29">
        <v>349937</v>
      </c>
      <c r="O64" s="29">
        <v>325409</v>
      </c>
      <c r="P64" s="29">
        <v>307802</v>
      </c>
    </row>
    <row r="65" spans="1:16" ht="24.75" customHeight="1">
      <c r="A65" s="30" t="s">
        <v>67</v>
      </c>
      <c r="B65" s="29">
        <v>873035</v>
      </c>
      <c r="C65" s="29">
        <v>800582</v>
      </c>
      <c r="D65" s="29">
        <v>710214</v>
      </c>
      <c r="E65" s="29">
        <v>666605</v>
      </c>
      <c r="F65" s="29">
        <v>587618</v>
      </c>
      <c r="G65" s="29">
        <v>548499</v>
      </c>
      <c r="H65" s="29">
        <v>531297</v>
      </c>
      <c r="I65" s="29">
        <v>512390</v>
      </c>
      <c r="J65" s="29">
        <v>484883</v>
      </c>
      <c r="K65" s="29">
        <v>464228</v>
      </c>
      <c r="L65" s="29">
        <v>446619</v>
      </c>
      <c r="M65" s="29">
        <v>403448</v>
      </c>
      <c r="N65" s="29">
        <v>393609</v>
      </c>
      <c r="O65" s="29">
        <v>369055</v>
      </c>
      <c r="P65" s="29">
        <v>339348</v>
      </c>
    </row>
    <row r="66" spans="1:16" ht="24.75" customHeight="1">
      <c r="A66" s="30" t="s">
        <v>68</v>
      </c>
      <c r="B66" s="29">
        <v>244524</v>
      </c>
      <c r="C66" s="29">
        <v>199217</v>
      </c>
      <c r="D66" s="29">
        <v>196619</v>
      </c>
      <c r="E66" s="29">
        <v>198834</v>
      </c>
      <c r="F66" s="29">
        <v>177182</v>
      </c>
      <c r="G66" s="29">
        <v>168804</v>
      </c>
      <c r="H66" s="29">
        <v>164065</v>
      </c>
      <c r="I66" s="29">
        <v>154226</v>
      </c>
      <c r="J66" s="29">
        <v>146949</v>
      </c>
      <c r="K66" s="29">
        <v>144447</v>
      </c>
      <c r="L66" s="29">
        <v>123999</v>
      </c>
      <c r="M66" s="29">
        <v>119574</v>
      </c>
      <c r="N66" s="29">
        <v>117779</v>
      </c>
      <c r="O66" s="29">
        <v>114244</v>
      </c>
      <c r="P66" s="29">
        <v>109929</v>
      </c>
    </row>
    <row r="67" spans="1:16" ht="24.75" customHeight="1">
      <c r="A67" s="30" t="s">
        <v>96</v>
      </c>
      <c r="B67" s="29">
        <v>272226</v>
      </c>
      <c r="C67" s="29">
        <v>250365</v>
      </c>
      <c r="D67" s="29">
        <v>202600</v>
      </c>
      <c r="E67" s="29">
        <v>187098</v>
      </c>
      <c r="F67" s="29">
        <v>156572</v>
      </c>
      <c r="G67" s="29">
        <v>136345</v>
      </c>
      <c r="H67" s="29">
        <v>139205</v>
      </c>
      <c r="I67" s="29">
        <v>142153</v>
      </c>
      <c r="J67" s="29">
        <v>145540</v>
      </c>
      <c r="K67" s="29">
        <f aca="true" t="shared" si="2" ref="K67:P67">K68-K66</f>
        <v>132419</v>
      </c>
      <c r="L67" s="29">
        <f t="shared" si="2"/>
        <v>133083</v>
      </c>
      <c r="M67" s="29">
        <f t="shared" si="2"/>
        <v>125544</v>
      </c>
      <c r="N67" s="29">
        <f t="shared" si="2"/>
        <v>106980</v>
      </c>
      <c r="O67" s="29">
        <f t="shared" si="2"/>
        <v>108380</v>
      </c>
      <c r="P67" s="29">
        <f t="shared" si="2"/>
        <v>89487</v>
      </c>
    </row>
    <row r="68" spans="1:16" ht="24.75" customHeight="1">
      <c r="A68" s="30" t="s">
        <v>74</v>
      </c>
      <c r="B68" s="29">
        <v>520225</v>
      </c>
      <c r="C68" s="29">
        <v>453057</v>
      </c>
      <c r="D68" s="29">
        <v>402694</v>
      </c>
      <c r="E68" s="29">
        <v>389407</v>
      </c>
      <c r="F68" s="29">
        <v>337229</v>
      </c>
      <c r="G68" s="29">
        <v>308624</v>
      </c>
      <c r="H68" s="29">
        <v>306745</v>
      </c>
      <c r="I68" s="29">
        <v>299854</v>
      </c>
      <c r="J68" s="29">
        <v>295964</v>
      </c>
      <c r="K68" s="29">
        <v>276866</v>
      </c>
      <c r="L68" s="29">
        <v>257082</v>
      </c>
      <c r="M68" s="29">
        <v>245118</v>
      </c>
      <c r="N68" s="29">
        <v>224759</v>
      </c>
      <c r="O68" s="29">
        <v>222624</v>
      </c>
      <c r="P68" s="29">
        <v>199416</v>
      </c>
    </row>
    <row r="69" spans="1:16" ht="24.75" customHeight="1" thickBot="1">
      <c r="A69" s="38" t="s">
        <v>73</v>
      </c>
      <c r="B69" s="39">
        <v>63564</v>
      </c>
      <c r="C69" s="39">
        <v>91541</v>
      </c>
      <c r="D69" s="39">
        <v>78989</v>
      </c>
      <c r="E69" s="39">
        <v>63736</v>
      </c>
      <c r="F69" s="39">
        <v>55511</v>
      </c>
      <c r="G69" s="39">
        <v>55528</v>
      </c>
      <c r="H69" s="39">
        <v>43144</v>
      </c>
      <c r="I69" s="39">
        <v>34794</v>
      </c>
      <c r="J69" s="39">
        <v>25830</v>
      </c>
      <c r="K69" s="39">
        <v>30128</v>
      </c>
      <c r="L69" s="39">
        <v>37956</v>
      </c>
      <c r="M69" s="39">
        <v>33670</v>
      </c>
      <c r="N69" s="39">
        <v>33868</v>
      </c>
      <c r="O69" s="39">
        <v>20658</v>
      </c>
      <c r="P69" s="39">
        <v>27093</v>
      </c>
    </row>
    <row r="70" spans="1:2" ht="23.25" customHeight="1">
      <c r="A70" s="23" t="s">
        <v>97</v>
      </c>
      <c r="B70" s="45"/>
    </row>
    <row r="71" spans="1:16" ht="24.75" customHeight="1">
      <c r="A71" s="35" t="s">
        <v>52</v>
      </c>
      <c r="B71" s="25">
        <v>37986</v>
      </c>
      <c r="C71" s="25">
        <v>37621</v>
      </c>
      <c r="D71" s="25">
        <v>37256</v>
      </c>
      <c r="E71" s="25">
        <v>36891</v>
      </c>
      <c r="F71" s="25">
        <v>36525</v>
      </c>
      <c r="G71" s="25">
        <v>36160</v>
      </c>
      <c r="H71" s="25">
        <v>35795</v>
      </c>
      <c r="I71" s="25">
        <v>35430</v>
      </c>
      <c r="J71" s="25">
        <v>35064</v>
      </c>
      <c r="K71" s="25">
        <v>34699</v>
      </c>
      <c r="L71" s="25">
        <v>34334</v>
      </c>
      <c r="M71" s="25">
        <v>33969</v>
      </c>
      <c r="N71" s="25">
        <v>33603</v>
      </c>
      <c r="O71" s="25">
        <v>33238</v>
      </c>
      <c r="P71" s="25">
        <v>32873</v>
      </c>
    </row>
    <row r="72" spans="1:16" ht="14.25" customHeight="1">
      <c r="A72" s="36" t="s">
        <v>53</v>
      </c>
      <c r="B72" s="27" t="s">
        <v>54</v>
      </c>
      <c r="C72" s="27" t="s">
        <v>54</v>
      </c>
      <c r="D72" s="27" t="s">
        <v>54</v>
      </c>
      <c r="E72" s="27" t="s">
        <v>54</v>
      </c>
      <c r="F72" s="27" t="s">
        <v>54</v>
      </c>
      <c r="G72" s="27" t="s">
        <v>54</v>
      </c>
      <c r="H72" s="27" t="s">
        <v>54</v>
      </c>
      <c r="I72" s="27" t="s">
        <v>54</v>
      </c>
      <c r="J72" s="27" t="s">
        <v>54</v>
      </c>
      <c r="K72" s="27" t="s">
        <v>54</v>
      </c>
      <c r="L72" s="27" t="s">
        <v>54</v>
      </c>
      <c r="M72" s="27" t="s">
        <v>54</v>
      </c>
      <c r="N72" s="27" t="s">
        <v>54</v>
      </c>
      <c r="O72" s="27" t="s">
        <v>54</v>
      </c>
      <c r="P72" s="27" t="s">
        <v>54</v>
      </c>
    </row>
    <row r="73" spans="1:16" ht="24.75" customHeight="1">
      <c r="A73" s="28" t="s">
        <v>90</v>
      </c>
      <c r="B73" s="29">
        <v>149732</v>
      </c>
      <c r="C73" s="29">
        <v>145652</v>
      </c>
      <c r="D73" s="29">
        <v>136083</v>
      </c>
      <c r="E73" s="29">
        <v>123157</v>
      </c>
      <c r="F73" s="29">
        <v>117001</v>
      </c>
      <c r="G73" s="29">
        <v>106010</v>
      </c>
      <c r="H73" s="29">
        <v>110084</v>
      </c>
      <c r="I73" s="29">
        <v>102593</v>
      </c>
      <c r="J73" s="29">
        <v>97385</v>
      </c>
      <c r="K73" s="29">
        <v>99422</v>
      </c>
      <c r="L73" s="29">
        <v>95045</v>
      </c>
      <c r="M73" s="29">
        <v>89109</v>
      </c>
      <c r="N73" s="29">
        <v>76281</v>
      </c>
      <c r="O73" s="29">
        <v>70458</v>
      </c>
      <c r="P73" s="29">
        <v>56044</v>
      </c>
    </row>
    <row r="74" spans="1:16" ht="24.75" customHeight="1">
      <c r="A74" s="30" t="s">
        <v>98</v>
      </c>
      <c r="B74" s="29">
        <v>22954</v>
      </c>
      <c r="C74" s="29">
        <v>20558</v>
      </c>
      <c r="D74" s="29">
        <v>19827</v>
      </c>
      <c r="E74" s="29">
        <v>17925</v>
      </c>
      <c r="F74" s="29">
        <v>19739</v>
      </c>
      <c r="G74" s="29">
        <v>18847</v>
      </c>
      <c r="H74" s="29">
        <v>19314</v>
      </c>
      <c r="I74" s="29">
        <v>17606</v>
      </c>
      <c r="J74" s="29">
        <v>15314</v>
      </c>
      <c r="K74" s="29">
        <v>13767</v>
      </c>
      <c r="L74" s="29">
        <v>14960</v>
      </c>
      <c r="M74" s="29">
        <v>14123</v>
      </c>
      <c r="N74" s="29">
        <v>12152</v>
      </c>
      <c r="O74" s="29">
        <v>11587</v>
      </c>
      <c r="P74" s="29">
        <v>6774</v>
      </c>
    </row>
    <row r="75" spans="1:16" ht="24.75" customHeight="1">
      <c r="A75" s="30" t="s">
        <v>99</v>
      </c>
      <c r="B75" s="29">
        <v>8471</v>
      </c>
      <c r="C75" s="29">
        <v>7803</v>
      </c>
      <c r="D75" s="29">
        <v>6737</v>
      </c>
      <c r="E75" s="29">
        <v>6434</v>
      </c>
      <c r="F75" s="29">
        <v>6552</v>
      </c>
      <c r="G75" s="29">
        <v>5629</v>
      </c>
      <c r="H75" s="29">
        <v>5695</v>
      </c>
      <c r="I75" s="29">
        <v>5892</v>
      </c>
      <c r="J75" s="29">
        <v>4888</v>
      </c>
      <c r="K75" s="29">
        <v>5082</v>
      </c>
      <c r="L75" s="29">
        <v>4489</v>
      </c>
      <c r="M75" s="29">
        <v>4002</v>
      </c>
      <c r="N75" s="29">
        <v>3865</v>
      </c>
      <c r="O75" s="29">
        <v>3504</v>
      </c>
      <c r="P75" s="29">
        <v>3816</v>
      </c>
    </row>
    <row r="76" spans="1:16" ht="24.75" customHeight="1">
      <c r="A76" s="30" t="s">
        <v>58</v>
      </c>
      <c r="B76" s="29">
        <v>18677</v>
      </c>
      <c r="C76" s="29">
        <v>14232</v>
      </c>
      <c r="D76" s="29">
        <v>14017</v>
      </c>
      <c r="E76" s="29">
        <v>10665</v>
      </c>
      <c r="F76" s="29">
        <v>15884</v>
      </c>
      <c r="G76" s="29">
        <v>16018</v>
      </c>
      <c r="H76" s="29">
        <v>15216</v>
      </c>
      <c r="I76" s="29">
        <v>18560</v>
      </c>
      <c r="J76" s="29">
        <v>11535</v>
      </c>
      <c r="K76" s="29">
        <v>9902</v>
      </c>
      <c r="L76" s="29">
        <v>11767</v>
      </c>
      <c r="M76" s="29">
        <v>10227</v>
      </c>
      <c r="N76" s="29">
        <v>8448</v>
      </c>
      <c r="O76" s="29">
        <v>8539</v>
      </c>
      <c r="P76" s="29">
        <v>4307</v>
      </c>
    </row>
    <row r="77" spans="1:16" ht="24.75" customHeight="1">
      <c r="A77" s="30" t="s">
        <v>61</v>
      </c>
      <c r="B77" s="31">
        <v>9135.441</v>
      </c>
      <c r="C77" s="31">
        <v>9135.441</v>
      </c>
      <c r="D77" s="31">
        <v>9135.441</v>
      </c>
      <c r="E77" s="31">
        <v>9135.441</v>
      </c>
      <c r="F77" s="31">
        <v>9135.441</v>
      </c>
      <c r="G77" s="31">
        <v>9502.641</v>
      </c>
      <c r="H77" s="29">
        <v>9510</v>
      </c>
      <c r="I77" s="29">
        <v>9510</v>
      </c>
      <c r="J77" s="29">
        <v>9753</v>
      </c>
      <c r="K77" s="29">
        <v>9753</v>
      </c>
      <c r="L77" s="29">
        <v>9753</v>
      </c>
      <c r="M77" s="29">
        <v>9768</v>
      </c>
      <c r="N77" s="29">
        <v>8514</v>
      </c>
      <c r="O77" s="29">
        <v>8514</v>
      </c>
      <c r="P77" s="29">
        <v>8514</v>
      </c>
    </row>
    <row r="78" spans="1:16" ht="24.75" customHeight="1">
      <c r="A78" s="30" t="s">
        <v>100</v>
      </c>
      <c r="B78" s="32">
        <v>2.04</v>
      </c>
      <c r="C78" s="32">
        <v>1.5567</v>
      </c>
      <c r="D78" s="32">
        <v>1.5333</v>
      </c>
      <c r="E78" s="32">
        <v>1.1667</v>
      </c>
      <c r="F78" s="32">
        <v>1.7333</v>
      </c>
      <c r="G78" s="32">
        <v>1.6833</v>
      </c>
      <c r="H78" s="32">
        <v>1.6</v>
      </c>
      <c r="I78" s="32">
        <v>1.9167</v>
      </c>
      <c r="J78" s="32">
        <v>1.1833</v>
      </c>
      <c r="K78" s="32">
        <v>1.0167</v>
      </c>
      <c r="L78" s="32">
        <v>1.2133</v>
      </c>
      <c r="M78" s="32">
        <v>1.2</v>
      </c>
      <c r="N78" s="32">
        <v>0.9933</v>
      </c>
      <c r="O78" s="32">
        <v>1</v>
      </c>
      <c r="P78" s="32">
        <v>0.5</v>
      </c>
    </row>
    <row r="79" spans="1:16" ht="24.75" customHeight="1">
      <c r="A79" s="33" t="s">
        <v>64</v>
      </c>
      <c r="B79" s="46">
        <f>(18677-(138058-128242))/9135.44</f>
        <v>0.9699587540392143</v>
      </c>
      <c r="C79" s="46">
        <f>(14232-(128242-122415))/9135.44</f>
        <v>0.9200432600947518</v>
      </c>
      <c r="D79" s="46">
        <f>(14017-(122415-116232))/9135.44</f>
        <v>0.857539428861664</v>
      </c>
      <c r="E79" s="46">
        <f>(10655-(116232-113058))/9135.44</f>
        <v>0.8188987065757095</v>
      </c>
      <c r="F79" s="46">
        <f>(15884-(113058-104553))/9135.44</f>
        <v>0.8077333987197113</v>
      </c>
      <c r="G79" s="46">
        <f>(16018-(104533-95954))/9502.64</f>
        <v>0.7828350858287803</v>
      </c>
      <c r="H79" s="34">
        <v>0.76</v>
      </c>
      <c r="I79" s="34">
        <v>0.74</v>
      </c>
      <c r="J79" s="34">
        <v>0.74</v>
      </c>
      <c r="K79" s="34">
        <v>0.74</v>
      </c>
      <c r="L79" s="34">
        <v>0.7167</v>
      </c>
      <c r="M79" s="34">
        <v>0.77</v>
      </c>
      <c r="N79" s="34">
        <v>0.7133</v>
      </c>
      <c r="O79" s="34">
        <v>0.7233</v>
      </c>
      <c r="P79" s="34">
        <v>0.7467</v>
      </c>
    </row>
    <row r="80" spans="1:16" ht="12.75">
      <c r="A80" s="41" t="s">
        <v>58</v>
      </c>
      <c r="B80" s="29">
        <v>18677</v>
      </c>
      <c r="C80" s="29">
        <v>14232</v>
      </c>
      <c r="D80" s="29">
        <v>14017</v>
      </c>
      <c r="E80" s="29">
        <v>10665</v>
      </c>
      <c r="F80" s="29">
        <v>15884</v>
      </c>
      <c r="G80" s="29">
        <v>16018</v>
      </c>
      <c r="H80" s="29">
        <v>15216</v>
      </c>
      <c r="I80" s="29">
        <v>18560</v>
      </c>
      <c r="J80" s="29">
        <v>11535</v>
      </c>
      <c r="K80" s="29">
        <v>9902</v>
      </c>
      <c r="L80" s="29">
        <v>11767</v>
      </c>
      <c r="M80" s="29">
        <v>10227</v>
      </c>
      <c r="N80" s="29">
        <v>8448</v>
      </c>
      <c r="O80" s="29">
        <v>8539</v>
      </c>
      <c r="P80" s="29">
        <v>4307</v>
      </c>
    </row>
    <row r="81" spans="1:16" ht="12.75">
      <c r="A81" s="41" t="s">
        <v>82</v>
      </c>
      <c r="B81" s="29">
        <v>138058</v>
      </c>
      <c r="C81" s="29">
        <v>128242</v>
      </c>
      <c r="D81" s="29">
        <v>122415</v>
      </c>
      <c r="E81" s="29">
        <v>116232</v>
      </c>
      <c r="F81" s="29">
        <v>113058</v>
      </c>
      <c r="G81" s="29">
        <v>104553</v>
      </c>
      <c r="H81" s="29">
        <v>95954</v>
      </c>
      <c r="I81" s="29">
        <v>87966</v>
      </c>
      <c r="J81" s="29">
        <v>76569</v>
      </c>
      <c r="K81" s="29">
        <v>72056</v>
      </c>
      <c r="L81" s="29">
        <v>68980</v>
      </c>
      <c r="M81" s="29">
        <v>63850</v>
      </c>
      <c r="N81" s="29">
        <v>59667</v>
      </c>
      <c r="O81" s="29">
        <v>56668</v>
      </c>
      <c r="P81" s="29">
        <v>53433</v>
      </c>
    </row>
    <row r="82" spans="1:16" ht="12.75">
      <c r="A82" s="42" t="s">
        <v>61</v>
      </c>
      <c r="B82" s="43">
        <v>9135.441</v>
      </c>
      <c r="C82" s="43">
        <v>9135.441</v>
      </c>
      <c r="D82" s="43">
        <v>9135.441</v>
      </c>
      <c r="E82" s="43">
        <v>9135.441</v>
      </c>
      <c r="F82" s="43">
        <v>9135.441</v>
      </c>
      <c r="G82" s="43">
        <v>9502.641</v>
      </c>
      <c r="H82" s="44">
        <v>9510</v>
      </c>
      <c r="I82" s="44">
        <v>9510</v>
      </c>
      <c r="J82" s="44">
        <v>9753</v>
      </c>
      <c r="K82" s="44">
        <v>9753</v>
      </c>
      <c r="L82" s="44">
        <v>9753</v>
      </c>
      <c r="M82" s="44">
        <v>9768</v>
      </c>
      <c r="N82" s="44">
        <v>8514</v>
      </c>
      <c r="O82" s="44">
        <v>8514</v>
      </c>
      <c r="P82" s="44">
        <v>8514</v>
      </c>
    </row>
    <row r="83" spans="1:16" ht="24.75" customHeight="1">
      <c r="A83" s="35" t="s">
        <v>65</v>
      </c>
      <c r="B83" s="25">
        <v>37986</v>
      </c>
      <c r="C83" s="25">
        <v>37621</v>
      </c>
      <c r="D83" s="25">
        <v>37256</v>
      </c>
      <c r="E83" s="25">
        <v>36891</v>
      </c>
      <c r="F83" s="25">
        <v>36525</v>
      </c>
      <c r="G83" s="25">
        <v>36160</v>
      </c>
      <c r="H83" s="25">
        <v>35795</v>
      </c>
      <c r="I83" s="25">
        <v>35430</v>
      </c>
      <c r="J83" s="25">
        <v>35064</v>
      </c>
      <c r="K83" s="25">
        <v>34699</v>
      </c>
      <c r="L83" s="25">
        <v>34334</v>
      </c>
      <c r="M83" s="25">
        <v>33969</v>
      </c>
      <c r="N83" s="25">
        <v>33603</v>
      </c>
      <c r="O83" s="25">
        <v>33238</v>
      </c>
      <c r="P83" s="25">
        <v>32873</v>
      </c>
    </row>
    <row r="84" spans="1:16" ht="14.25" customHeight="1">
      <c r="A84" s="36" t="s">
        <v>53</v>
      </c>
      <c r="B84" s="27" t="s">
        <v>54</v>
      </c>
      <c r="C84" s="27" t="s">
        <v>54</v>
      </c>
      <c r="D84" s="27" t="s">
        <v>54</v>
      </c>
      <c r="E84" s="27" t="s">
        <v>54</v>
      </c>
      <c r="F84" s="27" t="s">
        <v>54</v>
      </c>
      <c r="G84" s="27" t="s">
        <v>54</v>
      </c>
      <c r="H84" s="27" t="s">
        <v>54</v>
      </c>
      <c r="I84" s="27" t="s">
        <v>54</v>
      </c>
      <c r="J84" s="27" t="s">
        <v>54</v>
      </c>
      <c r="K84" s="27" t="s">
        <v>54</v>
      </c>
      <c r="L84" s="27" t="s">
        <v>54</v>
      </c>
      <c r="M84" s="27" t="s">
        <v>54</v>
      </c>
      <c r="N84" s="27" t="s">
        <v>54</v>
      </c>
      <c r="O84" s="27" t="s">
        <v>54</v>
      </c>
      <c r="P84" s="27" t="s">
        <v>54</v>
      </c>
    </row>
    <row r="85" spans="1:16" ht="24.75" customHeight="1">
      <c r="A85" s="28" t="s">
        <v>66</v>
      </c>
      <c r="B85" s="29">
        <v>408724</v>
      </c>
      <c r="C85" s="29">
        <v>380343</v>
      </c>
      <c r="D85" s="29">
        <v>357506</v>
      </c>
      <c r="E85" s="29">
        <v>323496</v>
      </c>
      <c r="F85" s="29">
        <v>302434</v>
      </c>
      <c r="G85" s="29">
        <v>280418</v>
      </c>
      <c r="H85" s="29">
        <v>256349</v>
      </c>
      <c r="I85" s="29">
        <v>234784</v>
      </c>
      <c r="J85" s="29">
        <v>224098</v>
      </c>
      <c r="K85" s="29">
        <v>213432</v>
      </c>
      <c r="L85" s="29">
        <v>203653</v>
      </c>
      <c r="M85" s="29">
        <v>188841</v>
      </c>
      <c r="N85" s="29">
        <v>176650</v>
      </c>
      <c r="O85" s="29">
        <v>170663</v>
      </c>
      <c r="P85" s="29">
        <v>163892</v>
      </c>
    </row>
    <row r="86" spans="1:16" ht="24.75" customHeight="1">
      <c r="A86" s="30" t="s">
        <v>67</v>
      </c>
      <c r="B86" s="29">
        <v>511717</v>
      </c>
      <c r="C86" s="29">
        <v>453223</v>
      </c>
      <c r="D86" s="29">
        <v>431017</v>
      </c>
      <c r="E86" s="29">
        <v>391930</v>
      </c>
      <c r="F86" s="29">
        <v>372427</v>
      </c>
      <c r="G86" s="29">
        <v>359380</v>
      </c>
      <c r="H86" s="29">
        <v>323223</v>
      </c>
      <c r="I86" s="29">
        <v>296536</v>
      </c>
      <c r="J86" s="29">
        <v>280497</v>
      </c>
      <c r="K86" s="29">
        <v>262530</v>
      </c>
      <c r="L86" s="29">
        <v>256851</v>
      </c>
      <c r="M86" s="29">
        <v>230198</v>
      </c>
      <c r="N86" s="29">
        <v>197095</v>
      </c>
      <c r="O86" s="29">
        <v>188313</v>
      </c>
      <c r="P86" s="29">
        <v>185905</v>
      </c>
    </row>
    <row r="87" spans="1:16" ht="24.75" customHeight="1">
      <c r="A87" s="30" t="s">
        <v>84</v>
      </c>
      <c r="B87" s="29">
        <v>166368</v>
      </c>
      <c r="C87" s="29">
        <v>153499</v>
      </c>
      <c r="D87" s="29">
        <v>149354</v>
      </c>
      <c r="E87" s="29">
        <v>144325</v>
      </c>
      <c r="F87" s="29">
        <v>143894</v>
      </c>
      <c r="G87" s="29">
        <v>143149</v>
      </c>
      <c r="H87" s="29">
        <v>133553</v>
      </c>
      <c r="I87" s="29">
        <v>120028</v>
      </c>
      <c r="J87" s="29">
        <v>108854</v>
      </c>
      <c r="K87" s="29">
        <v>104098</v>
      </c>
      <c r="L87" s="29">
        <v>103130</v>
      </c>
      <c r="M87" s="29">
        <v>96155</v>
      </c>
      <c r="N87" s="29">
        <v>77374</v>
      </c>
      <c r="O87" s="29">
        <v>74374</v>
      </c>
      <c r="P87" s="32" t="s">
        <v>60</v>
      </c>
    </row>
    <row r="88" spans="1:16" ht="24.75" customHeight="1">
      <c r="A88" s="30" t="s">
        <v>69</v>
      </c>
      <c r="B88" s="29">
        <v>139614</v>
      </c>
      <c r="C88" s="29">
        <v>110000</v>
      </c>
      <c r="D88" s="29">
        <v>110000</v>
      </c>
      <c r="E88" s="29">
        <v>90000</v>
      </c>
      <c r="F88" s="29">
        <v>90000</v>
      </c>
      <c r="G88" s="29">
        <v>90000</v>
      </c>
      <c r="H88" s="29">
        <v>75000</v>
      </c>
      <c r="I88" s="29">
        <v>75000</v>
      </c>
      <c r="J88" s="29">
        <v>76500</v>
      </c>
      <c r="K88" s="29">
        <v>62500</v>
      </c>
      <c r="L88" s="29">
        <v>64000</v>
      </c>
      <c r="M88" s="29">
        <v>58503</v>
      </c>
      <c r="N88" s="29">
        <v>41248</v>
      </c>
      <c r="O88" s="29">
        <v>35193</v>
      </c>
      <c r="P88" s="29">
        <v>38138</v>
      </c>
    </row>
    <row r="89" spans="1:16" ht="24.75" customHeight="1">
      <c r="A89" s="30" t="s">
        <v>74</v>
      </c>
      <c r="B89" s="29">
        <v>305982</v>
      </c>
      <c r="C89" s="29">
        <v>263499</v>
      </c>
      <c r="D89" s="29">
        <v>259354</v>
      </c>
      <c r="E89" s="29">
        <v>234325</v>
      </c>
      <c r="F89" s="29">
        <v>233894</v>
      </c>
      <c r="G89" s="29">
        <v>233149</v>
      </c>
      <c r="H89" s="29">
        <v>208553</v>
      </c>
      <c r="I89" s="29">
        <v>195028</v>
      </c>
      <c r="J89" s="29">
        <v>185354</v>
      </c>
      <c r="K89" s="29">
        <v>166598</v>
      </c>
      <c r="L89" s="29">
        <v>167130</v>
      </c>
      <c r="M89" s="29">
        <v>154658</v>
      </c>
      <c r="N89" s="29">
        <v>118622</v>
      </c>
      <c r="O89" s="29">
        <v>109567</v>
      </c>
      <c r="P89" s="29">
        <v>110581</v>
      </c>
    </row>
    <row r="90" spans="1:16" ht="24.75" customHeight="1" thickBot="1">
      <c r="A90" s="38" t="s">
        <v>73</v>
      </c>
      <c r="B90" s="47">
        <v>15076</v>
      </c>
      <c r="C90" s="39">
        <v>23600</v>
      </c>
      <c r="D90" s="39">
        <v>24159</v>
      </c>
      <c r="E90" s="39">
        <v>26742</v>
      </c>
      <c r="F90" s="39">
        <v>16842</v>
      </c>
      <c r="G90" s="39">
        <v>11754</v>
      </c>
      <c r="H90" s="39">
        <v>8940</v>
      </c>
      <c r="I90" s="39">
        <v>8954</v>
      </c>
      <c r="J90" s="39">
        <v>10760</v>
      </c>
      <c r="K90" s="39">
        <v>15242</v>
      </c>
      <c r="L90" s="39">
        <v>9410</v>
      </c>
      <c r="M90" s="39">
        <v>12592</v>
      </c>
      <c r="N90" s="39">
        <v>17365</v>
      </c>
      <c r="O90" s="39">
        <v>18427</v>
      </c>
      <c r="P90" s="39">
        <v>15792</v>
      </c>
    </row>
    <row r="91" spans="1:2" ht="24.75" customHeight="1">
      <c r="A91" s="45"/>
      <c r="B91" s="45"/>
    </row>
    <row r="92" spans="1:2" ht="23.25" customHeight="1">
      <c r="A92" s="23" t="s">
        <v>101</v>
      </c>
      <c r="B92" s="45"/>
    </row>
    <row r="93" spans="1:16" ht="24.75" customHeight="1">
      <c r="A93" s="35" t="s">
        <v>52</v>
      </c>
      <c r="B93" s="25">
        <v>37986</v>
      </c>
      <c r="C93" s="25">
        <v>37621</v>
      </c>
      <c r="D93" s="25">
        <v>37256</v>
      </c>
      <c r="E93" s="25">
        <v>36891</v>
      </c>
      <c r="F93" s="25">
        <v>36525</v>
      </c>
      <c r="G93" s="25">
        <v>36160</v>
      </c>
      <c r="H93" s="25">
        <v>35795</v>
      </c>
      <c r="I93" s="25">
        <v>35430</v>
      </c>
      <c r="J93" s="25">
        <v>35064</v>
      </c>
      <c r="K93" s="25">
        <v>34699</v>
      </c>
      <c r="L93" s="25">
        <v>34334</v>
      </c>
      <c r="M93" s="25">
        <v>33969</v>
      </c>
      <c r="N93" s="25">
        <v>33603</v>
      </c>
      <c r="O93" s="25">
        <v>33238</v>
      </c>
      <c r="P93" s="25">
        <v>32873</v>
      </c>
    </row>
    <row r="94" spans="1:16" ht="14.25" customHeight="1">
      <c r="A94" s="36" t="s">
        <v>53</v>
      </c>
      <c r="B94" s="27" t="s">
        <v>54</v>
      </c>
      <c r="C94" s="27" t="s">
        <v>54</v>
      </c>
      <c r="D94" s="27" t="s">
        <v>54</v>
      </c>
      <c r="E94" s="27" t="s">
        <v>54</v>
      </c>
      <c r="F94" s="27" t="s">
        <v>54</v>
      </c>
      <c r="G94" s="27" t="s">
        <v>54</v>
      </c>
      <c r="H94" s="27" t="s">
        <v>54</v>
      </c>
      <c r="I94" s="27" t="s">
        <v>54</v>
      </c>
      <c r="J94" s="27" t="s">
        <v>54</v>
      </c>
      <c r="K94" s="27" t="s">
        <v>54</v>
      </c>
      <c r="L94" s="27" t="s">
        <v>54</v>
      </c>
      <c r="M94" s="27" t="s">
        <v>54</v>
      </c>
      <c r="N94" s="27" t="s">
        <v>54</v>
      </c>
      <c r="O94" s="27" t="s">
        <v>54</v>
      </c>
      <c r="P94" s="27" t="s">
        <v>54</v>
      </c>
    </row>
    <row r="95" spans="1:16" ht="24.75" customHeight="1">
      <c r="A95" s="28" t="s">
        <v>90</v>
      </c>
      <c r="B95" s="29">
        <f aca="true" t="shared" si="3" ref="B95:P95">AVERAGE(B4,B27,B53,B73)</f>
        <v>251690.5</v>
      </c>
      <c r="C95" s="29">
        <f t="shared" si="3"/>
        <v>235009</v>
      </c>
      <c r="D95" s="29">
        <f t="shared" si="3"/>
        <v>221924.25</v>
      </c>
      <c r="E95" s="29">
        <f t="shared" si="3"/>
        <v>206865.25</v>
      </c>
      <c r="F95" s="29">
        <f t="shared" si="3"/>
        <v>188547</v>
      </c>
      <c r="G95" s="29">
        <f t="shared" si="3"/>
        <v>147830</v>
      </c>
      <c r="H95" s="29">
        <f t="shared" si="3"/>
        <v>148833.5</v>
      </c>
      <c r="I95" s="29">
        <f t="shared" si="3"/>
        <v>139847.25</v>
      </c>
      <c r="J95" s="29">
        <f t="shared" si="3"/>
        <v>127332</v>
      </c>
      <c r="K95" s="29">
        <f t="shared" si="3"/>
        <v>122001</v>
      </c>
      <c r="L95" s="29">
        <f t="shared" si="3"/>
        <v>114127.75</v>
      </c>
      <c r="M95" s="29">
        <f t="shared" si="3"/>
        <v>105720.25</v>
      </c>
      <c r="N95" s="29">
        <f t="shared" si="3"/>
        <v>95691.25</v>
      </c>
      <c r="O95" s="29">
        <f t="shared" si="3"/>
        <v>91877.5</v>
      </c>
      <c r="P95" s="29">
        <f t="shared" si="3"/>
        <v>98153.25</v>
      </c>
    </row>
    <row r="96" spans="1:16" ht="24.75" customHeight="1">
      <c r="A96" s="30" t="s">
        <v>98</v>
      </c>
      <c r="B96" s="29">
        <f aca="true" t="shared" si="4" ref="B96:P96">AVERAGE(B5,B28,B54,B74)</f>
        <v>60088.5</v>
      </c>
      <c r="C96" s="29">
        <f t="shared" si="4"/>
        <v>57251.75</v>
      </c>
      <c r="D96" s="29">
        <f t="shared" si="4"/>
        <v>54002.5</v>
      </c>
      <c r="E96" s="29">
        <f t="shared" si="4"/>
        <v>50435.25</v>
      </c>
      <c r="F96" s="29">
        <f t="shared" si="4"/>
        <v>44977</v>
      </c>
      <c r="G96" s="29">
        <f t="shared" si="4"/>
        <v>35165.25</v>
      </c>
      <c r="H96" s="29">
        <f t="shared" si="4"/>
        <v>33480</v>
      </c>
      <c r="I96" s="29">
        <f t="shared" si="4"/>
        <v>30173</v>
      </c>
      <c r="J96" s="29">
        <f t="shared" si="4"/>
        <v>27050.75</v>
      </c>
      <c r="K96" s="29">
        <f t="shared" si="4"/>
        <v>24761.75</v>
      </c>
      <c r="L96" s="29">
        <f t="shared" si="4"/>
        <v>25073.75</v>
      </c>
      <c r="M96" s="29">
        <f t="shared" si="4"/>
        <v>22833</v>
      </c>
      <c r="N96" s="29">
        <f t="shared" si="4"/>
        <v>21233.75</v>
      </c>
      <c r="O96" s="29">
        <f t="shared" si="4"/>
        <v>19358.25</v>
      </c>
      <c r="P96" s="29">
        <f t="shared" si="4"/>
        <v>14642</v>
      </c>
    </row>
    <row r="97" spans="1:16" ht="24.75" customHeight="1">
      <c r="A97" s="30" t="s">
        <v>102</v>
      </c>
      <c r="B97" s="29">
        <f aca="true" t="shared" si="5" ref="B97:P97">AVERAGE(B6,B29,B55,B75)</f>
        <v>22180</v>
      </c>
      <c r="C97" s="29">
        <f t="shared" si="5"/>
        <v>20684.75</v>
      </c>
      <c r="D97" s="29">
        <f t="shared" si="5"/>
        <v>19590</v>
      </c>
      <c r="E97" s="29">
        <f t="shared" si="5"/>
        <v>18890.5</v>
      </c>
      <c r="F97" s="29">
        <f t="shared" si="5"/>
        <v>10126.5</v>
      </c>
      <c r="G97" s="29">
        <f t="shared" si="5"/>
        <v>6461</v>
      </c>
      <c r="H97" s="29">
        <f t="shared" si="5"/>
        <v>6332.5</v>
      </c>
      <c r="I97" s="29">
        <f t="shared" si="5"/>
        <v>5652.5</v>
      </c>
      <c r="J97" s="29">
        <f t="shared" si="5"/>
        <v>5410.75</v>
      </c>
      <c r="K97" s="29">
        <f t="shared" si="5"/>
        <v>5383.5</v>
      </c>
      <c r="L97" s="29">
        <f t="shared" si="5"/>
        <v>5461.5</v>
      </c>
      <c r="M97" s="29">
        <f t="shared" si="5"/>
        <v>5648.5</v>
      </c>
      <c r="N97" s="29">
        <f t="shared" si="5"/>
        <v>5460</v>
      </c>
      <c r="O97" s="29">
        <f t="shared" si="5"/>
        <v>5261.25</v>
      </c>
      <c r="P97" s="29">
        <f t="shared" si="5"/>
        <v>4784.75</v>
      </c>
    </row>
    <row r="98" spans="1:16" ht="24.75" customHeight="1">
      <c r="A98" s="30" t="s">
        <v>58</v>
      </c>
      <c r="B98" s="29">
        <f aca="true" t="shared" si="6" ref="B98:P98">AVERAGE(B7,B30,B56,B76)</f>
        <v>30195.25</v>
      </c>
      <c r="C98" s="29">
        <f t="shared" si="6"/>
        <v>30212.5</v>
      </c>
      <c r="D98" s="29">
        <f t="shared" si="6"/>
        <v>27385</v>
      </c>
      <c r="E98" s="29">
        <f t="shared" si="6"/>
        <v>25401</v>
      </c>
      <c r="F98" s="29">
        <f t="shared" si="6"/>
        <v>22072</v>
      </c>
      <c r="G98" s="29">
        <f t="shared" si="6"/>
        <v>19463.75</v>
      </c>
      <c r="H98" s="29">
        <f t="shared" si="6"/>
        <v>18942</v>
      </c>
      <c r="I98" s="29">
        <f t="shared" si="6"/>
        <v>17957.5</v>
      </c>
      <c r="J98" s="29">
        <f t="shared" si="6"/>
        <v>14199.5</v>
      </c>
      <c r="K98" s="29">
        <f t="shared" si="6"/>
        <v>12821.5</v>
      </c>
      <c r="L98" s="29">
        <f t="shared" si="6"/>
        <v>13282.25</v>
      </c>
      <c r="M98" s="29">
        <f t="shared" si="6"/>
        <v>9797.5</v>
      </c>
      <c r="N98" s="29">
        <f t="shared" si="6"/>
        <v>10657</v>
      </c>
      <c r="O98" s="29">
        <f t="shared" si="6"/>
        <v>8975.25</v>
      </c>
      <c r="P98" s="29">
        <f t="shared" si="6"/>
        <v>8648.75</v>
      </c>
    </row>
    <row r="99" spans="1:16" ht="24.75" customHeight="1">
      <c r="A99" s="30" t="s">
        <v>61</v>
      </c>
      <c r="B99" s="31">
        <f aca="true" t="shared" si="7" ref="B99:P99">AVERAGE(B9,B32,B58,B77)</f>
        <v>33467.18975</v>
      </c>
      <c r="C99" s="31">
        <f t="shared" si="7"/>
        <v>31098.454625000002</v>
      </c>
      <c r="D99" s="31">
        <f t="shared" si="7"/>
        <v>31229.992675</v>
      </c>
      <c r="E99" s="31">
        <f t="shared" si="7"/>
        <v>30815.87895</v>
      </c>
      <c r="F99" s="31">
        <f t="shared" si="7"/>
        <v>28902.673400000003</v>
      </c>
      <c r="G99" s="31">
        <f t="shared" si="7"/>
        <v>22428.234475</v>
      </c>
      <c r="H99" s="31">
        <f t="shared" si="7"/>
        <v>22319.72265</v>
      </c>
      <c r="I99" s="31">
        <f t="shared" si="7"/>
        <v>18110.84375</v>
      </c>
      <c r="J99" s="31">
        <f t="shared" si="7"/>
        <v>17442.359375</v>
      </c>
      <c r="K99" s="31">
        <f t="shared" si="7"/>
        <v>16909.875</v>
      </c>
      <c r="L99" s="31">
        <f t="shared" si="7"/>
        <v>16581.207025</v>
      </c>
      <c r="M99" s="31">
        <f t="shared" si="7"/>
        <v>14978.796875</v>
      </c>
      <c r="N99" s="31">
        <f t="shared" si="7"/>
        <v>13335.8789</v>
      </c>
      <c r="O99" s="31">
        <f t="shared" si="7"/>
        <v>13040.820325</v>
      </c>
      <c r="P99" s="31">
        <f t="shared" si="7"/>
        <v>12840.7461</v>
      </c>
    </row>
    <row r="100" spans="1:16" ht="24.75" customHeight="1">
      <c r="A100" s="30" t="s">
        <v>100</v>
      </c>
      <c r="B100" s="32">
        <f aca="true" t="shared" si="8" ref="B100:P100">AVERAGE(B10,B33,B59,B78)</f>
        <v>1.2075</v>
      </c>
      <c r="C100" s="32">
        <f t="shared" si="8"/>
        <v>1.232675</v>
      </c>
      <c r="D100" s="32">
        <f t="shared" si="8"/>
        <v>1.141</v>
      </c>
      <c r="E100" s="32">
        <f t="shared" si="8"/>
        <v>1.1023749999999999</v>
      </c>
      <c r="F100" s="32">
        <f t="shared" si="8"/>
        <v>1.228075</v>
      </c>
      <c r="G100" s="32">
        <f t="shared" si="8"/>
        <v>1.18645</v>
      </c>
      <c r="H100" s="32">
        <f t="shared" si="8"/>
        <v>1.2314250000000002</v>
      </c>
      <c r="I100" s="32">
        <f t="shared" si="8"/>
        <v>1.2766250000000001</v>
      </c>
      <c r="J100" s="32">
        <f t="shared" si="8"/>
        <v>0.9742999999999999</v>
      </c>
      <c r="K100" s="32">
        <f t="shared" si="8"/>
        <v>0.9127000000000001</v>
      </c>
      <c r="L100" s="32">
        <f t="shared" si="8"/>
        <v>1.025925</v>
      </c>
      <c r="M100" s="32">
        <f t="shared" si="8"/>
        <v>0.91845</v>
      </c>
      <c r="N100" s="32">
        <f t="shared" si="8"/>
        <v>0.993675</v>
      </c>
      <c r="O100" s="32">
        <f t="shared" si="8"/>
        <v>0.841</v>
      </c>
      <c r="P100" s="32">
        <f t="shared" si="8"/>
        <v>0.7445999999999999</v>
      </c>
    </row>
    <row r="101" spans="1:16" ht="24.75" customHeight="1">
      <c r="A101" s="33" t="s">
        <v>64</v>
      </c>
      <c r="B101" s="46">
        <f aca="true" t="shared" si="9" ref="B101:P101">AVERAGE(B12,B35,B61,B79)</f>
        <v>0.8597396885098036</v>
      </c>
      <c r="C101" s="46">
        <f t="shared" si="9"/>
        <v>0.836010815023688</v>
      </c>
      <c r="D101" s="46">
        <f t="shared" si="9"/>
        <v>0.8098098572154161</v>
      </c>
      <c r="E101" s="46">
        <f t="shared" si="9"/>
        <v>0.7878246766439273</v>
      </c>
      <c r="F101" s="46">
        <f t="shared" si="9"/>
        <v>0.7761083496799278</v>
      </c>
      <c r="G101" s="46">
        <f t="shared" si="9"/>
        <v>0.758663666082368</v>
      </c>
      <c r="H101" s="46">
        <f t="shared" si="9"/>
        <v>0.737228038046361</v>
      </c>
      <c r="I101" s="46">
        <f t="shared" si="9"/>
        <v>0.751125</v>
      </c>
      <c r="J101" s="46">
        <f t="shared" si="9"/>
        <v>0.73895</v>
      </c>
      <c r="K101" s="46">
        <f t="shared" si="9"/>
        <v>0.7264553903345725</v>
      </c>
      <c r="L101" s="46">
        <f t="shared" si="9"/>
        <v>0.6746586792381647</v>
      </c>
      <c r="M101" s="46">
        <f t="shared" si="9"/>
        <v>0.6844333333333333</v>
      </c>
      <c r="N101" s="46">
        <f t="shared" si="9"/>
        <v>0.8066500000000001</v>
      </c>
      <c r="O101" s="46">
        <f t="shared" si="9"/>
        <v>0.7966500000000001</v>
      </c>
      <c r="P101" s="46">
        <f t="shared" si="9"/>
        <v>0.79335</v>
      </c>
    </row>
    <row r="102" spans="1:16" ht="24.75" customHeight="1">
      <c r="A102" s="35" t="s">
        <v>65</v>
      </c>
      <c r="B102" s="25">
        <v>37986</v>
      </c>
      <c r="C102" s="25">
        <v>37621</v>
      </c>
      <c r="D102" s="25">
        <v>37256</v>
      </c>
      <c r="E102" s="25">
        <v>36891</v>
      </c>
      <c r="F102" s="25">
        <v>36525</v>
      </c>
      <c r="G102" s="25">
        <v>36160</v>
      </c>
      <c r="H102" s="25">
        <v>35795</v>
      </c>
      <c r="I102" s="25">
        <v>35430</v>
      </c>
      <c r="J102" s="25">
        <v>35064</v>
      </c>
      <c r="K102" s="25">
        <v>34699</v>
      </c>
      <c r="L102" s="25">
        <v>34334</v>
      </c>
      <c r="M102" s="25">
        <v>33969</v>
      </c>
      <c r="N102" s="25">
        <v>33603</v>
      </c>
      <c r="O102" s="25">
        <v>33238</v>
      </c>
      <c r="P102" s="25">
        <v>32873</v>
      </c>
    </row>
    <row r="103" spans="1:16" ht="14.25" customHeight="1">
      <c r="A103" s="36" t="s">
        <v>53</v>
      </c>
      <c r="B103" s="27" t="s">
        <v>54</v>
      </c>
      <c r="C103" s="27" t="s">
        <v>54</v>
      </c>
      <c r="D103" s="27" t="s">
        <v>54</v>
      </c>
      <c r="E103" s="27" t="s">
        <v>54</v>
      </c>
      <c r="F103" s="27" t="s">
        <v>54</v>
      </c>
      <c r="G103" s="27" t="s">
        <v>54</v>
      </c>
      <c r="H103" s="27" t="s">
        <v>54</v>
      </c>
      <c r="I103" s="27" t="s">
        <v>54</v>
      </c>
      <c r="J103" s="27" t="s">
        <v>54</v>
      </c>
      <c r="K103" s="27" t="s">
        <v>54</v>
      </c>
      <c r="L103" s="27" t="s">
        <v>54</v>
      </c>
      <c r="M103" s="27" t="s">
        <v>54</v>
      </c>
      <c r="N103" s="27" t="s">
        <v>54</v>
      </c>
      <c r="O103" s="27" t="s">
        <v>54</v>
      </c>
      <c r="P103" s="27" t="s">
        <v>54</v>
      </c>
    </row>
    <row r="104" spans="1:16" ht="24.75" customHeight="1">
      <c r="A104" s="28" t="s">
        <v>66</v>
      </c>
      <c r="B104" s="29">
        <f aca="true" t="shared" si="10" ref="B104:P104">AVERAGE(B15,B41,B64,B85)</f>
        <v>898702.75</v>
      </c>
      <c r="C104" s="29">
        <f t="shared" si="10"/>
        <v>781836.25</v>
      </c>
      <c r="D104" s="29">
        <f t="shared" si="10"/>
        <v>722451.25</v>
      </c>
      <c r="E104" s="29">
        <f t="shared" si="10"/>
        <v>666506.75</v>
      </c>
      <c r="F104" s="29">
        <f t="shared" si="10"/>
        <v>600686.75</v>
      </c>
      <c r="G104" s="29">
        <f t="shared" si="10"/>
        <v>445821</v>
      </c>
      <c r="H104" s="29">
        <f t="shared" si="10"/>
        <v>408715.5</v>
      </c>
      <c r="I104" s="29">
        <f t="shared" si="10"/>
        <v>384771.5</v>
      </c>
      <c r="J104" s="29">
        <f t="shared" si="10"/>
        <v>354536.5</v>
      </c>
      <c r="K104" s="29">
        <f t="shared" si="10"/>
        <v>330478.75</v>
      </c>
      <c r="L104" s="29">
        <f t="shared" si="10"/>
        <v>314144</v>
      </c>
      <c r="M104" s="29">
        <f t="shared" si="10"/>
        <v>296647.25</v>
      </c>
      <c r="N104" s="29">
        <f t="shared" si="10"/>
        <v>276529.75</v>
      </c>
      <c r="O104" s="29">
        <f t="shared" si="10"/>
        <v>259621.75</v>
      </c>
      <c r="P104" s="29">
        <f t="shared" si="10"/>
        <v>243650.5</v>
      </c>
    </row>
    <row r="105" spans="1:16" ht="24.75" customHeight="1">
      <c r="A105" s="30" t="s">
        <v>67</v>
      </c>
      <c r="B105" s="29">
        <f aca="true" t="shared" si="11" ref="B105:P105">AVERAGE(B16,B42,B65,B86)</f>
        <v>1052990.75</v>
      </c>
      <c r="C105" s="29">
        <f t="shared" si="11"/>
        <v>918131</v>
      </c>
      <c r="D105" s="29">
        <f t="shared" si="11"/>
        <v>846333.5</v>
      </c>
      <c r="E105" s="29">
        <f t="shared" si="11"/>
        <v>772297.75</v>
      </c>
      <c r="F105" s="29">
        <f t="shared" si="11"/>
        <v>693507.75</v>
      </c>
      <c r="G105" s="29">
        <f t="shared" si="11"/>
        <v>523500</v>
      </c>
      <c r="H105" s="29">
        <f t="shared" si="11"/>
        <v>482516.5</v>
      </c>
      <c r="I105" s="29">
        <f t="shared" si="11"/>
        <v>455698</v>
      </c>
      <c r="J105" s="29">
        <f t="shared" si="11"/>
        <v>422421.5</v>
      </c>
      <c r="K105" s="29">
        <f t="shared" si="11"/>
        <v>392142</v>
      </c>
      <c r="L105" s="29">
        <f t="shared" si="11"/>
        <v>375420.5</v>
      </c>
      <c r="M105" s="29">
        <f t="shared" si="11"/>
        <v>328021.5</v>
      </c>
      <c r="N105" s="29">
        <f t="shared" si="11"/>
        <v>308677</v>
      </c>
      <c r="O105" s="29">
        <f t="shared" si="11"/>
        <v>294358.25</v>
      </c>
      <c r="P105" s="29">
        <f t="shared" si="11"/>
        <v>279335</v>
      </c>
    </row>
    <row r="106" spans="1:16" ht="24.75" customHeight="1">
      <c r="A106" s="30" t="s">
        <v>84</v>
      </c>
      <c r="B106" s="29">
        <f aca="true" t="shared" si="12" ref="B106:P106">AVERAGE(B17,B43,B66,B87)</f>
        <v>320602.25</v>
      </c>
      <c r="C106" s="29">
        <f t="shared" si="12"/>
        <v>264773</v>
      </c>
      <c r="D106" s="29">
        <f t="shared" si="12"/>
        <v>254947</v>
      </c>
      <c r="E106" s="29">
        <f t="shared" si="12"/>
        <v>242057.25</v>
      </c>
      <c r="F106" s="29">
        <f t="shared" si="12"/>
        <v>212205.75</v>
      </c>
      <c r="G106" s="29">
        <f t="shared" si="12"/>
        <v>175252.75</v>
      </c>
      <c r="H106" s="29">
        <f t="shared" si="12"/>
        <v>160854</v>
      </c>
      <c r="I106" s="29">
        <f t="shared" si="12"/>
        <v>150258.75</v>
      </c>
      <c r="J106" s="29">
        <f t="shared" si="12"/>
        <v>133588.75</v>
      </c>
      <c r="K106" s="29">
        <f t="shared" si="12"/>
        <v>127825.5</v>
      </c>
      <c r="L106" s="29">
        <f t="shared" si="12"/>
        <v>119881.5</v>
      </c>
      <c r="M106" s="29">
        <f t="shared" si="12"/>
        <v>102732.25</v>
      </c>
      <c r="N106" s="29">
        <f t="shared" si="12"/>
        <v>90984</v>
      </c>
      <c r="O106" s="29">
        <f t="shared" si="12"/>
        <v>86303.75</v>
      </c>
      <c r="P106" s="29">
        <f t="shared" si="12"/>
        <v>88139</v>
      </c>
    </row>
    <row r="107" spans="1:16" ht="24.75" customHeight="1">
      <c r="A107" s="30" t="s">
        <v>69</v>
      </c>
      <c r="B107" s="29">
        <f aca="true" t="shared" si="13" ref="B107:P107">AVERAGE(B20,B46,B67,B85)</f>
        <v>401648.75</v>
      </c>
      <c r="C107" s="29">
        <f t="shared" si="13"/>
        <v>357850.5</v>
      </c>
      <c r="D107" s="29">
        <f t="shared" si="13"/>
        <v>330379.5</v>
      </c>
      <c r="E107" s="29">
        <f t="shared" si="13"/>
        <v>288770</v>
      </c>
      <c r="F107" s="29">
        <f t="shared" si="13"/>
        <v>259945.25</v>
      </c>
      <c r="G107" s="29">
        <f t="shared" si="13"/>
        <v>199784.5</v>
      </c>
      <c r="H107" s="29">
        <f t="shared" si="13"/>
        <v>185770</v>
      </c>
      <c r="I107" s="29">
        <f t="shared" si="13"/>
        <v>175290.75</v>
      </c>
      <c r="J107" s="29">
        <f t="shared" si="13"/>
        <v>159216</v>
      </c>
      <c r="K107" s="29">
        <f t="shared" si="13"/>
        <v>146578.25</v>
      </c>
      <c r="L107" s="29">
        <f t="shared" si="13"/>
        <v>141474.25</v>
      </c>
      <c r="M107" s="29">
        <f t="shared" si="13"/>
        <v>137768.75</v>
      </c>
      <c r="N107" s="29">
        <f t="shared" si="13"/>
        <v>132791.25</v>
      </c>
      <c r="O107" s="29">
        <f t="shared" si="13"/>
        <v>130393.75</v>
      </c>
      <c r="P107" s="29">
        <f t="shared" si="13"/>
        <v>120911</v>
      </c>
    </row>
    <row r="108" spans="1:16" ht="24.75" customHeight="1">
      <c r="A108" s="30" t="s">
        <v>74</v>
      </c>
      <c r="B108" s="29">
        <f aca="true" t="shared" si="14" ref="B108:P108">AVERAGE(B47,B68,B89,B23)</f>
        <v>849906.75</v>
      </c>
      <c r="C108" s="29">
        <f t="shared" si="14"/>
        <v>722092.75</v>
      </c>
      <c r="D108" s="29">
        <f t="shared" si="14"/>
        <v>524988.75</v>
      </c>
      <c r="E108" s="29">
        <f t="shared" si="14"/>
        <v>599149.5</v>
      </c>
      <c r="F108" s="29">
        <f t="shared" si="14"/>
        <v>530021.25</v>
      </c>
      <c r="G108" s="29">
        <f t="shared" si="14"/>
        <v>395549</v>
      </c>
      <c r="H108" s="29">
        <f t="shared" si="14"/>
        <v>362065</v>
      </c>
      <c r="I108" s="29">
        <f t="shared" si="14"/>
        <v>287112.75</v>
      </c>
      <c r="J108" s="29">
        <f t="shared" si="14"/>
        <v>261210</v>
      </c>
      <c r="K108" s="29">
        <f t="shared" si="14"/>
        <v>238366.75</v>
      </c>
      <c r="L108" s="29">
        <f t="shared" si="14"/>
        <v>227096.75</v>
      </c>
      <c r="M108" s="29">
        <f t="shared" si="14"/>
        <v>208729.75</v>
      </c>
      <c r="N108" s="29">
        <f t="shared" si="14"/>
        <v>191288.5</v>
      </c>
      <c r="O108" s="29">
        <f t="shared" si="14"/>
        <v>183559.75</v>
      </c>
      <c r="P108" s="29">
        <f t="shared" si="14"/>
        <v>174436.25</v>
      </c>
    </row>
    <row r="109" spans="1:16" ht="24.75" customHeight="1" thickBot="1">
      <c r="A109" s="38" t="s">
        <v>73</v>
      </c>
      <c r="B109" s="39">
        <f aca="true" t="shared" si="15" ref="B109:P109">AVERAGE(B22,B49,B69,B90)</f>
        <v>101634.75</v>
      </c>
      <c r="C109" s="39">
        <f t="shared" si="15"/>
        <v>105298</v>
      </c>
      <c r="D109" s="39">
        <f t="shared" si="15"/>
        <v>92354.75</v>
      </c>
      <c r="E109" s="39">
        <f t="shared" si="15"/>
        <v>85969.5</v>
      </c>
      <c r="F109" s="39">
        <f t="shared" si="15"/>
        <v>77782.75</v>
      </c>
      <c r="G109" s="39">
        <f t="shared" si="15"/>
        <v>43976.5</v>
      </c>
      <c r="H109" s="39">
        <f t="shared" si="15"/>
        <v>38240.25</v>
      </c>
      <c r="I109" s="39">
        <f t="shared" si="15"/>
        <v>33368.75</v>
      </c>
      <c r="J109" s="39">
        <f t="shared" si="15"/>
        <v>32762.25</v>
      </c>
      <c r="K109" s="39">
        <f t="shared" si="15"/>
        <v>30336.25</v>
      </c>
      <c r="L109" s="39">
        <f t="shared" si="15"/>
        <v>26101</v>
      </c>
      <c r="M109" s="39">
        <f t="shared" si="15"/>
        <v>28390.25</v>
      </c>
      <c r="N109" s="39">
        <f t="shared" si="15"/>
        <v>24377.25</v>
      </c>
      <c r="O109" s="39">
        <f t="shared" si="15"/>
        <v>22682</v>
      </c>
      <c r="P109" s="39">
        <f t="shared" si="15"/>
        <v>21931.75</v>
      </c>
    </row>
    <row r="110" ht="24.75" customHeight="1">
      <c r="A110" s="45"/>
    </row>
    <row r="111" spans="1:16" ht="24.75" customHeight="1">
      <c r="A111" s="48" t="s">
        <v>103</v>
      </c>
      <c r="B111" s="49">
        <v>37986</v>
      </c>
      <c r="C111" s="49">
        <v>37621</v>
      </c>
      <c r="D111" s="49">
        <v>37256</v>
      </c>
      <c r="E111" s="49">
        <v>36891</v>
      </c>
      <c r="F111" s="49">
        <v>36525</v>
      </c>
      <c r="G111" s="49">
        <v>36160</v>
      </c>
      <c r="H111" s="49">
        <v>35795</v>
      </c>
      <c r="I111" s="49">
        <v>35430</v>
      </c>
      <c r="J111" s="49">
        <v>35064</v>
      </c>
      <c r="K111" s="49">
        <v>34699</v>
      </c>
      <c r="L111" s="49">
        <v>34334</v>
      </c>
      <c r="M111" s="49">
        <v>33969</v>
      </c>
      <c r="N111" s="49">
        <v>33603</v>
      </c>
      <c r="O111" s="49">
        <v>33238</v>
      </c>
      <c r="P111" s="49">
        <v>32873</v>
      </c>
    </row>
    <row r="112" spans="1:16" ht="24.75" customHeight="1">
      <c r="A112" s="50" t="s">
        <v>104</v>
      </c>
      <c r="B112" s="51">
        <f aca="true" t="shared" si="16" ref="B112:P112">B7/B16</f>
        <v>0.01569952803722895</v>
      </c>
      <c r="C112" s="51">
        <f t="shared" si="16"/>
        <v>0.028987386873797476</v>
      </c>
      <c r="D112" s="51">
        <f t="shared" si="16"/>
        <v>0.029903592467576533</v>
      </c>
      <c r="E112" s="51">
        <f t="shared" si="16"/>
        <v>0.02932963158765321</v>
      </c>
      <c r="F112" s="51">
        <f t="shared" si="16"/>
        <v>0.030198000303836785</v>
      </c>
      <c r="G112" s="51">
        <f t="shared" si="16"/>
        <v>0.030170981965085594</v>
      </c>
      <c r="H112" s="51">
        <f t="shared" si="16"/>
        <v>0.03075869552851398</v>
      </c>
      <c r="I112" s="51">
        <f t="shared" si="16"/>
        <v>0.031235351177243215</v>
      </c>
      <c r="J112" s="51">
        <f t="shared" si="16"/>
        <v>0.029944246840038893</v>
      </c>
      <c r="K112" s="51">
        <f t="shared" si="16"/>
        <v>0.029554749796025827</v>
      </c>
      <c r="L112" s="51">
        <f t="shared" si="16"/>
        <v>0.033542240184306606</v>
      </c>
      <c r="M112" s="51">
        <f t="shared" si="16"/>
        <v>0.03885551903894832</v>
      </c>
      <c r="N112" s="51">
        <f t="shared" si="16"/>
        <v>0.052354111857799104</v>
      </c>
      <c r="O112" s="51">
        <f t="shared" si="16"/>
        <v>0.03323160266837793</v>
      </c>
      <c r="P112" s="51">
        <f t="shared" si="16"/>
        <v>0.03432332334693685</v>
      </c>
    </row>
    <row r="113" spans="1:16" ht="24.75" customHeight="1">
      <c r="A113" s="52" t="s">
        <v>105</v>
      </c>
      <c r="B113" s="51">
        <f aca="true" t="shared" si="17" ref="B113:P113">B30/B42</f>
        <v>0.03420484544888817</v>
      </c>
      <c r="C113" s="51">
        <f t="shared" si="17"/>
        <v>0.039139953024601805</v>
      </c>
      <c r="D113" s="51">
        <f t="shared" si="17"/>
        <v>0.03852432067646838</v>
      </c>
      <c r="E113" s="51">
        <f t="shared" si="17"/>
        <v>0.037404261638885154</v>
      </c>
      <c r="F113" s="51">
        <f t="shared" si="17"/>
        <v>0.028407134575520864</v>
      </c>
      <c r="G113" s="51">
        <f t="shared" si="17"/>
        <v>0.04108489557345499</v>
      </c>
      <c r="H113" s="51">
        <f t="shared" si="17"/>
        <v>0.03749240062605906</v>
      </c>
      <c r="I113" s="51">
        <f t="shared" si="17"/>
        <v>0.03558317780095515</v>
      </c>
      <c r="J113" s="51">
        <f t="shared" si="17"/>
        <v>0.03551773860102577</v>
      </c>
      <c r="K113" s="51">
        <f t="shared" si="17"/>
        <v>0.03413046752061949</v>
      </c>
      <c r="L113" s="51">
        <f t="shared" si="17"/>
        <v>0.03146613779598298</v>
      </c>
      <c r="M113" s="51">
        <f t="shared" si="17"/>
        <v>0.011728410242957352</v>
      </c>
      <c r="N113" s="51">
        <f t="shared" si="17"/>
        <v>0.0139462574167047</v>
      </c>
      <c r="O113" s="51">
        <f t="shared" si="17"/>
        <v>0.011615256350894934</v>
      </c>
      <c r="P113" s="51">
        <f t="shared" si="17"/>
        <v>0.023053167960064073</v>
      </c>
    </row>
    <row r="114" spans="1:16" ht="24.75" customHeight="1">
      <c r="A114" s="52" t="s">
        <v>106</v>
      </c>
      <c r="B114" s="51">
        <f aca="true" t="shared" si="18" ref="B114:P114">B56/B65</f>
        <v>0.022240803633302216</v>
      </c>
      <c r="C114" s="51">
        <f t="shared" si="18"/>
        <v>0.023823918099582553</v>
      </c>
      <c r="D114" s="51">
        <f t="shared" si="18"/>
        <v>0.021071113776974265</v>
      </c>
      <c r="E114" s="51">
        <f t="shared" si="18"/>
        <v>0.02994727012248633</v>
      </c>
      <c r="F114" s="51">
        <f t="shared" si="18"/>
        <v>0.03389787242732523</v>
      </c>
      <c r="G114" s="51">
        <f t="shared" si="18"/>
        <v>0.03353698001272564</v>
      </c>
      <c r="H114" s="51">
        <f t="shared" si="18"/>
        <v>0.04386435458886461</v>
      </c>
      <c r="I114" s="51">
        <f t="shared" si="18"/>
        <v>0.03721188938113546</v>
      </c>
      <c r="J114" s="51">
        <f t="shared" si="18"/>
        <v>0.030312467131246093</v>
      </c>
      <c r="K114" s="51">
        <f t="shared" si="18"/>
        <v>0.031036473457008194</v>
      </c>
      <c r="L114" s="51">
        <f t="shared" si="18"/>
        <v>0.03470743519644261</v>
      </c>
      <c r="M114" s="51">
        <f t="shared" si="18"/>
        <v>0.031054807558842774</v>
      </c>
      <c r="N114" s="51">
        <f t="shared" si="18"/>
        <v>0.035385369745102375</v>
      </c>
      <c r="O114" s="51">
        <f t="shared" si="18"/>
        <v>0.03892644727750606</v>
      </c>
      <c r="P114" s="51">
        <f t="shared" si="18"/>
        <v>0.04058370758041892</v>
      </c>
    </row>
    <row r="115" spans="1:16" ht="24.75" customHeight="1">
      <c r="A115" s="52" t="s">
        <v>107</v>
      </c>
      <c r="B115" s="53">
        <f aca="true" t="shared" si="19" ref="B115:P115">B76/B86</f>
        <v>0.036498689705442657</v>
      </c>
      <c r="C115" s="53">
        <f t="shared" si="19"/>
        <v>0.031401760281362594</v>
      </c>
      <c r="D115" s="53">
        <f t="shared" si="19"/>
        <v>0.032520759041986744</v>
      </c>
      <c r="E115" s="53">
        <f t="shared" si="19"/>
        <v>0.027211491848034088</v>
      </c>
      <c r="F115" s="53">
        <f t="shared" si="19"/>
        <v>0.042649968987210914</v>
      </c>
      <c r="G115" s="53">
        <f t="shared" si="19"/>
        <v>0.044571205965830044</v>
      </c>
      <c r="H115" s="53">
        <f t="shared" si="19"/>
        <v>0.0470758578442747</v>
      </c>
      <c r="I115" s="53">
        <f t="shared" si="19"/>
        <v>0.06258936520355032</v>
      </c>
      <c r="J115" s="53">
        <f t="shared" si="19"/>
        <v>0.04112343447523503</v>
      </c>
      <c r="K115" s="53">
        <f t="shared" si="19"/>
        <v>0.03771759417971279</v>
      </c>
      <c r="L115" s="53">
        <f t="shared" si="19"/>
        <v>0.04581255280298695</v>
      </c>
      <c r="M115" s="53">
        <f t="shared" si="19"/>
        <v>0.04442697156361046</v>
      </c>
      <c r="N115" s="53">
        <f t="shared" si="19"/>
        <v>0.04286257895938507</v>
      </c>
      <c r="O115" s="53">
        <f t="shared" si="19"/>
        <v>0.04534471863333917</v>
      </c>
      <c r="P115" s="53">
        <f t="shared" si="19"/>
        <v>0.023167746967537182</v>
      </c>
    </row>
    <row r="116" spans="1:16" s="56" customFormat="1" ht="24.75" customHeight="1">
      <c r="A116" s="54" t="s">
        <v>108</v>
      </c>
      <c r="B116" s="55">
        <f aca="true" t="shared" si="20" ref="B116:P116">AVERAGE(B112:B115)</f>
        <v>0.027160966706215497</v>
      </c>
      <c r="C116" s="55">
        <f t="shared" si="20"/>
        <v>0.030838254569836104</v>
      </c>
      <c r="D116" s="55">
        <f t="shared" si="20"/>
        <v>0.030504946490751483</v>
      </c>
      <c r="E116" s="55">
        <f t="shared" si="20"/>
        <v>0.030973163799264694</v>
      </c>
      <c r="F116" s="55">
        <f t="shared" si="20"/>
        <v>0.033788244073473445</v>
      </c>
      <c r="G116" s="55">
        <f t="shared" si="20"/>
        <v>0.03734101587927406</v>
      </c>
      <c r="H116" s="55">
        <f t="shared" si="20"/>
        <v>0.03979782714692809</v>
      </c>
      <c r="I116" s="55">
        <f t="shared" si="20"/>
        <v>0.04165494589072104</v>
      </c>
      <c r="J116" s="55">
        <f t="shared" si="20"/>
        <v>0.03422447176188645</v>
      </c>
      <c r="K116" s="55">
        <f t="shared" si="20"/>
        <v>0.03310982123834157</v>
      </c>
      <c r="L116" s="55">
        <f t="shared" si="20"/>
        <v>0.03638209149492978</v>
      </c>
      <c r="M116" s="55">
        <f t="shared" si="20"/>
        <v>0.031516427101089727</v>
      </c>
      <c r="N116" s="55">
        <f t="shared" si="20"/>
        <v>0.036137079494747815</v>
      </c>
      <c r="O116" s="55">
        <f t="shared" si="20"/>
        <v>0.03227950623252952</v>
      </c>
      <c r="P116" s="55">
        <f t="shared" si="20"/>
        <v>0.030281986463739256</v>
      </c>
    </row>
    <row r="117" spans="1:16" ht="24.75" customHeight="1">
      <c r="A117" s="57" t="s">
        <v>109</v>
      </c>
      <c r="B117" s="51">
        <f aca="true" t="shared" si="21" ref="B117:P117">B7/B17</f>
        <v>0.055965776729870534</v>
      </c>
      <c r="C117" s="51">
        <f t="shared" si="21"/>
        <v>0.0953633503532931</v>
      </c>
      <c r="D117" s="51">
        <f t="shared" si="21"/>
        <v>0.10224420197817803</v>
      </c>
      <c r="E117" s="51">
        <f t="shared" si="21"/>
        <v>0.09384453334578644</v>
      </c>
      <c r="F117" s="51">
        <f t="shared" si="21"/>
        <v>0.10136232577464967</v>
      </c>
      <c r="G117" s="51">
        <f t="shared" si="21"/>
        <v>0.09477054290695339</v>
      </c>
      <c r="H117" s="51">
        <f t="shared" si="21"/>
        <v>0.09307329215573341</v>
      </c>
      <c r="I117" s="51">
        <f t="shared" si="21"/>
        <v>0.09171061417494515</v>
      </c>
      <c r="J117" s="51">
        <f t="shared" si="21"/>
        <v>0.10006086727643614</v>
      </c>
      <c r="K117" s="51">
        <f t="shared" si="21"/>
        <v>0.09530774533044166</v>
      </c>
      <c r="L117" s="51">
        <f t="shared" si="21"/>
        <v>0.10326026291611928</v>
      </c>
      <c r="M117" s="51">
        <f t="shared" si="21"/>
        <v>0.13761915016604517</v>
      </c>
      <c r="N117" s="51">
        <f t="shared" si="21"/>
        <v>0.18473581683942186</v>
      </c>
      <c r="O117" s="51">
        <f t="shared" si="21"/>
        <v>0.12520206350768193</v>
      </c>
      <c r="P117" s="51">
        <f t="shared" si="21"/>
        <v>0.12725576513804263</v>
      </c>
    </row>
    <row r="118" spans="1:16" ht="24.75" customHeight="1">
      <c r="A118" s="57" t="s">
        <v>110</v>
      </c>
      <c r="B118" s="51">
        <f aca="true" t="shared" si="22" ref="B118:P118">B30/B43</f>
        <v>0.10742303081802042</v>
      </c>
      <c r="C118" s="51">
        <f t="shared" si="22"/>
        <v>0.13629367041373197</v>
      </c>
      <c r="D118" s="51">
        <f t="shared" si="22"/>
        <v>0.12686115150274463</v>
      </c>
      <c r="E118" s="51">
        <f t="shared" si="22"/>
        <v>0.12233229327368988</v>
      </c>
      <c r="F118" s="51">
        <f t="shared" si="22"/>
        <v>0.09862808721038978</v>
      </c>
      <c r="G118" s="51">
        <f t="shared" si="22"/>
        <v>0.1227599367862361</v>
      </c>
      <c r="H118" s="51">
        <f t="shared" si="22"/>
        <v>0.11906852550771521</v>
      </c>
      <c r="I118" s="51">
        <f t="shared" si="22"/>
        <v>0.11522928644835152</v>
      </c>
      <c r="J118" s="51">
        <f t="shared" si="22"/>
        <v>0.1172153705024972</v>
      </c>
      <c r="K118" s="51">
        <f t="shared" si="22"/>
        <v>0.10875204283876352</v>
      </c>
      <c r="L118" s="51">
        <f t="shared" si="22"/>
        <v>0.10177733311754233</v>
      </c>
      <c r="M118" s="51">
        <f t="shared" si="22"/>
        <v>0.04012302399715811</v>
      </c>
      <c r="N118" s="51">
        <f t="shared" si="22"/>
        <v>0.05710047768654886</v>
      </c>
      <c r="O118" s="51">
        <f t="shared" si="22"/>
        <v>0.047849185545777946</v>
      </c>
      <c r="P118" s="51">
        <f t="shared" si="22"/>
        <v>0.09065505437440328</v>
      </c>
    </row>
    <row r="119" spans="1:16" ht="24.75" customHeight="1">
      <c r="A119" s="57" t="s">
        <v>111</v>
      </c>
      <c r="B119" s="51">
        <f aca="true" t="shared" si="23" ref="B119:P119">B56/B66</f>
        <v>0.07940733833897695</v>
      </c>
      <c r="C119" s="51">
        <f t="shared" si="23"/>
        <v>0.09573982140078408</v>
      </c>
      <c r="D119" s="51">
        <f t="shared" si="23"/>
        <v>0.07611166774319877</v>
      </c>
      <c r="E119" s="51">
        <f t="shared" si="23"/>
        <v>0.10040033394691049</v>
      </c>
      <c r="F119" s="51">
        <f t="shared" si="23"/>
        <v>0.11242112629951123</v>
      </c>
      <c r="G119" s="51">
        <f t="shared" si="23"/>
        <v>0.10897253619582474</v>
      </c>
      <c r="H119" s="51">
        <f t="shared" si="23"/>
        <v>0.1420473592783348</v>
      </c>
      <c r="I119" s="51">
        <f t="shared" si="23"/>
        <v>0.12363025689572446</v>
      </c>
      <c r="J119" s="51">
        <f t="shared" si="23"/>
        <v>0.10002109575430931</v>
      </c>
      <c r="K119" s="51">
        <f t="shared" si="23"/>
        <v>0.09974592757205065</v>
      </c>
      <c r="L119" s="51">
        <f t="shared" si="23"/>
        <v>0.12500907265381173</v>
      </c>
      <c r="M119" s="51">
        <f t="shared" si="23"/>
        <v>0.1047803034104404</v>
      </c>
      <c r="N119" s="51">
        <f t="shared" si="23"/>
        <v>0.11825537659514854</v>
      </c>
      <c r="O119" s="51">
        <f t="shared" si="23"/>
        <v>0.12574839816533034</v>
      </c>
      <c r="P119" s="51">
        <f t="shared" si="23"/>
        <v>0.12528086310254802</v>
      </c>
    </row>
    <row r="120" spans="1:16" ht="24.75" customHeight="1">
      <c r="A120" s="58" t="s">
        <v>112</v>
      </c>
      <c r="B120" s="59">
        <f aca="true" t="shared" si="24" ref="B120:P120">B76/B87</f>
        <v>0.11226317561069436</v>
      </c>
      <c r="C120" s="59">
        <f t="shared" si="24"/>
        <v>0.0927172163988039</v>
      </c>
      <c r="D120" s="59">
        <f t="shared" si="24"/>
        <v>0.09385085099829935</v>
      </c>
      <c r="E120" s="59">
        <f t="shared" si="24"/>
        <v>0.07389572146197818</v>
      </c>
      <c r="F120" s="59">
        <f t="shared" si="24"/>
        <v>0.11038681251476781</v>
      </c>
      <c r="G120" s="59">
        <f t="shared" si="24"/>
        <v>0.11189739362482448</v>
      </c>
      <c r="H120" s="59">
        <f t="shared" si="24"/>
        <v>0.11393229654144796</v>
      </c>
      <c r="I120" s="59">
        <f t="shared" si="24"/>
        <v>0.15463058619655415</v>
      </c>
      <c r="J120" s="59">
        <f t="shared" si="24"/>
        <v>0.10596762636191596</v>
      </c>
      <c r="K120" s="59">
        <f t="shared" si="24"/>
        <v>0.09512190435935369</v>
      </c>
      <c r="L120" s="59">
        <f t="shared" si="24"/>
        <v>0.11409871036555803</v>
      </c>
      <c r="M120" s="59">
        <f t="shared" si="24"/>
        <v>0.10635952368571577</v>
      </c>
      <c r="N120" s="59">
        <f t="shared" si="24"/>
        <v>0.10918396360534546</v>
      </c>
      <c r="O120" s="59">
        <f t="shared" si="24"/>
        <v>0.11481162771936429</v>
      </c>
      <c r="P120" s="59" t="e">
        <f t="shared" si="24"/>
        <v>#VALUE!</v>
      </c>
    </row>
    <row r="121" spans="1:16" ht="24.75" customHeight="1">
      <c r="A121" s="60" t="s">
        <v>108</v>
      </c>
      <c r="B121" s="55">
        <f aca="true" t="shared" si="25" ref="B121:P121">AVERAGE(B117:B120)</f>
        <v>0.08876483037439056</v>
      </c>
      <c r="C121" s="55">
        <f t="shared" si="25"/>
        <v>0.10502851464165328</v>
      </c>
      <c r="D121" s="55">
        <f t="shared" si="25"/>
        <v>0.0997669680556052</v>
      </c>
      <c r="E121" s="55">
        <f t="shared" si="25"/>
        <v>0.09761822050709124</v>
      </c>
      <c r="F121" s="55">
        <f t="shared" si="25"/>
        <v>0.10569958794982962</v>
      </c>
      <c r="G121" s="55">
        <f t="shared" si="25"/>
        <v>0.10960010237845969</v>
      </c>
      <c r="H121" s="55">
        <f t="shared" si="25"/>
        <v>0.11703036837080785</v>
      </c>
      <c r="I121" s="55">
        <f t="shared" si="25"/>
        <v>0.12130018592889383</v>
      </c>
      <c r="J121" s="55">
        <f t="shared" si="25"/>
        <v>0.10581623997378965</v>
      </c>
      <c r="K121" s="55">
        <f t="shared" si="25"/>
        <v>0.09973190502515238</v>
      </c>
      <c r="L121" s="55">
        <f t="shared" si="25"/>
        <v>0.11103634476325784</v>
      </c>
      <c r="M121" s="55">
        <f t="shared" si="25"/>
        <v>0.09722050031483986</v>
      </c>
      <c r="N121" s="55">
        <f t="shared" si="25"/>
        <v>0.11731890868161618</v>
      </c>
      <c r="O121" s="55">
        <f t="shared" si="25"/>
        <v>0.10340281873453863</v>
      </c>
      <c r="P121" s="55" t="e">
        <f t="shared" si="25"/>
        <v>#VALUE!</v>
      </c>
    </row>
    <row r="122" spans="1:16" ht="24.75" customHeight="1">
      <c r="A122" s="57" t="s">
        <v>113</v>
      </c>
      <c r="B122" s="51">
        <f aca="true" t="shared" si="26" ref="B122:P122">B7/B4</f>
        <v>0.055917881778726565</v>
      </c>
      <c r="C122" s="51">
        <f t="shared" si="26"/>
        <v>0.09722042972204298</v>
      </c>
      <c r="D122" s="51">
        <f t="shared" si="26"/>
        <v>0.10352177567159797</v>
      </c>
      <c r="E122" s="51">
        <f t="shared" si="26"/>
        <v>0.09831485105457709</v>
      </c>
      <c r="F122" s="51">
        <f t="shared" si="26"/>
        <v>0.09284342726659402</v>
      </c>
      <c r="G122" s="51">
        <f t="shared" si="26"/>
        <v>0.09876401458868027</v>
      </c>
      <c r="H122" s="51">
        <f t="shared" si="26"/>
        <v>0.09143767682351793</v>
      </c>
      <c r="I122" s="51">
        <f t="shared" si="26"/>
        <v>0.08882788113166457</v>
      </c>
      <c r="J122" s="51">
        <f t="shared" si="26"/>
        <v>0.09371172378729403</v>
      </c>
      <c r="K122" s="51">
        <f t="shared" si="26"/>
        <v>0.09242306908498064</v>
      </c>
      <c r="L122" s="51">
        <f t="shared" si="26"/>
        <v>0.1108325806867823</v>
      </c>
      <c r="M122" s="51">
        <f t="shared" si="26"/>
        <v>0.12062388237631631</v>
      </c>
      <c r="N122" s="51">
        <f t="shared" si="26"/>
        <v>0.16945731303772335</v>
      </c>
      <c r="O122" s="51">
        <f t="shared" si="26"/>
        <v>0.09853094095002102</v>
      </c>
      <c r="P122" s="51">
        <f t="shared" si="26"/>
        <v>0.10202889065494834</v>
      </c>
    </row>
    <row r="123" spans="1:16" ht="24.75" customHeight="1">
      <c r="A123" s="57" t="s">
        <v>114</v>
      </c>
      <c r="B123" s="51">
        <f aca="true" t="shared" si="27" ref="B123:P123">B30/B27</f>
        <v>0.19277951600210222</v>
      </c>
      <c r="C123" s="51">
        <f t="shared" si="27"/>
        <v>0.20869613822400537</v>
      </c>
      <c r="D123" s="51">
        <f t="shared" si="27"/>
        <v>0.19562288466545172</v>
      </c>
      <c r="E123" s="51">
        <f t="shared" si="27"/>
        <v>0.19195174531280623</v>
      </c>
      <c r="F123" s="51">
        <f t="shared" si="27"/>
        <v>0.14139263035993255</v>
      </c>
      <c r="G123" s="51">
        <f t="shared" si="27"/>
        <v>0.1908833795876193</v>
      </c>
      <c r="H123" s="51">
        <f t="shared" si="27"/>
        <v>0.17028589053469534</v>
      </c>
      <c r="I123" s="51">
        <f t="shared" si="27"/>
        <v>0.1693264654743149</v>
      </c>
      <c r="J123" s="51">
        <f t="shared" si="27"/>
        <v>0.15720583712108266</v>
      </c>
      <c r="K123" s="51">
        <f t="shared" si="27"/>
        <v>0.14394859899112633</v>
      </c>
      <c r="L123" s="51">
        <f t="shared" si="27"/>
        <v>0.13665007309075106</v>
      </c>
      <c r="M123" s="51">
        <f t="shared" si="27"/>
        <v>0.04599869248823775</v>
      </c>
      <c r="N123" s="51">
        <f t="shared" si="27"/>
        <v>0.05515070841981771</v>
      </c>
      <c r="O123" s="51">
        <f t="shared" si="27"/>
        <v>0.04970401254451967</v>
      </c>
      <c r="P123" s="51">
        <f t="shared" si="27"/>
        <v>0.05831467153995371</v>
      </c>
    </row>
    <row r="124" spans="1:16" ht="24.75" customHeight="1">
      <c r="A124" s="57" t="s">
        <v>115</v>
      </c>
      <c r="B124" s="51">
        <f aca="true" t="shared" si="28" ref="B124:P124">B56/B53</f>
        <v>0.07006509627320227</v>
      </c>
      <c r="C124" s="51">
        <f t="shared" si="28"/>
        <v>0.07247929895763269</v>
      </c>
      <c r="D124" s="51">
        <f t="shared" si="28"/>
        <v>0.0606312292358804</v>
      </c>
      <c r="E124" s="51">
        <f t="shared" si="28"/>
        <v>0.08154620393291014</v>
      </c>
      <c r="F124" s="51">
        <f t="shared" si="28"/>
        <v>0.09648808370470839</v>
      </c>
      <c r="G124" s="51">
        <f t="shared" si="28"/>
        <v>0.09875290568144605</v>
      </c>
      <c r="H124" s="51">
        <f t="shared" si="28"/>
        <v>0.11931457475783826</v>
      </c>
      <c r="I124" s="51">
        <f t="shared" si="28"/>
        <v>0.10432579720295025</v>
      </c>
      <c r="J124" s="51">
        <f t="shared" si="28"/>
        <v>0.08903238312152453</v>
      </c>
      <c r="K124" s="51">
        <f t="shared" si="28"/>
        <v>0.09161256684321967</v>
      </c>
      <c r="L124" s="51">
        <f t="shared" si="28"/>
        <v>0.10217116190777506</v>
      </c>
      <c r="M124" s="51">
        <f t="shared" si="28"/>
        <v>0.08961768177103824</v>
      </c>
      <c r="N124" s="51">
        <f t="shared" si="28"/>
        <v>0.10951751902874757</v>
      </c>
      <c r="O124" s="51">
        <f t="shared" si="28"/>
        <v>0.1154943844613987</v>
      </c>
      <c r="P124" s="51">
        <f t="shared" si="28"/>
        <v>0.11722048209178809</v>
      </c>
    </row>
    <row r="125" spans="1:16" ht="24.75" customHeight="1">
      <c r="A125" s="58" t="s">
        <v>116</v>
      </c>
      <c r="B125" s="59">
        <f aca="true" t="shared" si="29" ref="B125:P125">B76/B73</f>
        <v>0.12473619533566639</v>
      </c>
      <c r="C125" s="59">
        <f t="shared" si="29"/>
        <v>0.09771235547743938</v>
      </c>
      <c r="D125" s="59">
        <f t="shared" si="29"/>
        <v>0.10300331415386198</v>
      </c>
      <c r="E125" s="59">
        <f t="shared" si="29"/>
        <v>0.08659678296808139</v>
      </c>
      <c r="F125" s="59">
        <f t="shared" si="29"/>
        <v>0.13575952342287673</v>
      </c>
      <c r="G125" s="59">
        <f t="shared" si="29"/>
        <v>0.15109895292896897</v>
      </c>
      <c r="H125" s="59">
        <f t="shared" si="29"/>
        <v>0.1382217215944188</v>
      </c>
      <c r="I125" s="59">
        <f t="shared" si="29"/>
        <v>0.18090902888111274</v>
      </c>
      <c r="J125" s="59">
        <f t="shared" si="29"/>
        <v>0.11844739949684242</v>
      </c>
      <c r="K125" s="59">
        <f t="shared" si="29"/>
        <v>0.09959566293174549</v>
      </c>
      <c r="L125" s="59">
        <f t="shared" si="29"/>
        <v>0.12380451365142828</v>
      </c>
      <c r="M125" s="59">
        <f t="shared" si="29"/>
        <v>0.11476955189711477</v>
      </c>
      <c r="N125" s="59">
        <f t="shared" si="29"/>
        <v>0.1107484170370079</v>
      </c>
      <c r="O125" s="59">
        <f t="shared" si="29"/>
        <v>0.12119276732237645</v>
      </c>
      <c r="P125" s="59">
        <f t="shared" si="29"/>
        <v>0.07685033188209264</v>
      </c>
    </row>
    <row r="126" spans="1:16" ht="24.75" customHeight="1">
      <c r="A126" s="60" t="s">
        <v>108</v>
      </c>
      <c r="B126" s="55">
        <f aca="true" t="shared" si="30" ref="B126:P126">AVERAGE(B122:B125)</f>
        <v>0.11087467234742436</v>
      </c>
      <c r="C126" s="55">
        <f t="shared" si="30"/>
        <v>0.11902705559528012</v>
      </c>
      <c r="D126" s="55">
        <f t="shared" si="30"/>
        <v>0.11569480093169801</v>
      </c>
      <c r="E126" s="55">
        <f t="shared" si="30"/>
        <v>0.11460239581709371</v>
      </c>
      <c r="F126" s="55">
        <f t="shared" si="30"/>
        <v>0.11662091618852792</v>
      </c>
      <c r="G126" s="55">
        <f t="shared" si="30"/>
        <v>0.13487481319667866</v>
      </c>
      <c r="H126" s="55">
        <f t="shared" si="30"/>
        <v>0.1298149659276176</v>
      </c>
      <c r="I126" s="55">
        <f t="shared" si="30"/>
        <v>0.13584729317251062</v>
      </c>
      <c r="J126" s="55">
        <f t="shared" si="30"/>
        <v>0.1145993358816859</v>
      </c>
      <c r="K126" s="55">
        <f t="shared" si="30"/>
        <v>0.10689497446276804</v>
      </c>
      <c r="L126" s="55">
        <f t="shared" si="30"/>
        <v>0.11836458233418418</v>
      </c>
      <c r="M126" s="55">
        <f t="shared" si="30"/>
        <v>0.09275245213317676</v>
      </c>
      <c r="N126" s="55">
        <f t="shared" si="30"/>
        <v>0.11121848938082413</v>
      </c>
      <c r="O126" s="55">
        <f t="shared" si="30"/>
        <v>0.09623052631957896</v>
      </c>
      <c r="P126" s="55">
        <f t="shared" si="30"/>
        <v>0.0886035940421957</v>
      </c>
    </row>
    <row r="127" spans="1:16" ht="24.75" customHeight="1">
      <c r="A127" s="45" t="s">
        <v>117</v>
      </c>
      <c r="B127" s="61">
        <f aca="true" t="shared" si="31" ref="B127:P127">B5/B6</f>
        <v>1.8597122302158273</v>
      </c>
      <c r="C127" s="62">
        <f t="shared" si="31"/>
        <v>2.127125826317871</v>
      </c>
      <c r="D127" s="62">
        <f t="shared" si="31"/>
        <v>2.3318716237686687</v>
      </c>
      <c r="E127" s="62">
        <f t="shared" si="31"/>
        <v>2.2877071236368787</v>
      </c>
      <c r="F127" s="62">
        <f t="shared" si="31"/>
        <v>-2.2027037466203168</v>
      </c>
      <c r="G127" s="62">
        <f t="shared" si="31"/>
        <v>-2.2361916659230836</v>
      </c>
      <c r="H127" s="62">
        <f t="shared" si="31"/>
        <v>-2.309540218568475</v>
      </c>
      <c r="I127" s="62">
        <f t="shared" si="31"/>
        <v>-2.231333333333333</v>
      </c>
      <c r="J127" s="62">
        <f t="shared" si="31"/>
        <v>-2.2374725389685115</v>
      </c>
      <c r="K127" s="62">
        <f t="shared" si="31"/>
        <v>-2.4182422074603984</v>
      </c>
      <c r="L127" s="62">
        <f t="shared" si="31"/>
        <v>-2.3931725948913822</v>
      </c>
      <c r="M127" s="62">
        <f t="shared" si="31"/>
        <v>-2.420532319391635</v>
      </c>
      <c r="N127" s="62">
        <f t="shared" si="31"/>
        <v>-2.2187788474218646</v>
      </c>
      <c r="O127" s="62">
        <f t="shared" si="31"/>
        <v>-2.2945024139542127</v>
      </c>
      <c r="P127" s="62">
        <f t="shared" si="31"/>
        <v>-1.9306659715886876</v>
      </c>
    </row>
    <row r="128" spans="1:16" ht="24.75" customHeight="1">
      <c r="A128" s="45" t="s">
        <v>118</v>
      </c>
      <c r="B128" s="61">
        <f aca="true" t="shared" si="32" ref="B128:P128">B28/B29</f>
        <v>3.4382920603645157</v>
      </c>
      <c r="C128" s="62">
        <f t="shared" si="32"/>
        <v>3.4781661550648577</v>
      </c>
      <c r="D128" s="62">
        <f t="shared" si="32"/>
        <v>3.3703805915853384</v>
      </c>
      <c r="E128" s="62">
        <f t="shared" si="32"/>
        <v>2.931442021803766</v>
      </c>
      <c r="F128" s="62">
        <f t="shared" si="32"/>
        <v>2.998545907769007</v>
      </c>
      <c r="G128" s="62">
        <f t="shared" si="32"/>
        <v>3.5138596121416525</v>
      </c>
      <c r="H128" s="62">
        <f t="shared" si="32"/>
        <v>3.1749021799888206</v>
      </c>
      <c r="I128" s="62">
        <f t="shared" si="32"/>
        <v>3.219254131016916</v>
      </c>
      <c r="J128" s="62">
        <f t="shared" si="32"/>
        <v>3.1045650417452193</v>
      </c>
      <c r="K128" s="62">
        <f t="shared" si="32"/>
        <v>3.167261166253102</v>
      </c>
      <c r="L128" s="62">
        <f t="shared" si="32"/>
        <v>2.8555080866646323</v>
      </c>
      <c r="M128" s="62">
        <f t="shared" si="32"/>
        <v>2.278802760817627</v>
      </c>
      <c r="N128" s="62">
        <f t="shared" si="32"/>
        <v>2.140382924024085</v>
      </c>
      <c r="O128" s="62">
        <f t="shared" si="32"/>
        <v>1.939391821041594</v>
      </c>
      <c r="P128" s="62" t="e">
        <f t="shared" si="32"/>
        <v>#VALUE!</v>
      </c>
    </row>
    <row r="129" spans="1:16" ht="24.75" customHeight="1">
      <c r="A129" s="45" t="s">
        <v>119</v>
      </c>
      <c r="B129" s="61">
        <f aca="true" t="shared" si="33" ref="B129:P129">B54/B55</f>
        <v>1.7259804761089228</v>
      </c>
      <c r="C129" s="62">
        <f t="shared" si="33"/>
        <v>1.7990024345347664</v>
      </c>
      <c r="D129" s="62">
        <f t="shared" si="33"/>
        <v>1.5690935179986274</v>
      </c>
      <c r="E129" s="62">
        <f t="shared" si="33"/>
        <v>2.2665574218216578</v>
      </c>
      <c r="F129" s="62">
        <f t="shared" si="33"/>
        <v>2.318763730020453</v>
      </c>
      <c r="G129" s="62">
        <f t="shared" si="33"/>
        <v>2.4163586694520327</v>
      </c>
      <c r="H129" s="62">
        <f t="shared" si="33"/>
        <v>2.885985548647286</v>
      </c>
      <c r="I129" s="62">
        <f t="shared" si="33"/>
        <v>2.5503485344755186</v>
      </c>
      <c r="J129" s="62">
        <f t="shared" si="33"/>
        <v>2.2153201884487874</v>
      </c>
      <c r="K129" s="62">
        <f t="shared" si="33"/>
        <v>2.240425158116655</v>
      </c>
      <c r="L129" s="62">
        <f t="shared" si="33"/>
        <v>2.2059871703492515</v>
      </c>
      <c r="M129" s="62">
        <f t="shared" si="33"/>
        <v>2.0828806728578937</v>
      </c>
      <c r="N129" s="62">
        <f t="shared" si="33"/>
        <v>2.2567504871485573</v>
      </c>
      <c r="O129" s="62">
        <f t="shared" si="33"/>
        <v>2.4200062131096614</v>
      </c>
      <c r="P129" s="62">
        <f t="shared" si="33"/>
        <v>2.4185794716327416</v>
      </c>
    </row>
    <row r="130" spans="1:16" ht="24.75" customHeight="1">
      <c r="A130" s="45" t="s">
        <v>120</v>
      </c>
      <c r="B130" s="61">
        <f aca="true" t="shared" si="34" ref="B130:P130">B74/B75</f>
        <v>2.709715499940975</v>
      </c>
      <c r="C130" s="63">
        <f t="shared" si="34"/>
        <v>2.634627707292067</v>
      </c>
      <c r="D130" s="63">
        <f t="shared" si="34"/>
        <v>2.9430013359061897</v>
      </c>
      <c r="E130" s="63">
        <f t="shared" si="34"/>
        <v>2.785980727385763</v>
      </c>
      <c r="F130" s="63">
        <f t="shared" si="34"/>
        <v>3.0126678876678876</v>
      </c>
      <c r="G130" s="63">
        <f t="shared" si="34"/>
        <v>3.348196837804228</v>
      </c>
      <c r="H130" s="63">
        <f t="shared" si="34"/>
        <v>3.3913959613696223</v>
      </c>
      <c r="I130" s="63">
        <f t="shared" si="34"/>
        <v>2.9881194840461642</v>
      </c>
      <c r="J130" s="63">
        <f t="shared" si="34"/>
        <v>3.132978723404255</v>
      </c>
      <c r="K130" s="63">
        <f t="shared" si="34"/>
        <v>2.708972845336482</v>
      </c>
      <c r="L130" s="63">
        <f t="shared" si="34"/>
        <v>3.3325907774560037</v>
      </c>
      <c r="M130" s="63">
        <f t="shared" si="34"/>
        <v>3.528985507246377</v>
      </c>
      <c r="N130" s="63">
        <f t="shared" si="34"/>
        <v>3.1441138421733505</v>
      </c>
      <c r="O130" s="63">
        <f t="shared" si="34"/>
        <v>3.3067922374429224</v>
      </c>
      <c r="P130" s="63">
        <f t="shared" si="34"/>
        <v>1.7751572327044025</v>
      </c>
    </row>
    <row r="131" spans="1:16" s="56" customFormat="1" ht="24.75" customHeight="1">
      <c r="A131" s="54" t="s">
        <v>108</v>
      </c>
      <c r="B131" s="64">
        <f aca="true" t="shared" si="35" ref="B131:P131">AVERAGE(B127:B130)</f>
        <v>2.43342506665756</v>
      </c>
      <c r="C131" s="64">
        <f t="shared" si="35"/>
        <v>2.5097305308023907</v>
      </c>
      <c r="D131" s="64">
        <f t="shared" si="35"/>
        <v>2.553586767314706</v>
      </c>
      <c r="E131" s="64">
        <f t="shared" si="35"/>
        <v>2.567921823662016</v>
      </c>
      <c r="F131" s="64">
        <f t="shared" si="35"/>
        <v>1.5318184447092578</v>
      </c>
      <c r="G131" s="64">
        <f t="shared" si="35"/>
        <v>1.7605558633687073</v>
      </c>
      <c r="H131" s="64">
        <f t="shared" si="35"/>
        <v>1.7856858678593135</v>
      </c>
      <c r="I131" s="64">
        <f t="shared" si="35"/>
        <v>1.6315972040513165</v>
      </c>
      <c r="J131" s="64">
        <f t="shared" si="35"/>
        <v>1.5538478536574376</v>
      </c>
      <c r="K131" s="64">
        <f t="shared" si="35"/>
        <v>1.42460424056146</v>
      </c>
      <c r="L131" s="64">
        <f t="shared" si="35"/>
        <v>1.5002283598946264</v>
      </c>
      <c r="M131" s="64">
        <f t="shared" si="35"/>
        <v>1.3675341553825655</v>
      </c>
      <c r="N131" s="64">
        <f t="shared" si="35"/>
        <v>1.3306171014810322</v>
      </c>
      <c r="O131" s="64">
        <f t="shared" si="35"/>
        <v>1.3429219644099912</v>
      </c>
      <c r="P131" s="64" t="e">
        <f t="shared" si="35"/>
        <v>#VALUE!</v>
      </c>
    </row>
    <row r="132" ht="24.75" customHeight="1"/>
    <row r="133" spans="1:4" ht="24.75" customHeight="1">
      <c r="A133" s="48" t="s">
        <v>4</v>
      </c>
      <c r="B133" s="65" t="s">
        <v>5</v>
      </c>
      <c r="C133" s="65" t="s">
        <v>6</v>
      </c>
      <c r="D133" s="65" t="s">
        <v>7</v>
      </c>
    </row>
    <row r="134" spans="1:4" ht="24.75" customHeight="1">
      <c r="A134" t="s">
        <v>29</v>
      </c>
      <c r="B134" s="51">
        <f>(B4/E4)^(1/3)-1</f>
        <v>0.04952695251918149</v>
      </c>
      <c r="C134" s="51">
        <f>(B4/G4)^(1/5)-1</f>
        <v>0.07511095894646735</v>
      </c>
      <c r="D134" s="51">
        <f>(B4/L4)^(1/10)-1</f>
        <v>0.06960898760382639</v>
      </c>
    </row>
    <row r="135" spans="1:4" ht="24.75" customHeight="1">
      <c r="A135" t="s">
        <v>30</v>
      </c>
      <c r="B135" s="51">
        <f>(B27/E27)^(1/3)-1</f>
        <v>0.10049160245417288</v>
      </c>
      <c r="C135" s="51">
        <f>(B27/G27)^(1/5)-1</f>
        <v>0.19455508629180396</v>
      </c>
      <c r="D135" s="51">
        <f>(B27/L27)^(1/10)-1</f>
        <v>0.13751528361958387</v>
      </c>
    </row>
    <row r="136" spans="1:4" ht="24.75" customHeight="1">
      <c r="A136" t="s">
        <v>31</v>
      </c>
      <c r="B136" s="51">
        <f>(B53/E53)^(1/3)-1</f>
        <v>0.042204114161058515</v>
      </c>
      <c r="C136" s="51">
        <f>(B53/G53)^(1/5)-1</f>
        <v>0.08269492151570135</v>
      </c>
      <c r="D136" s="51">
        <f>(B53/L53)^(1/10)-1</f>
        <v>0.06209876135276038</v>
      </c>
    </row>
    <row r="137" spans="1:4" ht="24.75" customHeight="1">
      <c r="A137" t="s">
        <v>32</v>
      </c>
      <c r="B137" s="51">
        <f>(B73/E73)^(1/3)-1</f>
        <v>0.0672967199865182</v>
      </c>
      <c r="C137" s="51">
        <f>(B73/G73)^(1/5)-1</f>
        <v>0.07150341176741382</v>
      </c>
      <c r="D137" s="51">
        <f>(B73/L73)^(1/10)-1</f>
        <v>0.046498318981163855</v>
      </c>
    </row>
    <row r="138" spans="1:4" ht="24.75" customHeight="1">
      <c r="A138" s="56" t="s">
        <v>108</v>
      </c>
      <c r="B138" s="55">
        <f>AVERAGE(B134:B137)</f>
        <v>0.06487984728023277</v>
      </c>
      <c r="C138" s="55">
        <f>AVERAGE(C134:C137)</f>
        <v>0.10596609463034662</v>
      </c>
      <c r="D138" s="55">
        <f>AVERAGE(D134:D137)</f>
        <v>0.07893033788933362</v>
      </c>
    </row>
    <row r="139" spans="1:4" ht="24.75" customHeight="1">
      <c r="A139" s="66" t="s">
        <v>3</v>
      </c>
      <c r="B139" s="59">
        <f>MEDIAN(B133:B137)</f>
        <v>0.05841183625284985</v>
      </c>
      <c r="C139" s="59">
        <f>MEDIAN(C133:C137)</f>
        <v>0.07890294023108435</v>
      </c>
      <c r="D139" s="67">
        <f>MEDIAN(D133:D137)</f>
        <v>0.06585387447829338</v>
      </c>
    </row>
    <row r="140" spans="1:4" ht="24.75" customHeight="1">
      <c r="A140" t="s">
        <v>33</v>
      </c>
      <c r="B140" s="51">
        <f>(B11/E11)^(1/3)-1</f>
        <v>-0.15071271684376975</v>
      </c>
      <c r="C140" s="51">
        <f>(B10/G10)^(1/5)-1</f>
        <v>-0.06301169681958063</v>
      </c>
      <c r="D140" s="51">
        <f>(B10/L10)^(1/10)-1</f>
        <v>-0.03437951762996094</v>
      </c>
    </row>
    <row r="141" spans="1:4" ht="24.75" customHeight="1">
      <c r="A141" t="s">
        <v>34</v>
      </c>
      <c r="B141" s="51">
        <f>(B34/E34)^(1/3)-1</f>
        <v>0.06915806052816698</v>
      </c>
      <c r="C141" s="51">
        <f>(B34/G34)^(1/5)-1</f>
        <v>0.08417001845111738</v>
      </c>
      <c r="D141" s="51">
        <f>(B33/L33)^(1/10)-1</f>
        <v>0.06313901581642378</v>
      </c>
    </row>
    <row r="142" spans="1:4" ht="24.75" customHeight="1">
      <c r="A142" t="s">
        <v>35</v>
      </c>
      <c r="B142" s="51">
        <f>(B60/E60)^(1/3)-1</f>
        <v>-0.026121694211756585</v>
      </c>
      <c r="C142" s="51">
        <f>(B60/G60)^(1/5)-1</f>
        <v>-0.035541658486876404</v>
      </c>
      <c r="D142" s="51">
        <f>(B59/L59)^(1/10)-1</f>
        <v>-0.010888707428142297</v>
      </c>
    </row>
    <row r="143" spans="1:4" ht="24.75" customHeight="1">
      <c r="A143" t="s">
        <v>36</v>
      </c>
      <c r="B143" s="51">
        <f>(B78/E78)^(1/3)-1</f>
        <v>0.20473165878206956</v>
      </c>
      <c r="C143" s="51">
        <f>(B78/G78)^(1/5)-1</f>
        <v>0.03918705654156884</v>
      </c>
      <c r="D143" s="51">
        <f>(B78/L78)^(1/10)-1</f>
        <v>0.05333422850623726</v>
      </c>
    </row>
    <row r="144" spans="1:4" ht="24.75" customHeight="1">
      <c r="A144" s="56" t="s">
        <v>108</v>
      </c>
      <c r="B144" s="55">
        <f>AVERAGE(B140:B143)</f>
        <v>0.02426382706367755</v>
      </c>
      <c r="C144" s="55">
        <f>AVERAGE(C140:C143)</f>
        <v>0.006200929921557297</v>
      </c>
      <c r="D144" s="55">
        <f>AVERAGE(D140:D143)</f>
        <v>0.01780125481613945</v>
      </c>
    </row>
    <row r="145" spans="1:4" ht="24.75" customHeight="1">
      <c r="A145" s="66" t="s">
        <v>3</v>
      </c>
      <c r="B145" s="59">
        <f>MEDIAN(B139:B143)</f>
        <v>0.05841183625284985</v>
      </c>
      <c r="C145" s="59">
        <f>MEDIAN(C139:C143)</f>
        <v>0.03918705654156884</v>
      </c>
      <c r="D145" s="67">
        <f>MEDIAN(D139:D143)</f>
        <v>0.05333422850623726</v>
      </c>
    </row>
    <row r="146" spans="1:4" ht="24.75" customHeight="1">
      <c r="A146" t="s">
        <v>37</v>
      </c>
      <c r="B146" s="51">
        <f>(B12/E12)^(1/3)-1</f>
        <v>0.010511280639265097</v>
      </c>
      <c r="C146" s="51">
        <f>(B12/G12)^(1/5)-1</f>
        <v>0.010263344665878638</v>
      </c>
      <c r="D146" s="51">
        <f>(B12/K12)^(1/10)-1</f>
        <v>0.010034545261007777</v>
      </c>
    </row>
    <row r="147" spans="1:4" ht="24.75" customHeight="1">
      <c r="A147" t="s">
        <v>38</v>
      </c>
      <c r="B147" s="51">
        <f>(B35/E35)^(1/3)-1</f>
        <v>0.06980727165436007</v>
      </c>
      <c r="C147" s="51">
        <f>(B35/G35)^(1/5)-1</f>
        <v>0.061187631459107994</v>
      </c>
      <c r="D147" s="51">
        <f>(B35/L35)^(1/10)-1</f>
        <v>0.02850948558368316</v>
      </c>
    </row>
    <row r="148" spans="1:4" ht="24.75" customHeight="1">
      <c r="A148" t="s">
        <v>39</v>
      </c>
      <c r="B148" s="51">
        <f>(B61/E61)^(1/3)-1</f>
        <v>0.0075190793209780615</v>
      </c>
      <c r="C148" s="51">
        <f>(B61/G61)^(1/5)-1</f>
        <v>0.0100752948556313</v>
      </c>
      <c r="D148" s="51">
        <f>(B61/L61)^(1/10)-1</f>
        <v>0.015986948406987223</v>
      </c>
    </row>
    <row r="149" spans="1:4" ht="24.75" customHeight="1">
      <c r="A149" t="s">
        <v>40</v>
      </c>
      <c r="B149" s="51">
        <f>(B79/E79)^(1/3)-1</f>
        <v>0.05805366025235181</v>
      </c>
      <c r="C149" s="51">
        <f>(B79/G79)^(1/5)-1</f>
        <v>0.04379832833368291</v>
      </c>
      <c r="D149" s="51">
        <f>(B79/L79)^(1/10)-1</f>
        <v>0.030722095907084412</v>
      </c>
    </row>
    <row r="150" spans="1:4" ht="24.75" customHeight="1">
      <c r="A150" s="56" t="s">
        <v>108</v>
      </c>
      <c r="B150" s="55">
        <f>AVERAGE(B146:B149)</f>
        <v>0.03647282296673876</v>
      </c>
      <c r="C150" s="55">
        <f>AVERAGE(C146:C149)</f>
        <v>0.03133114982857521</v>
      </c>
      <c r="D150" s="55">
        <f>AVERAGE(D146:D149)</f>
        <v>0.021313268789690643</v>
      </c>
    </row>
    <row r="151" spans="1:4" ht="24.75" customHeight="1">
      <c r="A151" s="66" t="s">
        <v>3</v>
      </c>
      <c r="B151" s="59">
        <f>MEDIAN(B145:B149)</f>
        <v>0.05805366025235181</v>
      </c>
      <c r="C151" s="59">
        <f>MEDIAN(C145:C149)</f>
        <v>0.03918705654156884</v>
      </c>
      <c r="D151" s="67">
        <f>MEDIAN(D145:D149)</f>
        <v>0.02850948558368316</v>
      </c>
    </row>
    <row r="152" spans="1:4" ht="24.75" customHeight="1">
      <c r="A152" t="s">
        <v>41</v>
      </c>
      <c r="B152" s="51">
        <f>((B17/B8)/(E17/E8))^(1/3)-1</f>
        <v>0.0073270602821831066</v>
      </c>
      <c r="C152" s="51">
        <f>((B17/B9)/(G17/G9))^(1/5)-1</f>
        <v>0.039957193802399704</v>
      </c>
      <c r="D152" s="51">
        <f>((B17/B9)/(L17/L9))^(1/10)-1</f>
        <v>0.03452604894729805</v>
      </c>
    </row>
    <row r="153" spans="1:4" ht="24.75" customHeight="1">
      <c r="A153" t="s">
        <v>42</v>
      </c>
      <c r="B153" s="51">
        <f>((B43/B31)/(E43/E31))^(1/3)-1</f>
        <v>0.11778322853725265</v>
      </c>
      <c r="C153" s="51">
        <f>((B43/B31)/(G43/G31))^(1/5)-1</f>
        <v>0.11360937966843765</v>
      </c>
      <c r="D153" s="51">
        <f>((B43/B32)/(L43/L32))^(1/10)-1</f>
        <v>0.0577633213848856</v>
      </c>
    </row>
    <row r="154" spans="1:4" ht="24.75" customHeight="1">
      <c r="A154" t="s">
        <v>43</v>
      </c>
      <c r="B154" s="51">
        <f>((B66/B57)/(E66/E57))^(1/3)-1</f>
        <v>0.05495063731627425</v>
      </c>
      <c r="C154" s="51">
        <f>((B66/B57)/(G66/G57))^(1/5)-1</f>
        <v>0.028375124734602908</v>
      </c>
      <c r="D154" s="51">
        <f>((B66/B58)/(E66/E58))^(1/10)-1</f>
        <v>0.009583056816447222</v>
      </c>
    </row>
    <row r="155" spans="1:4" ht="24.75" customHeight="1">
      <c r="A155" t="s">
        <v>44</v>
      </c>
      <c r="B155" s="51">
        <f>((B87/B77)/(E87/E77))^(1/3)-1</f>
        <v>0.048518449279904674</v>
      </c>
      <c r="C155" s="51">
        <f>((B87/B77)/(G87/G77))^(1/5)-1</f>
        <v>0.03867399035272312</v>
      </c>
      <c r="D155" s="51">
        <f>((B87/B77)/(L87/L77))^(1/10)-1</f>
        <v>0.055867320509800145</v>
      </c>
    </row>
    <row r="156" spans="1:4" ht="24.75" customHeight="1">
      <c r="A156" s="56" t="s">
        <v>108</v>
      </c>
      <c r="B156" s="55">
        <f>AVERAGE(B152:B155)</f>
        <v>0.05714484385390367</v>
      </c>
      <c r="C156" s="55">
        <f>AVERAGE(C152:C155)</f>
        <v>0.055153922139540845</v>
      </c>
      <c r="D156" s="55">
        <f>AVERAGE(D152:D155)</f>
        <v>0.039434936914607754</v>
      </c>
    </row>
    <row r="157" spans="1:4" ht="24.75" customHeight="1">
      <c r="A157" s="66" t="s">
        <v>3</v>
      </c>
      <c r="B157" s="59">
        <f>MEDIAN(B151:B155)</f>
        <v>0.05495063731627425</v>
      </c>
      <c r="C157" s="59">
        <f>MEDIAN(C151:C155)</f>
        <v>0.03918705654156884</v>
      </c>
      <c r="D157" s="67">
        <f>MEDIAN(D151:D155)</f>
        <v>0.03452604894729805</v>
      </c>
    </row>
    <row r="158" ht="24.75" customHeight="1"/>
    <row r="159" ht="24.75" customHeight="1"/>
    <row r="160" ht="24.75" customHeight="1"/>
    <row r="161" ht="24.75" customHeight="1"/>
    <row r="162" ht="24.75" customHeight="1"/>
    <row r="163" ht="24.75" customHeight="1"/>
    <row r="164" ht="24.75" customHeight="1"/>
  </sheetData>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Q207"/>
  <sheetViews>
    <sheetView zoomScale="70" zoomScaleNormal="70" workbookViewId="0" topLeftCell="A184">
      <selection activeCell="G180" sqref="G180"/>
    </sheetView>
  </sheetViews>
  <sheetFormatPr defaultColWidth="9.140625" defaultRowHeight="12.75"/>
  <cols>
    <col min="1" max="1" width="35.8515625" style="0" customWidth="1"/>
    <col min="2" max="16" width="13.28125" style="0" customWidth="1"/>
  </cols>
  <sheetData>
    <row r="1" ht="23.25" customHeight="1">
      <c r="A1" s="23" t="s">
        <v>121</v>
      </c>
    </row>
    <row r="2" spans="1:17" ht="24.75" customHeight="1">
      <c r="A2" s="24" t="s">
        <v>52</v>
      </c>
      <c r="B2" s="25">
        <v>37986</v>
      </c>
      <c r="C2" s="25">
        <v>37621</v>
      </c>
      <c r="D2" s="25">
        <v>37256</v>
      </c>
      <c r="E2" s="25">
        <v>36891</v>
      </c>
      <c r="F2" s="25">
        <v>36525</v>
      </c>
      <c r="G2" s="25">
        <v>36160</v>
      </c>
      <c r="H2" s="25">
        <v>35795</v>
      </c>
      <c r="I2" s="25">
        <v>35430</v>
      </c>
      <c r="J2" s="25">
        <v>35064</v>
      </c>
      <c r="K2" s="25">
        <v>34699</v>
      </c>
      <c r="L2" s="25">
        <v>34334</v>
      </c>
      <c r="M2" s="25">
        <v>33969</v>
      </c>
      <c r="N2" s="25">
        <v>33603</v>
      </c>
      <c r="O2" s="25">
        <v>33238</v>
      </c>
      <c r="P2" s="25">
        <v>32873</v>
      </c>
      <c r="Q2" s="68"/>
    </row>
    <row r="3" spans="1:17" ht="14.25" customHeight="1">
      <c r="A3" s="26" t="s">
        <v>53</v>
      </c>
      <c r="B3" s="27" t="s">
        <v>54</v>
      </c>
      <c r="C3" s="27" t="s">
        <v>54</v>
      </c>
      <c r="D3" s="27" t="s">
        <v>54</v>
      </c>
      <c r="E3" s="27" t="s">
        <v>54</v>
      </c>
      <c r="F3" s="27" t="s">
        <v>54</v>
      </c>
      <c r="G3" s="27" t="s">
        <v>54</v>
      </c>
      <c r="H3" s="27" t="s">
        <v>54</v>
      </c>
      <c r="I3" s="27" t="s">
        <v>54</v>
      </c>
      <c r="J3" s="27" t="s">
        <v>54</v>
      </c>
      <c r="K3" s="27" t="s">
        <v>54</v>
      </c>
      <c r="L3" s="27" t="s">
        <v>54</v>
      </c>
      <c r="M3" s="27" t="s">
        <v>54</v>
      </c>
      <c r="N3" s="27" t="s">
        <v>54</v>
      </c>
      <c r="O3" s="27" t="s">
        <v>54</v>
      </c>
      <c r="P3" s="27" t="s">
        <v>54</v>
      </c>
      <c r="Q3" s="68"/>
    </row>
    <row r="4" spans="1:17" ht="24.75" customHeight="1">
      <c r="A4" s="28" t="s">
        <v>55</v>
      </c>
      <c r="B4" s="29">
        <v>36295</v>
      </c>
      <c r="C4" s="29">
        <v>34597</v>
      </c>
      <c r="D4" s="29">
        <v>31987</v>
      </c>
      <c r="E4" s="29">
        <v>27551</v>
      </c>
      <c r="F4" s="29">
        <v>26777</v>
      </c>
      <c r="G4" s="29">
        <v>25466</v>
      </c>
      <c r="H4" s="29">
        <v>22340</v>
      </c>
      <c r="I4" s="31">
        <v>20891.993</v>
      </c>
      <c r="J4" s="31">
        <v>22631.283</v>
      </c>
      <c r="K4" s="31">
        <v>21012.292</v>
      </c>
      <c r="L4" s="31">
        <v>20340.246</v>
      </c>
      <c r="M4" s="31">
        <v>18216.186</v>
      </c>
      <c r="N4" s="31">
        <v>17684.2</v>
      </c>
      <c r="O4" s="31">
        <v>15924.281</v>
      </c>
      <c r="P4" s="31">
        <v>14433.807</v>
      </c>
      <c r="Q4" s="69"/>
    </row>
    <row r="5" spans="1:17" ht="24.75" customHeight="1">
      <c r="A5" s="30" t="s">
        <v>98</v>
      </c>
      <c r="B5" s="29">
        <v>8529</v>
      </c>
      <c r="C5" s="29">
        <v>8175</v>
      </c>
      <c r="D5" s="29">
        <v>7401</v>
      </c>
      <c r="E5" s="29">
        <v>6211</v>
      </c>
      <c r="F5" s="29">
        <v>6090</v>
      </c>
      <c r="G5" s="29">
        <v>5667</v>
      </c>
      <c r="H5" s="29">
        <v>4407</v>
      </c>
      <c r="I5" s="31">
        <v>4100.919</v>
      </c>
      <c r="J5" s="31">
        <v>3933.358</v>
      </c>
      <c r="K5" s="31">
        <v>3814.16</v>
      </c>
      <c r="L5" s="31">
        <v>3823.295</v>
      </c>
      <c r="M5" s="31">
        <v>3088.567</v>
      </c>
      <c r="N5" s="31">
        <v>2723.971</v>
      </c>
      <c r="O5" s="31">
        <v>2558.903</v>
      </c>
      <c r="P5" s="31">
        <v>2275.527</v>
      </c>
      <c r="Q5" s="69"/>
    </row>
    <row r="6" spans="1:17" ht="24.75" customHeight="1">
      <c r="A6" s="30" t="s">
        <v>122</v>
      </c>
      <c r="B6" s="29">
        <v>4889</v>
      </c>
      <c r="C6" s="29">
        <v>4388</v>
      </c>
      <c r="D6" s="29">
        <v>4537</v>
      </c>
      <c r="E6" s="29">
        <v>4055</v>
      </c>
      <c r="F6" s="29">
        <v>3298</v>
      </c>
      <c r="G6" s="29">
        <v>3162</v>
      </c>
      <c r="H6" s="29">
        <v>2580</v>
      </c>
      <c r="I6" s="31">
        <v>2535.85</v>
      </c>
      <c r="J6" s="31">
        <v>2758.495</v>
      </c>
      <c r="K6" s="31">
        <v>2334.278</v>
      </c>
      <c r="L6" s="31">
        <v>2434.049</v>
      </c>
      <c r="M6" s="31">
        <v>2232.754</v>
      </c>
      <c r="N6" s="31">
        <v>2394.657</v>
      </c>
      <c r="O6" s="31">
        <v>2269.57</v>
      </c>
      <c r="P6" s="31">
        <v>2042.111</v>
      </c>
      <c r="Q6" s="69"/>
    </row>
    <row r="7" spans="1:17" ht="24.75" customHeight="1">
      <c r="A7" s="30" t="s">
        <v>58</v>
      </c>
      <c r="B7" s="29">
        <v>3917</v>
      </c>
      <c r="C7" s="29">
        <v>4167</v>
      </c>
      <c r="D7" s="29">
        <v>3321</v>
      </c>
      <c r="E7" s="29">
        <v>2451</v>
      </c>
      <c r="F7" s="29">
        <v>2980</v>
      </c>
      <c r="G7" s="29">
        <v>2720</v>
      </c>
      <c r="H7" s="29">
        <v>1985</v>
      </c>
      <c r="I7" s="31">
        <v>1658.655</v>
      </c>
      <c r="J7" s="31">
        <v>1207.428</v>
      </c>
      <c r="K7" s="31">
        <v>1485.778</v>
      </c>
      <c r="L7" s="31">
        <v>1625.815</v>
      </c>
      <c r="M7" s="32">
        <v>766.024</v>
      </c>
      <c r="N7" s="32">
        <v>390.765</v>
      </c>
      <c r="O7" s="32">
        <v>-99.636</v>
      </c>
      <c r="P7" s="32">
        <v>245.641</v>
      </c>
      <c r="Q7" s="69"/>
    </row>
    <row r="8" spans="1:17" ht="24.75" customHeight="1">
      <c r="A8" s="30" t="s">
        <v>123</v>
      </c>
      <c r="B8" s="29">
        <v>3993</v>
      </c>
      <c r="C8" s="29">
        <v>3612</v>
      </c>
      <c r="D8" s="29">
        <v>3108</v>
      </c>
      <c r="E8" s="29">
        <v>3066</v>
      </c>
      <c r="F8" s="29">
        <v>2994</v>
      </c>
      <c r="G8" s="29">
        <v>2724</v>
      </c>
      <c r="H8" s="31">
        <v>2662.491</v>
      </c>
      <c r="I8" s="32" t="s">
        <v>60</v>
      </c>
      <c r="J8" s="32" t="s">
        <v>60</v>
      </c>
      <c r="K8" s="32" t="s">
        <v>60</v>
      </c>
      <c r="L8" s="32" t="s">
        <v>60</v>
      </c>
      <c r="M8" s="32" t="s">
        <v>60</v>
      </c>
      <c r="N8" s="32" t="s">
        <v>60</v>
      </c>
      <c r="O8" s="32" t="s">
        <v>60</v>
      </c>
      <c r="P8" s="32" t="s">
        <v>60</v>
      </c>
      <c r="Q8" s="69"/>
    </row>
    <row r="9" spans="1:17" ht="24.75" customHeight="1">
      <c r="A9" s="30" t="s">
        <v>61</v>
      </c>
      <c r="B9" s="31">
        <v>3900.814</v>
      </c>
      <c r="C9" s="31">
        <v>3861.501</v>
      </c>
      <c r="D9" s="31">
        <v>3059.967</v>
      </c>
      <c r="E9" s="31">
        <v>3019.737</v>
      </c>
      <c r="F9" s="31">
        <v>2997.0285</v>
      </c>
      <c r="G9" s="31">
        <v>2705.7705</v>
      </c>
      <c r="H9" s="31">
        <v>2670.4065</v>
      </c>
      <c r="I9" s="31">
        <v>2622.4275</v>
      </c>
      <c r="J9" s="31">
        <v>1556.241</v>
      </c>
      <c r="K9" s="31">
        <v>1526.0955</v>
      </c>
      <c r="L9" s="31">
        <v>1502.634</v>
      </c>
      <c r="M9" s="31">
        <v>1481.889</v>
      </c>
      <c r="N9" s="31">
        <v>1479.6495</v>
      </c>
      <c r="O9" s="31">
        <v>1308.876</v>
      </c>
      <c r="P9" s="31">
        <v>1279.737</v>
      </c>
      <c r="Q9" s="70"/>
    </row>
    <row r="10" spans="1:17" ht="24.75" customHeight="1">
      <c r="A10" s="30" t="s">
        <v>124</v>
      </c>
      <c r="B10" s="32">
        <v>0.99</v>
      </c>
      <c r="C10" s="32">
        <v>1.1667</v>
      </c>
      <c r="D10" s="32">
        <v>1.0733</v>
      </c>
      <c r="E10" s="32">
        <v>0.7933</v>
      </c>
      <c r="F10" s="32">
        <v>0.9867</v>
      </c>
      <c r="G10" s="32">
        <v>0.98</v>
      </c>
      <c r="H10" s="32">
        <v>0.7133</v>
      </c>
      <c r="I10" s="32">
        <v>0.7067</v>
      </c>
      <c r="J10" s="32">
        <v>0.7067</v>
      </c>
      <c r="K10" s="32">
        <v>0.8933</v>
      </c>
      <c r="L10" s="32">
        <v>1</v>
      </c>
      <c r="M10" s="32">
        <v>0.42</v>
      </c>
      <c r="N10" s="32">
        <v>0.18</v>
      </c>
      <c r="O10" s="32">
        <v>-0.1933</v>
      </c>
      <c r="P10" s="32">
        <v>0.1133</v>
      </c>
      <c r="Q10" s="70"/>
    </row>
    <row r="11" spans="1:17" ht="24.75" customHeight="1">
      <c r="A11" s="30" t="s">
        <v>125</v>
      </c>
      <c r="B11" s="32">
        <v>0.96</v>
      </c>
      <c r="C11" s="32">
        <v>1.14</v>
      </c>
      <c r="D11" s="32">
        <v>1.0533</v>
      </c>
      <c r="E11" s="32">
        <v>0.78</v>
      </c>
      <c r="F11" s="32">
        <v>0.9733</v>
      </c>
      <c r="G11" s="32">
        <v>0.9667</v>
      </c>
      <c r="H11" s="32">
        <v>0.7133</v>
      </c>
      <c r="I11" s="32" t="s">
        <v>60</v>
      </c>
      <c r="J11" s="32" t="s">
        <v>60</v>
      </c>
      <c r="K11" s="32" t="s">
        <v>60</v>
      </c>
      <c r="L11" s="32" t="s">
        <v>60</v>
      </c>
      <c r="M11" s="32" t="s">
        <v>60</v>
      </c>
      <c r="N11" s="32" t="s">
        <v>60</v>
      </c>
      <c r="O11" s="32" t="s">
        <v>60</v>
      </c>
      <c r="P11" s="32" t="s">
        <v>60</v>
      </c>
      <c r="Q11" s="69"/>
    </row>
    <row r="12" spans="1:17" ht="24.75" customHeight="1">
      <c r="A12" s="33" t="s">
        <v>64</v>
      </c>
      <c r="B12" s="34">
        <v>0.7975</v>
      </c>
      <c r="C12" s="34">
        <v>0.7733</v>
      </c>
      <c r="D12" s="34">
        <v>0.74</v>
      </c>
      <c r="E12" s="34">
        <v>0.7333</v>
      </c>
      <c r="F12" s="34">
        <v>0.7067</v>
      </c>
      <c r="G12" s="34">
        <v>0.6467</v>
      </c>
      <c r="H12" s="34">
        <v>0.6133</v>
      </c>
      <c r="I12" s="34">
        <v>0.6</v>
      </c>
      <c r="J12" s="34">
        <v>0.42</v>
      </c>
      <c r="K12" s="34">
        <v>0.4</v>
      </c>
      <c r="L12" s="34">
        <v>0.2</v>
      </c>
      <c r="M12" s="34" t="s">
        <v>60</v>
      </c>
      <c r="N12" s="34" t="s">
        <v>60</v>
      </c>
      <c r="O12" s="34" t="s">
        <v>60</v>
      </c>
      <c r="P12" s="34" t="s">
        <v>60</v>
      </c>
      <c r="Q12" s="69"/>
    </row>
    <row r="13" spans="1:16" ht="25.5" customHeight="1">
      <c r="A13" s="35" t="s">
        <v>65</v>
      </c>
      <c r="B13" s="25">
        <v>37986</v>
      </c>
      <c r="C13" s="25">
        <v>37621</v>
      </c>
      <c r="D13" s="25">
        <v>37256</v>
      </c>
      <c r="E13" s="25">
        <v>36891</v>
      </c>
      <c r="F13" s="25">
        <v>36525</v>
      </c>
      <c r="G13" s="25">
        <v>36160</v>
      </c>
      <c r="H13" s="25">
        <v>35795</v>
      </c>
      <c r="I13" s="25">
        <v>35430</v>
      </c>
      <c r="J13" s="25">
        <v>35064</v>
      </c>
      <c r="K13" s="25">
        <v>34699</v>
      </c>
      <c r="L13" s="25">
        <v>34334</v>
      </c>
      <c r="M13" s="25">
        <v>33969</v>
      </c>
      <c r="N13" s="25">
        <v>33603</v>
      </c>
      <c r="O13" s="25">
        <v>33238</v>
      </c>
      <c r="P13" s="25">
        <v>32873</v>
      </c>
    </row>
    <row r="14" spans="1:17" ht="15" customHeight="1">
      <c r="A14" s="36" t="s">
        <v>53</v>
      </c>
      <c r="B14" s="27" t="s">
        <v>54</v>
      </c>
      <c r="C14" s="27" t="s">
        <v>54</v>
      </c>
      <c r="D14" s="27" t="s">
        <v>54</v>
      </c>
      <c r="E14" s="27" t="s">
        <v>54</v>
      </c>
      <c r="F14" s="27" t="s">
        <v>54</v>
      </c>
      <c r="G14" s="27" t="s">
        <v>54</v>
      </c>
      <c r="H14" s="27" t="s">
        <v>54</v>
      </c>
      <c r="I14" s="27" t="s">
        <v>54</v>
      </c>
      <c r="J14" s="27" t="s">
        <v>54</v>
      </c>
      <c r="K14" s="27" t="s">
        <v>54</v>
      </c>
      <c r="L14" s="27" t="s">
        <v>54</v>
      </c>
      <c r="M14" s="27" t="s">
        <v>54</v>
      </c>
      <c r="N14" s="27" t="s">
        <v>54</v>
      </c>
      <c r="O14" s="27" t="s">
        <v>54</v>
      </c>
      <c r="P14" s="27" t="s">
        <v>54</v>
      </c>
      <c r="Q14" s="71"/>
    </row>
    <row r="15" spans="1:17" ht="24.75" customHeight="1">
      <c r="A15" s="30" t="s">
        <v>126</v>
      </c>
      <c r="B15" s="29">
        <v>187893</v>
      </c>
      <c r="C15" s="29">
        <v>167338</v>
      </c>
      <c r="D15" s="29">
        <v>152356</v>
      </c>
      <c r="E15" s="29">
        <v>134038</v>
      </c>
      <c r="F15" s="29">
        <v>122481</v>
      </c>
      <c r="G15" s="29">
        <v>109780</v>
      </c>
      <c r="H15" s="29">
        <v>97694</v>
      </c>
      <c r="I15" s="31">
        <v>88993.073</v>
      </c>
      <c r="J15" s="31">
        <v>83160.422</v>
      </c>
      <c r="K15" s="31">
        <v>73237.887</v>
      </c>
      <c r="L15" s="31">
        <v>66787.397</v>
      </c>
      <c r="M15" s="31">
        <v>64851.701</v>
      </c>
      <c r="N15" s="31">
        <v>63372.616</v>
      </c>
      <c r="O15" s="31">
        <v>59797.089</v>
      </c>
      <c r="P15" s="31">
        <v>54870.897</v>
      </c>
      <c r="Q15" s="69"/>
    </row>
    <row r="16" spans="1:17" ht="24.75" customHeight="1">
      <c r="A16" s="30" t="s">
        <v>67</v>
      </c>
      <c r="B16" s="29">
        <v>216324</v>
      </c>
      <c r="C16" s="29">
        <v>183072</v>
      </c>
      <c r="D16" s="29">
        <v>163534</v>
      </c>
      <c r="E16" s="29">
        <v>144407</v>
      </c>
      <c r="F16" s="29">
        <v>132482</v>
      </c>
      <c r="G16" s="29">
        <v>119376</v>
      </c>
      <c r="H16" s="29">
        <v>107867</v>
      </c>
      <c r="I16" s="31">
        <v>99708.153</v>
      </c>
      <c r="J16" s="31">
        <v>96841.166</v>
      </c>
      <c r="K16" s="31">
        <v>87453.236</v>
      </c>
      <c r="L16" s="31">
        <v>81926.81</v>
      </c>
      <c r="M16" s="31">
        <v>76815.991</v>
      </c>
      <c r="N16" s="31">
        <v>73469.937</v>
      </c>
      <c r="O16" s="31">
        <v>70861.987</v>
      </c>
      <c r="P16" s="31">
        <v>65275.899</v>
      </c>
      <c r="Q16" s="69"/>
    </row>
    <row r="17" spans="1:17" ht="24.75" customHeight="1">
      <c r="A17" s="30" t="s">
        <v>127</v>
      </c>
      <c r="B17" s="29">
        <v>52691</v>
      </c>
      <c r="C17" s="29">
        <v>51176</v>
      </c>
      <c r="D17" s="29">
        <v>34445</v>
      </c>
      <c r="E17" s="29">
        <v>32829</v>
      </c>
      <c r="F17" s="29">
        <v>32356</v>
      </c>
      <c r="G17" s="29">
        <v>27933</v>
      </c>
      <c r="H17" s="29">
        <v>26587</v>
      </c>
      <c r="I17" s="31">
        <v>25487.483</v>
      </c>
      <c r="J17" s="31">
        <v>15395.899</v>
      </c>
      <c r="K17" s="31">
        <v>14727.803</v>
      </c>
      <c r="L17" s="31">
        <v>13800.862</v>
      </c>
      <c r="M17" s="31">
        <v>12468.71</v>
      </c>
      <c r="N17" s="31">
        <v>11869.985</v>
      </c>
      <c r="O17" s="31">
        <v>10419.289</v>
      </c>
      <c r="P17" s="31">
        <v>11107.278</v>
      </c>
      <c r="Q17" s="69"/>
    </row>
    <row r="18" spans="1:17" ht="24.75" customHeight="1">
      <c r="A18" s="30" t="s">
        <v>85</v>
      </c>
      <c r="B18" s="29">
        <v>80746</v>
      </c>
      <c r="C18" s="29">
        <v>64391</v>
      </c>
      <c r="D18" s="29">
        <v>50698</v>
      </c>
      <c r="E18" s="29">
        <v>50717</v>
      </c>
      <c r="F18" s="29">
        <v>34529</v>
      </c>
      <c r="G18" s="29">
        <v>32053</v>
      </c>
      <c r="H18" s="29">
        <v>32103</v>
      </c>
      <c r="I18" s="31">
        <v>26258.977</v>
      </c>
      <c r="J18" s="31">
        <v>17558.3</v>
      </c>
      <c r="K18" s="31">
        <v>24653.228</v>
      </c>
      <c r="L18" s="31">
        <v>24677.484</v>
      </c>
      <c r="M18" s="31">
        <v>17812.367</v>
      </c>
      <c r="N18" s="31">
        <v>18179.029</v>
      </c>
      <c r="O18" s="31">
        <v>18722.212</v>
      </c>
      <c r="P18" s="31">
        <v>19016.809</v>
      </c>
      <c r="Q18" s="69"/>
    </row>
    <row r="19" spans="1:17" ht="24.75" customHeight="1">
      <c r="A19" s="30" t="s">
        <v>74</v>
      </c>
      <c r="B19" s="29">
        <v>133249</v>
      </c>
      <c r="C19" s="29">
        <v>115246</v>
      </c>
      <c r="D19" s="29">
        <v>84015</v>
      </c>
      <c r="E19" s="29">
        <v>83846</v>
      </c>
      <c r="F19" s="29">
        <v>67285</v>
      </c>
      <c r="G19" s="29">
        <v>60486</v>
      </c>
      <c r="H19" s="29">
        <v>59290</v>
      </c>
      <c r="I19" s="31">
        <v>52843.16</v>
      </c>
      <c r="J19" s="31">
        <v>34198.399</v>
      </c>
      <c r="K19" s="31">
        <v>40772.731</v>
      </c>
      <c r="L19" s="31">
        <v>39917.546</v>
      </c>
      <c r="M19" s="31">
        <v>31766.777</v>
      </c>
      <c r="N19" s="31">
        <v>31581.214</v>
      </c>
      <c r="O19" s="31">
        <v>30719.201</v>
      </c>
      <c r="P19" s="31">
        <v>31747.287</v>
      </c>
      <c r="Q19" s="69"/>
    </row>
    <row r="20" spans="1:17" ht="24.75" customHeight="1">
      <c r="A20" s="30" t="s">
        <v>128</v>
      </c>
      <c r="B20" s="29">
        <v>12499</v>
      </c>
      <c r="C20" s="29">
        <v>3163</v>
      </c>
      <c r="D20" s="29">
        <v>16118</v>
      </c>
      <c r="E20" s="29">
        <v>2000</v>
      </c>
      <c r="F20" s="29">
        <v>7617</v>
      </c>
      <c r="G20" s="29">
        <v>7704</v>
      </c>
      <c r="H20" s="29">
        <v>1164</v>
      </c>
      <c r="I20" s="32">
        <v>25</v>
      </c>
      <c r="J20" s="29">
        <v>9225</v>
      </c>
      <c r="K20" s="29">
        <v>1525</v>
      </c>
      <c r="L20" s="32">
        <v>50</v>
      </c>
      <c r="M20" s="29">
        <v>5600</v>
      </c>
      <c r="N20" s="29">
        <v>4500</v>
      </c>
      <c r="O20" s="29">
        <v>4600</v>
      </c>
      <c r="P20" s="29">
        <v>1200</v>
      </c>
      <c r="Q20" s="69"/>
    </row>
    <row r="21" spans="1:17" ht="24.75" customHeight="1" thickBot="1">
      <c r="A21" s="38" t="s">
        <v>73</v>
      </c>
      <c r="B21" s="39">
        <v>19674</v>
      </c>
      <c r="C21" s="39">
        <v>9531</v>
      </c>
      <c r="D21" s="39">
        <v>25498</v>
      </c>
      <c r="E21" s="39">
        <v>9498</v>
      </c>
      <c r="F21" s="39">
        <v>16539</v>
      </c>
      <c r="G21" s="39">
        <v>14051</v>
      </c>
      <c r="H21" s="39">
        <v>6247</v>
      </c>
      <c r="I21" s="72">
        <v>5650.617</v>
      </c>
      <c r="J21" s="72">
        <v>21846.505</v>
      </c>
      <c r="K21" s="72">
        <v>7335.442</v>
      </c>
      <c r="L21" s="72">
        <v>4081.361</v>
      </c>
      <c r="M21" s="72">
        <v>9762.47</v>
      </c>
      <c r="N21" s="72">
        <v>8681.523</v>
      </c>
      <c r="O21" s="72">
        <v>8550.522</v>
      </c>
      <c r="P21" s="72">
        <v>5059.518</v>
      </c>
      <c r="Q21" s="69"/>
    </row>
    <row r="22" ht="24" customHeight="1">
      <c r="A22" s="23" t="s">
        <v>129</v>
      </c>
    </row>
    <row r="23" spans="1:16" ht="25.5">
      <c r="A23" s="24" t="s">
        <v>52</v>
      </c>
      <c r="B23" s="25">
        <v>37986</v>
      </c>
      <c r="C23" s="25">
        <v>37621</v>
      </c>
      <c r="D23" s="25">
        <v>37256</v>
      </c>
      <c r="E23" s="25">
        <v>36891</v>
      </c>
      <c r="F23" s="25">
        <v>36525</v>
      </c>
      <c r="G23" s="25">
        <v>36160</v>
      </c>
      <c r="H23" s="25">
        <v>35795</v>
      </c>
      <c r="I23" s="25">
        <v>35430</v>
      </c>
      <c r="J23" s="25">
        <v>35064</v>
      </c>
      <c r="K23" s="25">
        <v>34699</v>
      </c>
      <c r="L23" s="25">
        <v>34334</v>
      </c>
      <c r="M23" s="25">
        <v>33969</v>
      </c>
      <c r="N23" s="25">
        <v>33603</v>
      </c>
      <c r="O23" s="25">
        <v>33238</v>
      </c>
      <c r="P23" s="25">
        <v>32873</v>
      </c>
    </row>
    <row r="24" spans="1:16" ht="12.75">
      <c r="A24" s="26" t="s">
        <v>53</v>
      </c>
      <c r="B24" s="27" t="s">
        <v>54</v>
      </c>
      <c r="C24" s="27" t="s">
        <v>54</v>
      </c>
      <c r="D24" s="27" t="s">
        <v>54</v>
      </c>
      <c r="E24" s="27" t="s">
        <v>54</v>
      </c>
      <c r="F24" s="27" t="s">
        <v>54</v>
      </c>
      <c r="G24" s="27" t="s">
        <v>54</v>
      </c>
      <c r="H24" s="27" t="s">
        <v>54</v>
      </c>
      <c r="I24" s="27" t="s">
        <v>54</v>
      </c>
      <c r="J24" s="27" t="s">
        <v>54</v>
      </c>
      <c r="K24" s="27" t="s">
        <v>54</v>
      </c>
      <c r="L24" s="27" t="s">
        <v>54</v>
      </c>
      <c r="M24" s="27" t="s">
        <v>54</v>
      </c>
      <c r="N24" s="27" t="s">
        <v>54</v>
      </c>
      <c r="O24" s="27" t="s">
        <v>54</v>
      </c>
      <c r="P24" s="27" t="s">
        <v>54</v>
      </c>
    </row>
    <row r="25" spans="1:17" ht="24.75" customHeight="1">
      <c r="A25" s="28" t="s">
        <v>76</v>
      </c>
      <c r="B25" s="29">
        <v>47115</v>
      </c>
      <c r="C25" s="29">
        <v>45830</v>
      </c>
      <c r="D25" s="29">
        <v>45392</v>
      </c>
      <c r="E25" s="29">
        <v>41512</v>
      </c>
      <c r="F25" s="29">
        <v>42624</v>
      </c>
      <c r="G25" s="29">
        <v>37924</v>
      </c>
      <c r="H25" s="29">
        <v>38501</v>
      </c>
      <c r="I25" s="29">
        <v>38592</v>
      </c>
      <c r="J25" s="29">
        <v>39350</v>
      </c>
      <c r="K25" s="29">
        <v>38129</v>
      </c>
      <c r="L25" s="29">
        <v>38131</v>
      </c>
      <c r="M25" s="29">
        <v>37190</v>
      </c>
      <c r="N25" s="29">
        <v>37372</v>
      </c>
      <c r="O25" s="29">
        <v>32301</v>
      </c>
      <c r="P25" s="29">
        <v>29804</v>
      </c>
      <c r="Q25" s="69"/>
    </row>
    <row r="26" spans="1:17" ht="24.75" customHeight="1">
      <c r="A26" s="30" t="s">
        <v>130</v>
      </c>
      <c r="B26" s="29">
        <v>35584</v>
      </c>
      <c r="C26" s="29">
        <v>33996</v>
      </c>
      <c r="D26" s="29">
        <v>34078</v>
      </c>
      <c r="E26" s="29">
        <v>30353</v>
      </c>
      <c r="F26" s="29">
        <v>31397</v>
      </c>
      <c r="G26" s="29">
        <v>27620</v>
      </c>
      <c r="H26" s="29">
        <v>28167</v>
      </c>
      <c r="I26" s="29">
        <v>28464</v>
      </c>
      <c r="J26" s="29">
        <v>29328</v>
      </c>
      <c r="K26" s="29">
        <v>28474</v>
      </c>
      <c r="L26" s="29">
        <v>28148</v>
      </c>
      <c r="M26" s="29">
        <v>27157</v>
      </c>
      <c r="N26" s="29">
        <v>26970</v>
      </c>
      <c r="O26" s="29">
        <v>23589</v>
      </c>
      <c r="P26" s="29">
        <v>21031</v>
      </c>
      <c r="Q26" s="69"/>
    </row>
    <row r="27" spans="1:17" ht="24.75" customHeight="1">
      <c r="A27" s="30" t="s">
        <v>131</v>
      </c>
      <c r="B27" s="29">
        <f aca="true" t="shared" si="0" ref="B27:P27">B25-B26</f>
        <v>11531</v>
      </c>
      <c r="C27" s="29">
        <f t="shared" si="0"/>
        <v>11834</v>
      </c>
      <c r="D27" s="29">
        <f t="shared" si="0"/>
        <v>11314</v>
      </c>
      <c r="E27" s="29">
        <f t="shared" si="0"/>
        <v>11159</v>
      </c>
      <c r="F27" s="29">
        <f t="shared" si="0"/>
        <v>11227</v>
      </c>
      <c r="G27" s="29">
        <f t="shared" si="0"/>
        <v>10304</v>
      </c>
      <c r="H27" s="29">
        <f t="shared" si="0"/>
        <v>10334</v>
      </c>
      <c r="I27" s="29">
        <f t="shared" si="0"/>
        <v>10128</v>
      </c>
      <c r="J27" s="29">
        <f t="shared" si="0"/>
        <v>10022</v>
      </c>
      <c r="K27" s="29">
        <f t="shared" si="0"/>
        <v>9655</v>
      </c>
      <c r="L27" s="29">
        <f t="shared" si="0"/>
        <v>9983</v>
      </c>
      <c r="M27" s="29">
        <f t="shared" si="0"/>
        <v>10033</v>
      </c>
      <c r="N27" s="29">
        <f t="shared" si="0"/>
        <v>10402</v>
      </c>
      <c r="O27" s="29">
        <f t="shared" si="0"/>
        <v>8712</v>
      </c>
      <c r="P27" s="29">
        <f t="shared" si="0"/>
        <v>8773</v>
      </c>
      <c r="Q27" s="69"/>
    </row>
    <row r="28" spans="1:17" ht="24.75" customHeight="1">
      <c r="A28" s="41" t="s">
        <v>132</v>
      </c>
      <c r="B28" s="29">
        <v>4635</v>
      </c>
      <c r="C28" s="29">
        <v>4534</v>
      </c>
      <c r="D28" s="29">
        <v>4632</v>
      </c>
      <c r="E28" s="29">
        <v>4541</v>
      </c>
      <c r="F28" s="29">
        <v>4526</v>
      </c>
      <c r="G28" s="29">
        <v>4316</v>
      </c>
      <c r="H28" s="29">
        <v>4304</v>
      </c>
      <c r="I28" s="29">
        <v>3967</v>
      </c>
      <c r="J28" s="29">
        <v>3946</v>
      </c>
      <c r="K28" s="29">
        <v>3940</v>
      </c>
      <c r="L28" s="29">
        <v>4338</v>
      </c>
      <c r="M28" s="29">
        <v>4872</v>
      </c>
      <c r="N28" s="29">
        <v>5321</v>
      </c>
      <c r="O28" s="29">
        <v>5650</v>
      </c>
      <c r="P28" s="29">
        <v>5206</v>
      </c>
      <c r="Q28" s="69"/>
    </row>
    <row r="29" spans="1:17" ht="24.75" customHeight="1">
      <c r="A29" s="30" t="s">
        <v>133</v>
      </c>
      <c r="B29" s="29">
        <v>9172</v>
      </c>
      <c r="C29" s="29">
        <v>8742</v>
      </c>
      <c r="D29" s="29">
        <v>8401</v>
      </c>
      <c r="E29" s="29">
        <v>7925</v>
      </c>
      <c r="F29" s="29">
        <v>7456</v>
      </c>
      <c r="G29" s="29">
        <v>6927</v>
      </c>
      <c r="H29" s="29">
        <v>6766</v>
      </c>
      <c r="I29" s="29">
        <v>6565</v>
      </c>
      <c r="J29" s="29">
        <v>6325</v>
      </c>
      <c r="K29" s="29">
        <v>5842</v>
      </c>
      <c r="L29" s="29">
        <v>5529</v>
      </c>
      <c r="M29" s="29">
        <v>5111</v>
      </c>
      <c r="N29" s="29">
        <v>4839</v>
      </c>
      <c r="O29" s="29">
        <v>2945</v>
      </c>
      <c r="P29" s="29">
        <v>3683</v>
      </c>
      <c r="Q29" s="69"/>
    </row>
    <row r="30" spans="1:17" ht="24.75" customHeight="1">
      <c r="A30" s="30" t="s">
        <v>59</v>
      </c>
      <c r="B30" s="29">
        <v>8002</v>
      </c>
      <c r="C30" s="29">
        <v>7771</v>
      </c>
      <c r="D30" s="29">
        <v>7662</v>
      </c>
      <c r="E30" s="29">
        <v>7308</v>
      </c>
      <c r="F30" s="29">
        <v>7272</v>
      </c>
      <c r="G30" s="31">
        <v>6802.5</v>
      </c>
      <c r="H30" s="29">
        <v>6786</v>
      </c>
      <c r="I30" s="32" t="s">
        <v>60</v>
      </c>
      <c r="J30" s="32" t="s">
        <v>60</v>
      </c>
      <c r="K30" s="32" t="s">
        <v>60</v>
      </c>
      <c r="L30" s="32" t="s">
        <v>60</v>
      </c>
      <c r="M30" s="32" t="s">
        <v>60</v>
      </c>
      <c r="N30" s="32" t="s">
        <v>60</v>
      </c>
      <c r="O30" s="32" t="s">
        <v>60</v>
      </c>
      <c r="P30" s="32" t="s">
        <v>60</v>
      </c>
      <c r="Q30" s="69"/>
    </row>
    <row r="31" spans="1:17" ht="24.75" customHeight="1">
      <c r="A31" s="30" t="s">
        <v>61</v>
      </c>
      <c r="B31" s="31">
        <v>7967.379</v>
      </c>
      <c r="C31" s="31">
        <v>7939.713</v>
      </c>
      <c r="D31" s="31">
        <v>7649.362</v>
      </c>
      <c r="E31" s="31">
        <v>7279.0005</v>
      </c>
      <c r="F31" s="31">
        <v>7258.191</v>
      </c>
      <c r="G31" s="29">
        <v>6804</v>
      </c>
      <c r="H31" s="31">
        <v>6790.5</v>
      </c>
      <c r="I31" s="29">
        <v>6777</v>
      </c>
      <c r="J31" s="31">
        <v>6675.75</v>
      </c>
      <c r="K31" s="31">
        <v>6459.75</v>
      </c>
      <c r="L31" s="31">
        <v>6277.5</v>
      </c>
      <c r="M31" s="31">
        <v>6189.75</v>
      </c>
      <c r="N31" s="31">
        <v>6099.75</v>
      </c>
      <c r="O31" s="29">
        <v>6003</v>
      </c>
      <c r="P31" s="29">
        <v>4878</v>
      </c>
      <c r="Q31" s="69"/>
    </row>
    <row r="32" spans="1:17" ht="24.75" customHeight="1">
      <c r="A32" s="30" t="s">
        <v>93</v>
      </c>
      <c r="B32" s="32">
        <v>1.15</v>
      </c>
      <c r="C32" s="32">
        <v>1.13</v>
      </c>
      <c r="D32" s="32">
        <v>1.1</v>
      </c>
      <c r="E32" s="32">
        <v>1.0867</v>
      </c>
      <c r="F32" s="32">
        <v>1.0267</v>
      </c>
      <c r="G32" s="32">
        <v>1.02</v>
      </c>
      <c r="H32" s="32">
        <v>0.9955</v>
      </c>
      <c r="I32" s="32">
        <v>0.9733</v>
      </c>
      <c r="J32" s="32">
        <v>0.9645</v>
      </c>
      <c r="K32" s="32">
        <v>0.9245</v>
      </c>
      <c r="L32" s="32">
        <v>0.8889</v>
      </c>
      <c r="M32" s="32">
        <v>0.8311</v>
      </c>
      <c r="N32" s="32">
        <v>0.8</v>
      </c>
      <c r="O32" s="32">
        <v>0.5778</v>
      </c>
      <c r="P32" s="32">
        <v>0.76</v>
      </c>
      <c r="Q32" s="69"/>
    </row>
    <row r="33" spans="1:17" ht="24.75" customHeight="1">
      <c r="A33" s="30" t="s">
        <v>94</v>
      </c>
      <c r="B33" s="32">
        <v>1.15</v>
      </c>
      <c r="C33" s="32">
        <v>1.12</v>
      </c>
      <c r="D33" s="32">
        <v>1.1</v>
      </c>
      <c r="E33" s="32">
        <v>1.0867</v>
      </c>
      <c r="F33" s="32">
        <v>1.0267</v>
      </c>
      <c r="G33" s="32">
        <v>1.02</v>
      </c>
      <c r="H33" s="32">
        <v>0.9955</v>
      </c>
      <c r="I33" s="32" t="s">
        <v>60</v>
      </c>
      <c r="J33" s="32" t="s">
        <v>60</v>
      </c>
      <c r="K33" s="32" t="s">
        <v>60</v>
      </c>
      <c r="L33" s="32" t="s">
        <v>60</v>
      </c>
      <c r="M33" s="32" t="s">
        <v>60</v>
      </c>
      <c r="N33" s="32" t="s">
        <v>60</v>
      </c>
      <c r="O33" s="32" t="s">
        <v>60</v>
      </c>
      <c r="P33" s="32" t="s">
        <v>60</v>
      </c>
      <c r="Q33" s="69"/>
    </row>
    <row r="34" spans="1:17" ht="24.75" customHeight="1">
      <c r="A34" s="33" t="s">
        <v>134</v>
      </c>
      <c r="B34" s="34">
        <v>0.825</v>
      </c>
      <c r="C34" s="34">
        <v>0.81</v>
      </c>
      <c r="D34" s="34">
        <v>0.804</v>
      </c>
      <c r="E34" s="34">
        <v>0.7953</v>
      </c>
      <c r="F34" s="34">
        <v>0.7867</v>
      </c>
      <c r="G34" s="34">
        <v>0.778</v>
      </c>
      <c r="H34" s="34">
        <v>0.7687</v>
      </c>
      <c r="I34" s="34">
        <v>0.7553</v>
      </c>
      <c r="J34" s="34">
        <v>0.7467</v>
      </c>
      <c r="K34" s="34">
        <v>0.7333</v>
      </c>
      <c r="L34" s="34">
        <v>0.7289</v>
      </c>
      <c r="M34" s="34">
        <v>0.7155</v>
      </c>
      <c r="N34" s="34">
        <v>0.7111</v>
      </c>
      <c r="O34" s="34">
        <v>0.6978</v>
      </c>
      <c r="P34" s="34">
        <v>0.6933</v>
      </c>
      <c r="Q34" s="69"/>
    </row>
    <row r="35" spans="1:16" ht="25.5" customHeight="1">
      <c r="A35" s="35" t="s">
        <v>65</v>
      </c>
      <c r="B35" s="25">
        <v>37986</v>
      </c>
      <c r="C35" s="25">
        <v>37621</v>
      </c>
      <c r="D35" s="25">
        <v>37256</v>
      </c>
      <c r="E35" s="25">
        <v>36891</v>
      </c>
      <c r="F35" s="25">
        <v>36525</v>
      </c>
      <c r="G35" s="25">
        <v>36160</v>
      </c>
      <c r="H35" s="25">
        <v>35795</v>
      </c>
      <c r="I35" s="25">
        <v>35430</v>
      </c>
      <c r="J35" s="25">
        <v>35064</v>
      </c>
      <c r="K35" s="25">
        <v>34699</v>
      </c>
      <c r="L35" s="25">
        <v>34334</v>
      </c>
      <c r="M35" s="25">
        <v>33969</v>
      </c>
      <c r="N35" s="25">
        <v>33603</v>
      </c>
      <c r="O35" s="25">
        <v>33238</v>
      </c>
      <c r="P35" s="25">
        <v>32873</v>
      </c>
    </row>
    <row r="36" spans="1:16" ht="12.75">
      <c r="A36" s="36" t="s">
        <v>53</v>
      </c>
      <c r="B36" s="27" t="s">
        <v>54</v>
      </c>
      <c r="C36" s="27" t="s">
        <v>54</v>
      </c>
      <c r="D36" s="27" t="s">
        <v>54</v>
      </c>
      <c r="E36" s="27" t="s">
        <v>54</v>
      </c>
      <c r="F36" s="27" t="s">
        <v>54</v>
      </c>
      <c r="G36" s="27" t="s">
        <v>54</v>
      </c>
      <c r="H36" s="27" t="s">
        <v>54</v>
      </c>
      <c r="I36" s="27" t="s">
        <v>54</v>
      </c>
      <c r="J36" s="27" t="s">
        <v>54</v>
      </c>
      <c r="K36" s="27" t="s">
        <v>54</v>
      </c>
      <c r="L36" s="27" t="s">
        <v>54</v>
      </c>
      <c r="M36" s="27" t="s">
        <v>54</v>
      </c>
      <c r="N36" s="27" t="s">
        <v>54</v>
      </c>
      <c r="O36" s="27" t="s">
        <v>54</v>
      </c>
      <c r="P36" s="27" t="s">
        <v>54</v>
      </c>
    </row>
    <row r="37" spans="1:17" ht="24.75" customHeight="1">
      <c r="A37" s="30" t="s">
        <v>66</v>
      </c>
      <c r="B37" s="29">
        <v>235098</v>
      </c>
      <c r="C37" s="29">
        <v>229097</v>
      </c>
      <c r="D37" s="29">
        <v>202330</v>
      </c>
      <c r="E37" s="29">
        <v>186971</v>
      </c>
      <c r="F37" s="29">
        <v>181342</v>
      </c>
      <c r="G37" s="29">
        <v>167326</v>
      </c>
      <c r="H37" s="29">
        <v>163757</v>
      </c>
      <c r="I37" s="29">
        <v>153898</v>
      </c>
      <c r="J37" s="29">
        <v>146536</v>
      </c>
      <c r="K37" s="29">
        <v>140784</v>
      </c>
      <c r="L37" s="29">
        <v>137568</v>
      </c>
      <c r="M37" s="29">
        <v>135697</v>
      </c>
      <c r="N37" s="29">
        <v>135132</v>
      </c>
      <c r="O37" s="29">
        <v>133103</v>
      </c>
      <c r="P37" s="29">
        <v>127440</v>
      </c>
      <c r="Q37" s="69"/>
    </row>
    <row r="38" spans="1:17" ht="24.75" customHeight="1">
      <c r="A38" s="30" t="s">
        <v>67</v>
      </c>
      <c r="B38" s="29">
        <v>277546</v>
      </c>
      <c r="C38" s="29">
        <v>264799</v>
      </c>
      <c r="D38" s="29">
        <v>231714</v>
      </c>
      <c r="E38" s="29">
        <v>215399</v>
      </c>
      <c r="F38" s="29">
        <v>210885</v>
      </c>
      <c r="G38" s="29">
        <v>194586</v>
      </c>
      <c r="H38" s="29">
        <v>189277</v>
      </c>
      <c r="I38" s="29">
        <v>184640</v>
      </c>
      <c r="J38" s="29">
        <v>176459</v>
      </c>
      <c r="K38" s="29">
        <v>171241</v>
      </c>
      <c r="L38" s="29">
        <v>163080</v>
      </c>
      <c r="M38" s="29">
        <v>149696</v>
      </c>
      <c r="N38" s="29">
        <v>148625</v>
      </c>
      <c r="O38" s="29">
        <v>145379</v>
      </c>
      <c r="P38" s="29">
        <v>140555</v>
      </c>
      <c r="Q38" s="69"/>
    </row>
    <row r="39" spans="1:17" ht="24.75" customHeight="1">
      <c r="A39" s="30" t="s">
        <v>135</v>
      </c>
      <c r="B39" s="29">
        <v>83315</v>
      </c>
      <c r="C39" s="29">
        <v>79975</v>
      </c>
      <c r="D39" s="29">
        <v>70783</v>
      </c>
      <c r="E39" s="29">
        <v>64906</v>
      </c>
      <c r="F39" s="29">
        <v>62495</v>
      </c>
      <c r="G39" s="29">
        <v>57945</v>
      </c>
      <c r="H39" s="29">
        <v>56069</v>
      </c>
      <c r="I39" s="29">
        <v>54395</v>
      </c>
      <c r="J39" s="29">
        <v>51788</v>
      </c>
      <c r="K39" s="29">
        <v>47983</v>
      </c>
      <c r="L39" s="29">
        <v>45160</v>
      </c>
      <c r="M39" s="29">
        <v>43138</v>
      </c>
      <c r="N39" s="29">
        <v>41490</v>
      </c>
      <c r="O39" s="29">
        <v>40146</v>
      </c>
      <c r="P39" s="29">
        <v>33104</v>
      </c>
      <c r="Q39" s="69"/>
    </row>
    <row r="40" spans="1:17" ht="24.75" customHeight="1">
      <c r="A40" s="30" t="s">
        <v>69</v>
      </c>
      <c r="B40" s="29">
        <v>64754</v>
      </c>
      <c r="C40" s="29">
        <v>64734</v>
      </c>
      <c r="D40" s="29">
        <v>63953</v>
      </c>
      <c r="E40" s="29">
        <v>64658</v>
      </c>
      <c r="F40" s="29">
        <v>65399</v>
      </c>
      <c r="G40" s="29">
        <v>62501</v>
      </c>
      <c r="H40" s="29">
        <v>54532</v>
      </c>
      <c r="I40" s="29">
        <v>54430</v>
      </c>
      <c r="J40" s="29">
        <v>54460</v>
      </c>
      <c r="K40" s="29">
        <v>54600</v>
      </c>
      <c r="L40" s="29">
        <v>51600</v>
      </c>
      <c r="M40" s="29">
        <v>51600</v>
      </c>
      <c r="N40" s="29">
        <v>52412</v>
      </c>
      <c r="O40" s="29">
        <v>52953</v>
      </c>
      <c r="P40" s="29">
        <v>54067</v>
      </c>
      <c r="Q40" s="69"/>
    </row>
    <row r="41" spans="1:17" ht="24.75" customHeight="1">
      <c r="A41" s="30" t="s">
        <v>74</v>
      </c>
      <c r="B41" s="29">
        <v>148916</v>
      </c>
      <c r="C41" s="29">
        <v>145556</v>
      </c>
      <c r="D41" s="29">
        <v>135583</v>
      </c>
      <c r="E41" s="29">
        <v>130336</v>
      </c>
      <c r="F41" s="29">
        <v>128666</v>
      </c>
      <c r="G41" s="29">
        <v>121218</v>
      </c>
      <c r="H41" s="29">
        <v>111373</v>
      </c>
      <c r="I41" s="29">
        <v>109597</v>
      </c>
      <c r="J41" s="29">
        <v>107020</v>
      </c>
      <c r="K41" s="29">
        <v>103335</v>
      </c>
      <c r="L41" s="29">
        <v>100508</v>
      </c>
      <c r="M41" s="29">
        <v>98510</v>
      </c>
      <c r="N41" s="29">
        <v>97771</v>
      </c>
      <c r="O41" s="29">
        <v>97485</v>
      </c>
      <c r="P41" s="29">
        <v>92142</v>
      </c>
      <c r="Q41" s="69"/>
    </row>
    <row r="42" spans="1:17" ht="24.75" customHeight="1">
      <c r="A42" s="30" t="s">
        <v>136</v>
      </c>
      <c r="B42" s="29">
        <v>9700</v>
      </c>
      <c r="C42" s="29">
        <v>6950</v>
      </c>
      <c r="D42" s="29">
        <v>1825</v>
      </c>
      <c r="E42" s="29">
        <v>1150</v>
      </c>
      <c r="F42" s="29">
        <v>2411</v>
      </c>
      <c r="G42" s="29">
        <v>1895</v>
      </c>
      <c r="H42" s="29">
        <v>8811</v>
      </c>
      <c r="I42" s="29">
        <v>5795</v>
      </c>
      <c r="J42" s="29">
        <v>2646</v>
      </c>
      <c r="K42" s="29">
        <v>2700</v>
      </c>
      <c r="L42" s="29">
        <v>3950</v>
      </c>
      <c r="M42" s="29">
        <v>4983</v>
      </c>
      <c r="N42" s="29">
        <v>6413</v>
      </c>
      <c r="O42" s="29">
        <v>3936</v>
      </c>
      <c r="P42" s="29">
        <v>7000</v>
      </c>
      <c r="Q42" s="69"/>
    </row>
    <row r="43" spans="1:17" ht="24.75" customHeight="1" thickBot="1">
      <c r="A43" s="38" t="s">
        <v>73</v>
      </c>
      <c r="B43" s="39">
        <v>15111</v>
      </c>
      <c r="C43" s="39">
        <v>15478</v>
      </c>
      <c r="D43" s="39">
        <v>12656</v>
      </c>
      <c r="E43" s="39">
        <v>8574</v>
      </c>
      <c r="F43" s="39">
        <v>13874</v>
      </c>
      <c r="G43" s="39">
        <v>12156</v>
      </c>
      <c r="H43" s="39">
        <v>18794</v>
      </c>
      <c r="I43" s="39">
        <v>15212</v>
      </c>
      <c r="J43" s="39">
        <v>12310</v>
      </c>
      <c r="K43" s="39">
        <v>12053</v>
      </c>
      <c r="L43" s="39">
        <v>10479</v>
      </c>
      <c r="M43" s="39">
        <v>11010</v>
      </c>
      <c r="N43" s="39">
        <v>12247</v>
      </c>
      <c r="O43" s="39">
        <v>10053</v>
      </c>
      <c r="P43" s="39">
        <v>11889</v>
      </c>
      <c r="Q43" s="69"/>
    </row>
    <row r="44" ht="24" customHeight="1">
      <c r="A44" s="23" t="s">
        <v>137</v>
      </c>
    </row>
    <row r="45" spans="1:16" ht="25.5">
      <c r="A45" s="24" t="s">
        <v>52</v>
      </c>
      <c r="B45" s="25">
        <v>37986</v>
      </c>
      <c r="C45" s="25">
        <v>37621</v>
      </c>
      <c r="D45" s="25">
        <v>37256</v>
      </c>
      <c r="E45" s="25">
        <v>36891</v>
      </c>
      <c r="F45" s="25">
        <v>36525</v>
      </c>
      <c r="G45" s="25">
        <v>36160</v>
      </c>
      <c r="H45" s="25">
        <v>35795</v>
      </c>
      <c r="I45" s="25">
        <v>35430</v>
      </c>
      <c r="J45" s="25">
        <v>35064</v>
      </c>
      <c r="K45" s="25">
        <v>34699</v>
      </c>
      <c r="L45" s="25">
        <v>34334</v>
      </c>
      <c r="M45" s="25">
        <v>33969</v>
      </c>
      <c r="N45" s="25">
        <v>33603</v>
      </c>
      <c r="O45" s="25">
        <v>33238</v>
      </c>
      <c r="P45" s="25">
        <v>32873</v>
      </c>
    </row>
    <row r="46" spans="1:16" ht="12.75">
      <c r="A46" s="26" t="s">
        <v>53</v>
      </c>
      <c r="B46" s="27" t="s">
        <v>138</v>
      </c>
      <c r="C46" s="27" t="s">
        <v>138</v>
      </c>
      <c r="D46" s="27" t="s">
        <v>138</v>
      </c>
      <c r="E46" s="27" t="s">
        <v>138</v>
      </c>
      <c r="F46" s="27" t="s">
        <v>138</v>
      </c>
      <c r="G46" s="27" t="s">
        <v>138</v>
      </c>
      <c r="H46" s="27" t="s">
        <v>138</v>
      </c>
      <c r="I46" s="27" t="s">
        <v>138</v>
      </c>
      <c r="J46" s="27" t="s">
        <v>138</v>
      </c>
      <c r="K46" s="27" t="s">
        <v>138</v>
      </c>
      <c r="L46" s="27" t="s">
        <v>138</v>
      </c>
      <c r="M46" s="27" t="s">
        <v>138</v>
      </c>
      <c r="N46" s="27" t="s">
        <v>138</v>
      </c>
      <c r="O46" s="27" t="s">
        <v>138</v>
      </c>
      <c r="P46" s="27" t="s">
        <v>138</v>
      </c>
    </row>
    <row r="47" spans="1:17" ht="24.75" customHeight="1">
      <c r="A47" s="28" t="s">
        <v>76</v>
      </c>
      <c r="B47" s="29">
        <v>64111214</v>
      </c>
      <c r="C47" s="29">
        <v>61932786</v>
      </c>
      <c r="D47" s="29">
        <v>59638145</v>
      </c>
      <c r="E47" s="29">
        <v>54476543</v>
      </c>
      <c r="F47" s="29">
        <v>53497153</v>
      </c>
      <c r="G47" s="29">
        <v>43057966</v>
      </c>
      <c r="H47" s="29">
        <v>40294118</v>
      </c>
      <c r="I47" s="29">
        <v>38024669</v>
      </c>
      <c r="J47" s="29">
        <v>37846899</v>
      </c>
      <c r="K47" s="29">
        <v>36122475</v>
      </c>
      <c r="L47" s="29">
        <v>35478810</v>
      </c>
      <c r="M47" s="29">
        <v>30860626</v>
      </c>
      <c r="N47" s="29">
        <v>29853248</v>
      </c>
      <c r="O47" s="29">
        <v>26416556</v>
      </c>
      <c r="P47" s="29">
        <v>23499414</v>
      </c>
      <c r="Q47" s="69"/>
    </row>
    <row r="48" spans="1:17" ht="24.75" customHeight="1">
      <c r="A48" s="30" t="s">
        <v>98</v>
      </c>
      <c r="B48" s="29">
        <v>11500139</v>
      </c>
      <c r="C48" s="29">
        <v>12466938</v>
      </c>
      <c r="D48" s="29">
        <v>11493316</v>
      </c>
      <c r="E48" s="29">
        <v>9938129</v>
      </c>
      <c r="F48" s="29">
        <v>10665479</v>
      </c>
      <c r="G48" s="29">
        <v>9149461</v>
      </c>
      <c r="H48" s="29">
        <v>8793137</v>
      </c>
      <c r="I48" s="29">
        <v>8222446</v>
      </c>
      <c r="J48" s="29">
        <v>8912391</v>
      </c>
      <c r="K48" s="29">
        <v>8564800</v>
      </c>
      <c r="L48" s="29">
        <v>8224631</v>
      </c>
      <c r="M48" s="29">
        <v>7247898</v>
      </c>
      <c r="N48" s="29">
        <v>7056138</v>
      </c>
      <c r="O48" s="29">
        <v>6012885</v>
      </c>
      <c r="P48" s="29">
        <v>5315066</v>
      </c>
      <c r="Q48" s="69"/>
    </row>
    <row r="49" spans="1:17" ht="24.75" customHeight="1">
      <c r="A49" s="30" t="s">
        <v>57</v>
      </c>
      <c r="B49" s="29">
        <v>5227030</v>
      </c>
      <c r="C49" s="29">
        <v>5143463</v>
      </c>
      <c r="D49" s="29">
        <v>5042292</v>
      </c>
      <c r="E49" s="29">
        <v>4997022</v>
      </c>
      <c r="F49" s="29">
        <v>4695445</v>
      </c>
      <c r="G49" s="29">
        <v>4423601</v>
      </c>
      <c r="H49" s="29">
        <v>3336697</v>
      </c>
      <c r="I49" s="29">
        <v>3280154</v>
      </c>
      <c r="J49" s="29">
        <v>3114762</v>
      </c>
      <c r="K49" s="29">
        <v>3043697</v>
      </c>
      <c r="L49" s="29">
        <v>3014477</v>
      </c>
      <c r="M49" s="29">
        <v>3267490</v>
      </c>
      <c r="N49" s="29">
        <v>3155664</v>
      </c>
      <c r="O49" s="29">
        <v>2828268</v>
      </c>
      <c r="P49" s="29">
        <v>2998152</v>
      </c>
      <c r="Q49" s="69"/>
    </row>
    <row r="50" spans="1:17" ht="24.75" customHeight="1">
      <c r="A50" s="30" t="s">
        <v>58</v>
      </c>
      <c r="B50" s="29">
        <v>6630596</v>
      </c>
      <c r="C50" s="29">
        <v>7765353</v>
      </c>
      <c r="D50" s="29">
        <v>6952984</v>
      </c>
      <c r="E50" s="29">
        <v>5305060</v>
      </c>
      <c r="F50" s="29">
        <v>7881041</v>
      </c>
      <c r="G50" s="29">
        <v>6521226</v>
      </c>
      <c r="H50" s="29">
        <v>5860906</v>
      </c>
      <c r="I50" s="29">
        <v>5167460</v>
      </c>
      <c r="J50" s="29">
        <v>5703744</v>
      </c>
      <c r="K50" s="29">
        <v>5495372</v>
      </c>
      <c r="L50" s="29">
        <v>5479626</v>
      </c>
      <c r="M50" s="29">
        <v>4462203</v>
      </c>
      <c r="N50" s="29">
        <v>4104574</v>
      </c>
      <c r="O50" s="29">
        <v>3467024</v>
      </c>
      <c r="P50" s="29">
        <v>2986836</v>
      </c>
      <c r="Q50" s="69"/>
    </row>
    <row r="51" spans="1:17" ht="24.75" customHeight="1">
      <c r="A51" s="30" t="s">
        <v>59</v>
      </c>
      <c r="B51" s="29">
        <v>10818435</v>
      </c>
      <c r="C51" s="31">
        <v>10623441.3333</v>
      </c>
      <c r="D51" s="29">
        <v>10474048</v>
      </c>
      <c r="E51" s="29">
        <v>10387436</v>
      </c>
      <c r="F51" s="29">
        <v>10296306</v>
      </c>
      <c r="G51" s="29">
        <v>9160610</v>
      </c>
      <c r="H51" s="29">
        <v>8764690</v>
      </c>
      <c r="I51" s="32" t="s">
        <v>60</v>
      </c>
      <c r="J51" s="32" t="s">
        <v>60</v>
      </c>
      <c r="K51" s="32" t="s">
        <v>60</v>
      </c>
      <c r="L51" s="32" t="s">
        <v>60</v>
      </c>
      <c r="M51" s="32" t="s">
        <v>60</v>
      </c>
      <c r="N51" s="32" t="s">
        <v>60</v>
      </c>
      <c r="O51" s="32" t="s">
        <v>60</v>
      </c>
      <c r="P51" s="32" t="s">
        <v>60</v>
      </c>
      <c r="Q51" s="69"/>
    </row>
    <row r="52" spans="1:17" ht="24.75" customHeight="1">
      <c r="A52" s="30" t="s">
        <v>61</v>
      </c>
      <c r="B52" s="29">
        <v>10566937</v>
      </c>
      <c r="C52" s="31">
        <v>10356489.3333</v>
      </c>
      <c r="D52" s="31">
        <v>10168002.6667</v>
      </c>
      <c r="E52" s="29">
        <v>10097068</v>
      </c>
      <c r="F52" s="29">
        <v>10001178</v>
      </c>
      <c r="G52" s="29">
        <v>9794138</v>
      </c>
      <c r="H52" s="29">
        <v>8538434</v>
      </c>
      <c r="I52" s="29">
        <v>8409898</v>
      </c>
      <c r="J52" s="29">
        <v>8273944</v>
      </c>
      <c r="K52" s="29">
        <v>8061668</v>
      </c>
      <c r="L52" s="29">
        <v>7958774</v>
      </c>
      <c r="M52" s="29">
        <v>7781942</v>
      </c>
      <c r="N52" s="29">
        <v>7005124</v>
      </c>
      <c r="O52" s="29">
        <v>6911960</v>
      </c>
      <c r="P52" s="29">
        <v>6845032</v>
      </c>
      <c r="Q52" s="69"/>
    </row>
    <row r="53" spans="1:17" ht="24.75" customHeight="1">
      <c r="A53" s="30" t="s">
        <v>139</v>
      </c>
      <c r="B53" s="32">
        <v>0.61</v>
      </c>
      <c r="C53" s="32">
        <v>0.7275</v>
      </c>
      <c r="D53" s="32">
        <v>0.66</v>
      </c>
      <c r="E53" s="32">
        <v>0.505</v>
      </c>
      <c r="F53" s="32">
        <v>0.77</v>
      </c>
      <c r="G53" s="32">
        <v>0.71</v>
      </c>
      <c r="H53" s="32">
        <v>0.665</v>
      </c>
      <c r="I53" s="32">
        <v>0.6</v>
      </c>
      <c r="J53" s="32">
        <v>0.68</v>
      </c>
      <c r="K53" s="32">
        <v>0.665</v>
      </c>
      <c r="L53" s="32">
        <v>0.665</v>
      </c>
      <c r="M53" s="32">
        <v>0.6</v>
      </c>
      <c r="N53" s="32">
        <v>0.5675</v>
      </c>
      <c r="O53" s="32">
        <v>0.48</v>
      </c>
      <c r="P53" s="32">
        <v>0.455</v>
      </c>
      <c r="Q53" s="69"/>
    </row>
    <row r="54" spans="1:17" ht="24.75" customHeight="1">
      <c r="A54" s="30" t="s">
        <v>140</v>
      </c>
      <c r="B54" s="32">
        <v>0.61</v>
      </c>
      <c r="C54" s="32">
        <v>0.7275</v>
      </c>
      <c r="D54" s="32">
        <v>0.66</v>
      </c>
      <c r="E54" s="32">
        <v>0.505</v>
      </c>
      <c r="F54" s="32">
        <v>0.76</v>
      </c>
      <c r="G54" s="32">
        <v>0.705</v>
      </c>
      <c r="H54" s="32">
        <v>0.665</v>
      </c>
      <c r="I54" s="32" t="s">
        <v>60</v>
      </c>
      <c r="J54" s="32" t="s">
        <v>60</v>
      </c>
      <c r="K54" s="32" t="s">
        <v>60</v>
      </c>
      <c r="L54" s="32" t="s">
        <v>60</v>
      </c>
      <c r="M54" s="32" t="s">
        <v>60</v>
      </c>
      <c r="N54" s="32" t="s">
        <v>60</v>
      </c>
      <c r="O54" s="32" t="s">
        <v>60</v>
      </c>
      <c r="P54" s="32" t="s">
        <v>60</v>
      </c>
      <c r="Q54" s="69"/>
    </row>
    <row r="55" spans="1:17" ht="24.75" customHeight="1">
      <c r="A55" s="33" t="s">
        <v>141</v>
      </c>
      <c r="B55" s="34">
        <v>0.649</v>
      </c>
      <c r="C55" s="34">
        <v>0.6337</v>
      </c>
      <c r="D55" s="34">
        <v>0.6225</v>
      </c>
      <c r="E55" s="34">
        <v>0.6125</v>
      </c>
      <c r="F55" s="34">
        <v>0.595</v>
      </c>
      <c r="G55" s="34">
        <v>0.575</v>
      </c>
      <c r="H55" s="34">
        <v>0.5625</v>
      </c>
      <c r="I55" s="34">
        <v>0.5525</v>
      </c>
      <c r="J55" s="34">
        <v>0.5425</v>
      </c>
      <c r="K55" s="34">
        <v>0.5285</v>
      </c>
      <c r="L55" s="34" t="s">
        <v>60</v>
      </c>
      <c r="M55" s="34" t="s">
        <v>60</v>
      </c>
      <c r="N55" s="34" t="s">
        <v>60</v>
      </c>
      <c r="O55" s="34" t="s">
        <v>60</v>
      </c>
      <c r="P55" s="34" t="s">
        <v>60</v>
      </c>
      <c r="Q55" s="69"/>
    </row>
    <row r="56" spans="1:16" ht="24.75" customHeight="1">
      <c r="A56" s="35" t="s">
        <v>65</v>
      </c>
      <c r="B56" s="25">
        <v>37986</v>
      </c>
      <c r="C56" s="25">
        <v>37621</v>
      </c>
      <c r="D56" s="25">
        <v>37256</v>
      </c>
      <c r="E56" s="25">
        <v>36891</v>
      </c>
      <c r="F56" s="25">
        <v>36525</v>
      </c>
      <c r="G56" s="25">
        <v>36160</v>
      </c>
      <c r="H56" s="25">
        <v>35795</v>
      </c>
      <c r="I56" s="25">
        <v>35430</v>
      </c>
      <c r="J56" s="25">
        <v>35064</v>
      </c>
      <c r="K56" s="25">
        <v>34699</v>
      </c>
      <c r="L56" s="25">
        <v>34334</v>
      </c>
      <c r="M56" s="25">
        <v>33969</v>
      </c>
      <c r="N56" s="25">
        <v>33603</v>
      </c>
      <c r="O56" s="25">
        <v>33238</v>
      </c>
      <c r="P56" s="25">
        <v>32873</v>
      </c>
    </row>
    <row r="57" spans="1:16" ht="12.75">
      <c r="A57" s="36" t="s">
        <v>53</v>
      </c>
      <c r="B57" s="27" t="s">
        <v>138</v>
      </c>
      <c r="C57" s="27" t="s">
        <v>138</v>
      </c>
      <c r="D57" s="27" t="s">
        <v>138</v>
      </c>
      <c r="E57" s="27" t="s">
        <v>138</v>
      </c>
      <c r="F57" s="27" t="s">
        <v>138</v>
      </c>
      <c r="G57" s="27" t="s">
        <v>138</v>
      </c>
      <c r="H57" s="27" t="s">
        <v>138</v>
      </c>
      <c r="I57" s="27" t="s">
        <v>138</v>
      </c>
      <c r="J57" s="27" t="s">
        <v>138</v>
      </c>
      <c r="K57" s="27" t="s">
        <v>138</v>
      </c>
      <c r="L57" s="27" t="s">
        <v>138</v>
      </c>
      <c r="M57" s="27" t="s">
        <v>138</v>
      </c>
      <c r="N57" s="27" t="s">
        <v>138</v>
      </c>
      <c r="O57" s="27" t="s">
        <v>138</v>
      </c>
      <c r="P57" s="27" t="s">
        <v>138</v>
      </c>
    </row>
    <row r="58" spans="1:17" ht="24.75" customHeight="1">
      <c r="A58" s="30" t="s">
        <v>142</v>
      </c>
      <c r="B58" s="29">
        <v>226784785</v>
      </c>
      <c r="C58" s="29">
        <v>207943404</v>
      </c>
      <c r="D58" s="29">
        <v>196063459</v>
      </c>
      <c r="E58" s="29">
        <v>188278311</v>
      </c>
      <c r="F58" s="29">
        <v>179721639</v>
      </c>
      <c r="G58" s="29">
        <v>159116392</v>
      </c>
      <c r="H58" s="29">
        <v>135070736</v>
      </c>
      <c r="I58" s="29">
        <v>121244520</v>
      </c>
      <c r="J58" s="29">
        <v>117932632</v>
      </c>
      <c r="K58" s="29">
        <v>108743013</v>
      </c>
      <c r="L58" s="29">
        <v>105392452</v>
      </c>
      <c r="M58" s="29">
        <v>100582966</v>
      </c>
      <c r="N58" s="29">
        <v>85472221</v>
      </c>
      <c r="O58" s="29">
        <v>84258149</v>
      </c>
      <c r="P58" s="29">
        <v>79386893</v>
      </c>
      <c r="Q58" s="69"/>
    </row>
    <row r="59" spans="1:17" ht="24.75" customHeight="1">
      <c r="A59" s="30" t="s">
        <v>67</v>
      </c>
      <c r="B59" s="29">
        <v>263191935</v>
      </c>
      <c r="C59" s="29">
        <v>244604232</v>
      </c>
      <c r="D59" s="29">
        <v>236373673</v>
      </c>
      <c r="E59" s="29">
        <v>219399959</v>
      </c>
      <c r="F59" s="29">
        <v>215035665</v>
      </c>
      <c r="G59" s="29">
        <v>203501256</v>
      </c>
      <c r="H59" s="29">
        <v>159760773</v>
      </c>
      <c r="I59" s="29">
        <v>148659522</v>
      </c>
      <c r="J59" s="29">
        <v>144822207</v>
      </c>
      <c r="K59" s="29">
        <v>132412758</v>
      </c>
      <c r="L59" s="29">
        <v>125676223</v>
      </c>
      <c r="M59" s="29">
        <v>113842995</v>
      </c>
      <c r="N59" s="29">
        <v>100014459</v>
      </c>
      <c r="O59" s="29">
        <v>93092852</v>
      </c>
      <c r="P59" s="29">
        <v>92058393</v>
      </c>
      <c r="Q59" s="69"/>
    </row>
    <row r="60" spans="1:17" ht="24.75" customHeight="1">
      <c r="A60" s="30" t="s">
        <v>143</v>
      </c>
      <c r="B60" s="29">
        <v>79643184</v>
      </c>
      <c r="C60" s="29">
        <v>76501245</v>
      </c>
      <c r="D60" s="29">
        <v>72290312</v>
      </c>
      <c r="E60" s="29">
        <v>70635193</v>
      </c>
      <c r="F60" s="29">
        <v>70489358</v>
      </c>
      <c r="G60" s="29">
        <v>66729466</v>
      </c>
      <c r="H60" s="29">
        <v>51225549</v>
      </c>
      <c r="I60" s="29">
        <v>49215813</v>
      </c>
      <c r="J60" s="29">
        <v>28820844</v>
      </c>
      <c r="K60" s="29">
        <v>27151673</v>
      </c>
      <c r="L60" s="29">
        <v>42838680</v>
      </c>
      <c r="M60" s="29">
        <v>40039013</v>
      </c>
      <c r="N60" s="29">
        <v>33068290</v>
      </c>
      <c r="O60" s="29">
        <v>31974003</v>
      </c>
      <c r="P60" s="29">
        <v>31524820</v>
      </c>
      <c r="Q60" s="69"/>
    </row>
    <row r="61" spans="1:17" ht="24.75" customHeight="1">
      <c r="A61" s="30" t="s">
        <v>69</v>
      </c>
      <c r="B61" s="29">
        <v>97376847</v>
      </c>
      <c r="C61" s="29">
        <v>87483382</v>
      </c>
      <c r="D61" s="29">
        <v>88140459</v>
      </c>
      <c r="E61" s="29">
        <v>82109297</v>
      </c>
      <c r="F61" s="29">
        <v>82329592</v>
      </c>
      <c r="G61" s="29">
        <v>78031513</v>
      </c>
      <c r="H61" s="29">
        <v>52918245</v>
      </c>
      <c r="I61" s="29">
        <v>52960953</v>
      </c>
      <c r="J61" s="29">
        <v>52960000</v>
      </c>
      <c r="K61" s="29">
        <v>49500000</v>
      </c>
      <c r="L61" s="29">
        <v>24500000</v>
      </c>
      <c r="M61" s="29">
        <v>38800000</v>
      </c>
      <c r="N61" s="29">
        <v>45350000</v>
      </c>
      <c r="O61" s="29">
        <v>39350000</v>
      </c>
      <c r="P61" s="29">
        <v>39350000</v>
      </c>
      <c r="Q61" s="69"/>
    </row>
    <row r="62" spans="1:17" ht="24.75" customHeight="1">
      <c r="A62" s="30" t="s">
        <v>74</v>
      </c>
      <c r="B62" s="29">
        <v>181083093</v>
      </c>
      <c r="C62" s="29">
        <v>168047689</v>
      </c>
      <c r="D62" s="29">
        <v>164493833</v>
      </c>
      <c r="E62" s="29">
        <v>156807552</v>
      </c>
      <c r="F62" s="29">
        <v>156882012</v>
      </c>
      <c r="G62" s="29">
        <v>149756614</v>
      </c>
      <c r="H62" s="29">
        <v>109139429</v>
      </c>
      <c r="I62" s="29">
        <v>104843071</v>
      </c>
      <c r="J62" s="29">
        <v>103269966</v>
      </c>
      <c r="K62" s="29">
        <v>97141200</v>
      </c>
      <c r="L62" s="29">
        <v>71290180</v>
      </c>
      <c r="M62" s="29">
        <v>82856513</v>
      </c>
      <c r="N62" s="29">
        <v>80958290</v>
      </c>
      <c r="O62" s="29">
        <v>73930003</v>
      </c>
      <c r="P62" s="29">
        <v>73546820</v>
      </c>
      <c r="Q62" s="69"/>
    </row>
    <row r="63" spans="1:17" ht="24.75" customHeight="1">
      <c r="A63" s="30" t="s">
        <v>128</v>
      </c>
      <c r="B63" s="29">
        <v>12500000</v>
      </c>
      <c r="C63" s="29">
        <v>17650000</v>
      </c>
      <c r="D63" s="29">
        <v>13225000</v>
      </c>
      <c r="E63" s="29">
        <v>6050000</v>
      </c>
      <c r="F63" s="29">
        <v>2000000</v>
      </c>
      <c r="G63" s="29">
        <v>1000000</v>
      </c>
      <c r="H63" s="29">
        <v>564701</v>
      </c>
      <c r="I63" s="32" t="s">
        <v>60</v>
      </c>
      <c r="J63" s="32" t="s">
        <v>60</v>
      </c>
      <c r="K63" s="32" t="s">
        <v>60</v>
      </c>
      <c r="L63" s="29">
        <v>9000000</v>
      </c>
      <c r="M63" s="29">
        <v>1050000</v>
      </c>
      <c r="N63" s="32" t="s">
        <v>60</v>
      </c>
      <c r="O63" s="29">
        <v>1500000</v>
      </c>
      <c r="P63" s="32" t="s">
        <v>60</v>
      </c>
      <c r="Q63" s="69"/>
    </row>
    <row r="64" spans="1:17" ht="24.75" customHeight="1" thickBot="1">
      <c r="A64" s="38" t="s">
        <v>73</v>
      </c>
      <c r="B64" s="39">
        <v>27695486</v>
      </c>
      <c r="C64" s="39">
        <v>29578603</v>
      </c>
      <c r="D64" s="39">
        <v>25970586</v>
      </c>
      <c r="E64" s="39">
        <v>18006641</v>
      </c>
      <c r="F64" s="39">
        <v>14305266</v>
      </c>
      <c r="G64" s="39">
        <v>13200061</v>
      </c>
      <c r="H64" s="39">
        <v>11577608</v>
      </c>
      <c r="I64" s="39">
        <v>9926511</v>
      </c>
      <c r="J64" s="39">
        <v>8810546</v>
      </c>
      <c r="K64" s="39">
        <v>8380997</v>
      </c>
      <c r="L64" s="39">
        <v>29359911</v>
      </c>
      <c r="M64" s="39">
        <v>12822330</v>
      </c>
      <c r="N64" s="39">
        <v>6772896</v>
      </c>
      <c r="O64" s="39">
        <v>7492903</v>
      </c>
      <c r="P64" s="39">
        <v>7089199</v>
      </c>
      <c r="Q64" s="69"/>
    </row>
    <row r="65" ht="24" customHeight="1">
      <c r="A65" s="23" t="s">
        <v>144</v>
      </c>
    </row>
    <row r="66" spans="1:16" ht="25.5">
      <c r="A66" s="24" t="s">
        <v>52</v>
      </c>
      <c r="B66" s="25">
        <v>37986</v>
      </c>
      <c r="C66" s="25">
        <v>37621</v>
      </c>
      <c r="D66" s="25">
        <v>37256</v>
      </c>
      <c r="E66" s="25">
        <v>36891</v>
      </c>
      <c r="F66" s="25">
        <v>36525</v>
      </c>
      <c r="G66" s="25">
        <v>36160</v>
      </c>
      <c r="H66" s="25">
        <v>35795</v>
      </c>
      <c r="I66" s="25">
        <v>35430</v>
      </c>
      <c r="J66" s="25">
        <v>35064</v>
      </c>
      <c r="K66" s="25">
        <v>34699</v>
      </c>
      <c r="L66" s="25">
        <v>34334</v>
      </c>
      <c r="M66" s="25">
        <v>33969</v>
      </c>
      <c r="N66" s="25">
        <v>33603</v>
      </c>
      <c r="O66" s="25">
        <v>33238</v>
      </c>
      <c r="P66" s="25">
        <v>32873</v>
      </c>
    </row>
    <row r="67" spans="1:16" ht="12.75">
      <c r="A67" s="26" t="s">
        <v>53</v>
      </c>
      <c r="B67" s="27" t="s">
        <v>138</v>
      </c>
      <c r="C67" s="27" t="s">
        <v>138</v>
      </c>
      <c r="D67" s="27" t="s">
        <v>138</v>
      </c>
      <c r="E67" s="27" t="s">
        <v>138</v>
      </c>
      <c r="F67" s="27" t="s">
        <v>138</v>
      </c>
      <c r="G67" s="27" t="s">
        <v>138</v>
      </c>
      <c r="H67" s="27" t="s">
        <v>138</v>
      </c>
      <c r="I67" s="27" t="s">
        <v>138</v>
      </c>
      <c r="J67" s="27" t="s">
        <v>138</v>
      </c>
      <c r="K67" s="27" t="s">
        <v>138</v>
      </c>
      <c r="L67" s="27" t="s">
        <v>138</v>
      </c>
      <c r="M67" s="27" t="s">
        <v>138</v>
      </c>
      <c r="N67" s="27" t="s">
        <v>138</v>
      </c>
      <c r="O67" s="27" t="s">
        <v>138</v>
      </c>
      <c r="P67" s="27" t="s">
        <v>138</v>
      </c>
    </row>
    <row r="68" spans="1:17" ht="24.75" customHeight="1">
      <c r="A68" s="28" t="s">
        <v>145</v>
      </c>
      <c r="B68" s="29">
        <v>21388000</v>
      </c>
      <c r="C68" s="29">
        <v>23421556</v>
      </c>
      <c r="D68" s="29">
        <v>22754338</v>
      </c>
      <c r="E68" s="29">
        <v>23671476</v>
      </c>
      <c r="F68" s="29">
        <v>17809258</v>
      </c>
      <c r="G68" s="29">
        <v>17394794</v>
      </c>
      <c r="H68" s="29">
        <v>11840700</v>
      </c>
      <c r="I68" s="29">
        <v>12202688</v>
      </c>
      <c r="J68" s="29">
        <v>11486183</v>
      </c>
      <c r="K68" s="29">
        <v>10215780</v>
      </c>
      <c r="L68" s="29">
        <v>9696362</v>
      </c>
      <c r="M68" s="29">
        <v>9196669</v>
      </c>
      <c r="N68" s="29">
        <v>8381000</v>
      </c>
      <c r="O68" s="29">
        <v>9394000</v>
      </c>
      <c r="P68" s="29">
        <v>10471000</v>
      </c>
      <c r="Q68" s="69"/>
    </row>
    <row r="69" spans="1:17" ht="24.75" customHeight="1">
      <c r="A69" s="30" t="s">
        <v>98</v>
      </c>
      <c r="B69" s="29">
        <v>5195000</v>
      </c>
      <c r="C69" s="29">
        <v>7647272</v>
      </c>
      <c r="D69" s="29">
        <v>8552142</v>
      </c>
      <c r="E69" s="29">
        <v>9215920</v>
      </c>
      <c r="F69" s="29">
        <v>6075904</v>
      </c>
      <c r="G69" s="29">
        <v>5719124</v>
      </c>
      <c r="H69" s="29">
        <v>3809577</v>
      </c>
      <c r="I69" s="29">
        <v>3613913</v>
      </c>
      <c r="J69" s="29">
        <v>3480764</v>
      </c>
      <c r="K69" s="29">
        <v>3305712</v>
      </c>
      <c r="L69" s="29">
        <v>3034595</v>
      </c>
      <c r="M69" s="29">
        <v>2232839</v>
      </c>
      <c r="N69" s="29">
        <v>1938000</v>
      </c>
      <c r="O69" s="29">
        <v>2820000</v>
      </c>
      <c r="P69" s="29">
        <v>4138000</v>
      </c>
      <c r="Q69" s="69"/>
    </row>
    <row r="70" spans="1:17" ht="24.75" customHeight="1">
      <c r="A70" s="30" t="s">
        <v>146</v>
      </c>
      <c r="B70" s="29">
        <v>1969000</v>
      </c>
      <c r="C70" s="29">
        <v>1977646</v>
      </c>
      <c r="D70" s="29">
        <v>1980926</v>
      </c>
      <c r="E70" s="29">
        <v>1991488</v>
      </c>
      <c r="F70" s="29">
        <v>2024601</v>
      </c>
      <c r="G70" s="29">
        <v>2263636</v>
      </c>
      <c r="H70" s="29">
        <v>1773580</v>
      </c>
      <c r="I70" s="29">
        <v>1630581</v>
      </c>
      <c r="J70" s="29">
        <v>1703570</v>
      </c>
      <c r="K70" s="29">
        <v>1716226</v>
      </c>
      <c r="L70" s="29">
        <v>1602057</v>
      </c>
      <c r="M70" s="29">
        <v>1567726</v>
      </c>
      <c r="N70" s="29">
        <v>1647000</v>
      </c>
      <c r="O70" s="29">
        <v>1694000</v>
      </c>
      <c r="P70" s="29">
        <v>1566000</v>
      </c>
      <c r="Q70" s="69"/>
    </row>
    <row r="71" spans="1:17" ht="24.75" customHeight="1">
      <c r="A71" s="30" t="s">
        <v>78</v>
      </c>
      <c r="B71" s="29">
        <v>1247000</v>
      </c>
      <c r="C71" s="29">
        <v>2340579</v>
      </c>
      <c r="D71" s="29">
        <v>3611704</v>
      </c>
      <c r="E71" s="29">
        <v>3682661</v>
      </c>
      <c r="F71" s="29">
        <v>2615665</v>
      </c>
      <c r="G71" s="29">
        <v>2106053</v>
      </c>
      <c r="H71" s="29">
        <v>1290091</v>
      </c>
      <c r="I71" s="29">
        <v>1238485</v>
      </c>
      <c r="J71" s="29">
        <v>1094970</v>
      </c>
      <c r="K71" s="29">
        <v>972548</v>
      </c>
      <c r="L71" s="29">
        <v>870587</v>
      </c>
      <c r="M71" s="29">
        <v>466094</v>
      </c>
      <c r="N71" s="29">
        <v>247000</v>
      </c>
      <c r="O71" s="29">
        <v>793000</v>
      </c>
      <c r="P71" s="29">
        <v>1563000</v>
      </c>
      <c r="Q71" s="69"/>
    </row>
    <row r="72" spans="1:17" ht="24.75" customHeight="1">
      <c r="A72" s="30" t="s">
        <v>79</v>
      </c>
      <c r="B72" s="29">
        <v>2398198</v>
      </c>
      <c r="C72" s="29">
        <v>2411781</v>
      </c>
      <c r="D72" s="29">
        <v>2400088</v>
      </c>
      <c r="E72" s="31">
        <v>2363348.82</v>
      </c>
      <c r="F72" s="31">
        <v>2335026.47</v>
      </c>
      <c r="G72" s="31">
        <v>1765419.39</v>
      </c>
      <c r="H72" s="31">
        <v>1506931.23</v>
      </c>
      <c r="I72" s="32" t="s">
        <v>60</v>
      </c>
      <c r="J72" s="32" t="s">
        <v>60</v>
      </c>
      <c r="K72" s="32" t="s">
        <v>60</v>
      </c>
      <c r="L72" s="32" t="s">
        <v>60</v>
      </c>
      <c r="M72" s="32" t="s">
        <v>60</v>
      </c>
      <c r="N72" s="32" t="s">
        <v>60</v>
      </c>
      <c r="O72" s="32" t="s">
        <v>60</v>
      </c>
      <c r="P72" s="32" t="s">
        <v>60</v>
      </c>
      <c r="Q72" s="69"/>
    </row>
    <row r="73" spans="1:17" ht="24.75" customHeight="1">
      <c r="A73" s="30" t="s">
        <v>61</v>
      </c>
      <c r="B73" s="29">
        <v>2396140</v>
      </c>
      <c r="C73" s="29">
        <v>2391439</v>
      </c>
      <c r="D73" s="29">
        <v>2387634</v>
      </c>
      <c r="E73" s="31">
        <v>2343978.7</v>
      </c>
      <c r="F73" s="31">
        <v>2323047.16</v>
      </c>
      <c r="G73" s="31">
        <v>2274065.92</v>
      </c>
      <c r="H73" s="31">
        <v>1508794.56</v>
      </c>
      <c r="I73" s="31">
        <v>1487302.425</v>
      </c>
      <c r="J73" s="31">
        <v>1439588.01</v>
      </c>
      <c r="K73" s="31">
        <v>1429411.515</v>
      </c>
      <c r="L73" s="31">
        <v>1423574.145</v>
      </c>
      <c r="M73" s="29">
        <v>1422435</v>
      </c>
      <c r="N73" s="29">
        <v>1422435</v>
      </c>
      <c r="O73" s="29">
        <v>1422435</v>
      </c>
      <c r="P73" s="29">
        <v>1422435</v>
      </c>
      <c r="Q73" s="69"/>
    </row>
    <row r="74" spans="1:17" ht="24.75" customHeight="1">
      <c r="A74" s="30" t="s">
        <v>147</v>
      </c>
      <c r="B74" s="32">
        <v>0.52</v>
      </c>
      <c r="C74" s="32">
        <v>0.98</v>
      </c>
      <c r="D74" s="32">
        <v>1.52</v>
      </c>
      <c r="E74" s="32">
        <v>1.5639</v>
      </c>
      <c r="F74" s="32">
        <v>1.1278</v>
      </c>
      <c r="G74" s="32">
        <v>1.2105</v>
      </c>
      <c r="H74" s="32">
        <v>0.8622</v>
      </c>
      <c r="I74" s="32">
        <v>0.8421</v>
      </c>
      <c r="J74" s="32">
        <v>0.7669</v>
      </c>
      <c r="K74" s="32">
        <v>0.6617</v>
      </c>
      <c r="L74" s="32">
        <v>0.5564</v>
      </c>
      <c r="M74" s="32">
        <v>0.2707</v>
      </c>
      <c r="N74" s="32">
        <v>0.1103</v>
      </c>
      <c r="O74" s="32">
        <v>0.4912</v>
      </c>
      <c r="P74" s="32">
        <v>1.0276</v>
      </c>
      <c r="Q74" s="69"/>
    </row>
    <row r="75" spans="1:17" ht="24.75" customHeight="1">
      <c r="A75" s="73" t="s">
        <v>148</v>
      </c>
      <c r="B75" s="32">
        <v>0.52</v>
      </c>
      <c r="C75" s="32">
        <v>0.97</v>
      </c>
      <c r="D75" s="32">
        <v>1.5</v>
      </c>
      <c r="E75" s="32">
        <v>1.5564</v>
      </c>
      <c r="F75" s="32">
        <v>1.1203</v>
      </c>
      <c r="G75" s="32">
        <v>1.1955</v>
      </c>
      <c r="H75" s="32">
        <v>0.8571</v>
      </c>
      <c r="I75" s="32" t="s">
        <v>60</v>
      </c>
      <c r="J75" s="32" t="s">
        <v>60</v>
      </c>
      <c r="K75" s="32" t="s">
        <v>60</v>
      </c>
      <c r="L75" s="32" t="s">
        <v>60</v>
      </c>
      <c r="M75" s="32" t="s">
        <v>60</v>
      </c>
      <c r="N75" s="32" t="s">
        <v>60</v>
      </c>
      <c r="O75" s="32" t="s">
        <v>60</v>
      </c>
      <c r="P75" s="32" t="s">
        <v>60</v>
      </c>
      <c r="Q75" s="69"/>
    </row>
    <row r="76" spans="1:17" ht="24.75" customHeight="1">
      <c r="A76" s="74" t="s">
        <v>64</v>
      </c>
      <c r="B76" s="34">
        <f>(1247000-(13178000-13941337))/2396140</f>
        <v>0.8389897919153305</v>
      </c>
      <c r="C76" s="34">
        <v>0.813</v>
      </c>
      <c r="D76" s="34">
        <v>0.76</v>
      </c>
      <c r="E76" s="34">
        <v>0.7293</v>
      </c>
      <c r="F76" s="34">
        <v>0.6917</v>
      </c>
      <c r="G76" s="34">
        <v>0.594</v>
      </c>
      <c r="H76" s="34">
        <v>0.5314</v>
      </c>
      <c r="I76" s="40">
        <f>(1238485-(7380880-6898162))/1487302</f>
        <v>0.5081462944311242</v>
      </c>
      <c r="J76" s="40">
        <f>(1094970-(6898162-6454761))/1439588.01</f>
        <v>0.4526079652469459</v>
      </c>
      <c r="K76" s="40">
        <f>(972548-(6454761-6049745))/1429411.52</f>
        <v>0.3970389157070736</v>
      </c>
      <c r="L76" s="40">
        <v>0.3208</v>
      </c>
      <c r="M76" s="40">
        <f>(466094-(5714000-5787000))/1422435</f>
        <v>0.3789937677292811</v>
      </c>
      <c r="N76" s="40">
        <f>(24700-(5787000-6194000))/1422435</f>
        <v>0.3034936570036592</v>
      </c>
      <c r="O76" s="40">
        <f>(793000-(6194000-6097000))/1422435</f>
        <v>0.4893017958641344</v>
      </c>
      <c r="P76" s="34" t="s">
        <v>60</v>
      </c>
      <c r="Q76" s="69"/>
    </row>
    <row r="77" spans="1:17" ht="14.25">
      <c r="A77" s="41" t="s">
        <v>78</v>
      </c>
      <c r="B77" s="29">
        <v>1247000</v>
      </c>
      <c r="C77" s="29">
        <v>2340579</v>
      </c>
      <c r="D77" s="29">
        <v>3611704</v>
      </c>
      <c r="E77" s="29">
        <v>3682661</v>
      </c>
      <c r="F77" s="29">
        <v>2615665</v>
      </c>
      <c r="G77" s="29">
        <v>2106053</v>
      </c>
      <c r="H77" s="29">
        <v>1290091</v>
      </c>
      <c r="I77" s="29">
        <v>1238485</v>
      </c>
      <c r="J77" s="29">
        <v>1094970</v>
      </c>
      <c r="K77" s="29">
        <v>972548</v>
      </c>
      <c r="L77" s="29">
        <v>870587</v>
      </c>
      <c r="M77" s="29">
        <v>466094</v>
      </c>
      <c r="N77" s="29">
        <v>247000</v>
      </c>
      <c r="O77" s="29">
        <v>793000</v>
      </c>
      <c r="P77" s="29">
        <v>1563000</v>
      </c>
      <c r="Q77" s="69"/>
    </row>
    <row r="78" spans="1:17" ht="14.25">
      <c r="A78" s="41" t="s">
        <v>61</v>
      </c>
      <c r="B78" s="29">
        <v>2396140</v>
      </c>
      <c r="C78" s="29">
        <v>2391439</v>
      </c>
      <c r="D78" s="29">
        <v>2387634</v>
      </c>
      <c r="E78" s="31">
        <v>2343978.7</v>
      </c>
      <c r="F78" s="31">
        <v>2323047.16</v>
      </c>
      <c r="G78" s="31">
        <v>2274065.92</v>
      </c>
      <c r="H78" s="31">
        <v>1508794.56</v>
      </c>
      <c r="I78" s="31">
        <v>1487302.425</v>
      </c>
      <c r="J78" s="31">
        <v>1439588.01</v>
      </c>
      <c r="K78" s="31">
        <v>1429411.515</v>
      </c>
      <c r="L78" s="31">
        <v>1423574.145</v>
      </c>
      <c r="M78" s="29">
        <v>1422435</v>
      </c>
      <c r="N78" s="29">
        <v>1422435</v>
      </c>
      <c r="O78" s="29">
        <v>1422435</v>
      </c>
      <c r="P78" s="29">
        <v>1422435</v>
      </c>
      <c r="Q78" s="69"/>
    </row>
    <row r="79" spans="1:17" ht="25.5">
      <c r="A79" s="42" t="s">
        <v>149</v>
      </c>
      <c r="B79" s="44">
        <v>13178000</v>
      </c>
      <c r="C79" s="44">
        <v>13941337</v>
      </c>
      <c r="D79" s="44">
        <v>13544696</v>
      </c>
      <c r="E79" s="44">
        <v>12342510</v>
      </c>
      <c r="F79" s="44">
        <v>10361038</v>
      </c>
      <c r="G79" s="44">
        <v>9335414</v>
      </c>
      <c r="H79" s="44">
        <v>7876346</v>
      </c>
      <c r="I79" s="44">
        <v>7380880</v>
      </c>
      <c r="J79" s="44">
        <v>6898162</v>
      </c>
      <c r="K79" s="44">
        <v>6454761</v>
      </c>
      <c r="L79" s="44">
        <v>6049745</v>
      </c>
      <c r="M79" s="44">
        <v>5714000</v>
      </c>
      <c r="N79" s="44">
        <v>5787000</v>
      </c>
      <c r="O79" s="44">
        <v>6194000</v>
      </c>
      <c r="P79" s="44">
        <v>6097000</v>
      </c>
      <c r="Q79" s="69"/>
    </row>
    <row r="80" spans="1:16" ht="24.75" customHeight="1">
      <c r="A80" s="35" t="s">
        <v>65</v>
      </c>
      <c r="B80" s="25">
        <v>37986</v>
      </c>
      <c r="C80" s="25">
        <v>37621</v>
      </c>
      <c r="D80" s="25">
        <v>37256</v>
      </c>
      <c r="E80" s="25">
        <v>36891</v>
      </c>
      <c r="F80" s="25">
        <v>36525</v>
      </c>
      <c r="G80" s="25">
        <v>36160</v>
      </c>
      <c r="H80" s="25">
        <v>35795</v>
      </c>
      <c r="I80" s="25">
        <v>35430</v>
      </c>
      <c r="J80" s="25">
        <v>35064</v>
      </c>
      <c r="K80" s="25">
        <v>34699</v>
      </c>
      <c r="L80" s="25">
        <v>34334</v>
      </c>
      <c r="M80" s="25">
        <v>33969</v>
      </c>
      <c r="N80" s="25">
        <v>33603</v>
      </c>
      <c r="O80" s="25">
        <v>33238</v>
      </c>
      <c r="P80" s="25">
        <v>32873</v>
      </c>
    </row>
    <row r="81" spans="1:16" ht="12.75">
      <c r="A81" s="36" t="s">
        <v>53</v>
      </c>
      <c r="B81" s="27" t="s">
        <v>138</v>
      </c>
      <c r="C81" s="27" t="s">
        <v>138</v>
      </c>
      <c r="D81" s="27" t="s">
        <v>138</v>
      </c>
      <c r="E81" s="27" t="s">
        <v>138</v>
      </c>
      <c r="F81" s="27" t="s">
        <v>138</v>
      </c>
      <c r="G81" s="27" t="s">
        <v>138</v>
      </c>
      <c r="H81" s="27" t="s">
        <v>138</v>
      </c>
      <c r="I81" s="27" t="s">
        <v>138</v>
      </c>
      <c r="J81" s="27" t="s">
        <v>138</v>
      </c>
      <c r="K81" s="27" t="s">
        <v>138</v>
      </c>
      <c r="L81" s="27" t="s">
        <v>138</v>
      </c>
      <c r="M81" s="27" t="s">
        <v>138</v>
      </c>
      <c r="N81" s="27" t="s">
        <v>138</v>
      </c>
      <c r="O81" s="27" t="s">
        <v>138</v>
      </c>
      <c r="P81" s="27" t="s">
        <v>138</v>
      </c>
    </row>
    <row r="82" spans="1:17" ht="24.75" customHeight="1">
      <c r="A82" s="28" t="s">
        <v>150</v>
      </c>
      <c r="B82" s="29">
        <v>85727000</v>
      </c>
      <c r="C82" s="29">
        <v>79672205</v>
      </c>
      <c r="D82" s="29">
        <v>73960044</v>
      </c>
      <c r="E82" s="29">
        <v>68437556</v>
      </c>
      <c r="F82" s="29">
        <v>63004773</v>
      </c>
      <c r="G82" s="29">
        <v>58389304</v>
      </c>
      <c r="H82" s="29">
        <v>47094203</v>
      </c>
      <c r="I82" s="29">
        <v>43338395</v>
      </c>
      <c r="J82" s="29">
        <v>41446173</v>
      </c>
      <c r="K82" s="29">
        <v>40101650</v>
      </c>
      <c r="L82" s="29">
        <v>38832483</v>
      </c>
      <c r="M82" s="29">
        <v>36385000</v>
      </c>
      <c r="N82" s="29">
        <v>33843000</v>
      </c>
      <c r="O82" s="29">
        <v>33465000</v>
      </c>
      <c r="P82" s="29">
        <v>32781000</v>
      </c>
      <c r="Q82" s="69"/>
    </row>
    <row r="83" spans="1:17" ht="24.75" customHeight="1">
      <c r="A83" s="30" t="s">
        <v>67</v>
      </c>
      <c r="B83" s="29">
        <v>97210000</v>
      </c>
      <c r="C83" s="29">
        <v>90981914</v>
      </c>
      <c r="D83" s="29">
        <v>87840541</v>
      </c>
      <c r="E83" s="29">
        <v>82880006</v>
      </c>
      <c r="F83" s="29">
        <v>75580844</v>
      </c>
      <c r="G83" s="29">
        <v>70838181</v>
      </c>
      <c r="H83" s="29">
        <v>55089595</v>
      </c>
      <c r="I83" s="29">
        <v>50069698</v>
      </c>
      <c r="J83" s="29">
        <v>47893193</v>
      </c>
      <c r="K83" s="29">
        <v>46528250</v>
      </c>
      <c r="L83" s="29">
        <v>45389505</v>
      </c>
      <c r="M83" s="29">
        <v>43745000</v>
      </c>
      <c r="N83" s="29">
        <v>42062000</v>
      </c>
      <c r="O83" s="29">
        <v>41754000</v>
      </c>
      <c r="P83" s="29">
        <v>40664000</v>
      </c>
      <c r="Q83" s="69"/>
    </row>
    <row r="84" spans="1:17" ht="24.75" customHeight="1">
      <c r="A84" s="30" t="s">
        <v>84</v>
      </c>
      <c r="B84" s="29">
        <v>30172000</v>
      </c>
      <c r="C84" s="29">
        <v>30433541</v>
      </c>
      <c r="D84" s="29">
        <v>30595099</v>
      </c>
      <c r="E84" s="29">
        <v>28595633</v>
      </c>
      <c r="F84" s="29">
        <v>26257309</v>
      </c>
      <c r="G84" s="29">
        <v>24811169</v>
      </c>
      <c r="H84" s="29">
        <v>13833278</v>
      </c>
      <c r="I84" s="29">
        <v>13196402</v>
      </c>
      <c r="J84" s="29">
        <v>12247211</v>
      </c>
      <c r="K84" s="29">
        <v>11846081</v>
      </c>
      <c r="L84" s="29">
        <v>11399672</v>
      </c>
      <c r="M84" s="29">
        <v>11058000</v>
      </c>
      <c r="N84" s="29">
        <v>11132000</v>
      </c>
      <c r="O84" s="29">
        <v>11539000</v>
      </c>
      <c r="P84" s="29">
        <v>11442000</v>
      </c>
      <c r="Q84" s="69"/>
    </row>
    <row r="85" spans="1:17" ht="24.75" customHeight="1">
      <c r="A85" s="30" t="s">
        <v>151</v>
      </c>
      <c r="B85" s="29">
        <v>26879000</v>
      </c>
      <c r="C85" s="29">
        <v>26859795</v>
      </c>
      <c r="D85" s="29">
        <v>27071798</v>
      </c>
      <c r="E85" s="29">
        <v>26917860</v>
      </c>
      <c r="F85" s="29">
        <v>27223378</v>
      </c>
      <c r="G85" s="29">
        <v>28001997</v>
      </c>
      <c r="H85" s="29">
        <v>25435826</v>
      </c>
      <c r="I85" s="29">
        <v>20995000</v>
      </c>
      <c r="J85" s="29">
        <v>20881078</v>
      </c>
      <c r="K85" s="29">
        <v>16733097</v>
      </c>
      <c r="L85" s="29">
        <v>11580109</v>
      </c>
      <c r="M85" s="29">
        <v>15726000</v>
      </c>
      <c r="N85" s="29">
        <v>16341000</v>
      </c>
      <c r="O85" s="29">
        <v>14083000</v>
      </c>
      <c r="P85" s="29">
        <v>16139000</v>
      </c>
      <c r="Q85" s="69"/>
    </row>
    <row r="86" spans="1:17" ht="24.75" customHeight="1">
      <c r="A86" s="30" t="s">
        <v>74</v>
      </c>
      <c r="B86" s="29">
        <f aca="true" t="shared" si="1" ref="B86:P86">SUM(B84:B85)</f>
        <v>57051000</v>
      </c>
      <c r="C86" s="29">
        <f t="shared" si="1"/>
        <v>57293336</v>
      </c>
      <c r="D86" s="29">
        <f t="shared" si="1"/>
        <v>57666897</v>
      </c>
      <c r="E86" s="29">
        <f t="shared" si="1"/>
        <v>55513493</v>
      </c>
      <c r="F86" s="29">
        <f t="shared" si="1"/>
        <v>53480687</v>
      </c>
      <c r="G86" s="29">
        <f t="shared" si="1"/>
        <v>52813166</v>
      </c>
      <c r="H86" s="29">
        <f t="shared" si="1"/>
        <v>39269104</v>
      </c>
      <c r="I86" s="29">
        <f t="shared" si="1"/>
        <v>34191402</v>
      </c>
      <c r="J86" s="29">
        <f t="shared" si="1"/>
        <v>33128289</v>
      </c>
      <c r="K86" s="29">
        <f t="shared" si="1"/>
        <v>28579178</v>
      </c>
      <c r="L86" s="29">
        <f t="shared" si="1"/>
        <v>22979781</v>
      </c>
      <c r="M86" s="29">
        <f t="shared" si="1"/>
        <v>26784000</v>
      </c>
      <c r="N86" s="29">
        <f t="shared" si="1"/>
        <v>27473000</v>
      </c>
      <c r="O86" s="29">
        <f t="shared" si="1"/>
        <v>25622000</v>
      </c>
      <c r="P86" s="29">
        <f t="shared" si="1"/>
        <v>27581000</v>
      </c>
      <c r="Q86" s="69"/>
    </row>
    <row r="87" spans="1:17" ht="24.75" customHeight="1">
      <c r="A87" s="30" t="s">
        <v>152</v>
      </c>
      <c r="B87" s="32" t="s">
        <v>60</v>
      </c>
      <c r="C87" s="32" t="s">
        <v>60</v>
      </c>
      <c r="D87" s="32" t="s">
        <v>60</v>
      </c>
      <c r="E87" s="32" t="s">
        <v>60</v>
      </c>
      <c r="F87" s="32" t="s">
        <v>60</v>
      </c>
      <c r="G87" s="32" t="s">
        <v>60</v>
      </c>
      <c r="H87" s="32" t="s">
        <v>60</v>
      </c>
      <c r="I87" s="32" t="s">
        <v>60</v>
      </c>
      <c r="J87" s="32" t="s">
        <v>60</v>
      </c>
      <c r="K87" s="29">
        <v>4645000</v>
      </c>
      <c r="L87" s="29">
        <v>3350000</v>
      </c>
      <c r="M87" s="29">
        <v>2370000</v>
      </c>
      <c r="N87" s="29">
        <v>1875000</v>
      </c>
      <c r="O87" s="29">
        <v>2000000</v>
      </c>
      <c r="P87" s="29">
        <v>855000</v>
      </c>
      <c r="Q87" s="69"/>
    </row>
    <row r="88" spans="1:17" ht="24.75" customHeight="1" thickBot="1">
      <c r="A88" s="38" t="s">
        <v>73</v>
      </c>
      <c r="B88" s="39">
        <v>5424000</v>
      </c>
      <c r="C88" s="39">
        <v>2930547</v>
      </c>
      <c r="D88" s="39">
        <v>3556268</v>
      </c>
      <c r="E88" s="39">
        <v>2472952</v>
      </c>
      <c r="F88" s="39">
        <v>3130116</v>
      </c>
      <c r="G88" s="39">
        <v>2281496</v>
      </c>
      <c r="H88" s="39">
        <v>1761462</v>
      </c>
      <c r="I88" s="39">
        <v>2128579</v>
      </c>
      <c r="J88" s="39">
        <v>1831168</v>
      </c>
      <c r="K88" s="39">
        <v>5710430</v>
      </c>
      <c r="L88" s="39">
        <v>10043234</v>
      </c>
      <c r="M88" s="39">
        <v>4654000</v>
      </c>
      <c r="N88" s="39">
        <v>3493000</v>
      </c>
      <c r="O88" s="39">
        <v>5190000</v>
      </c>
      <c r="P88" s="39">
        <v>2374000</v>
      </c>
      <c r="Q88" s="69"/>
    </row>
    <row r="89" ht="24" customHeight="1">
      <c r="A89" s="23" t="s">
        <v>153</v>
      </c>
    </row>
    <row r="90" spans="1:16" ht="25.5">
      <c r="A90" s="24" t="s">
        <v>52</v>
      </c>
      <c r="B90" s="25">
        <v>37986</v>
      </c>
      <c r="C90" s="25">
        <v>37621</v>
      </c>
      <c r="D90" s="25">
        <v>37256</v>
      </c>
      <c r="E90" s="25">
        <v>36891</v>
      </c>
      <c r="F90" s="25">
        <v>36525</v>
      </c>
      <c r="G90" s="25">
        <v>36160</v>
      </c>
      <c r="H90" s="25">
        <v>35795</v>
      </c>
      <c r="I90" s="25">
        <v>35430</v>
      </c>
      <c r="J90" s="25">
        <v>35064</v>
      </c>
      <c r="K90" s="25">
        <v>34699</v>
      </c>
      <c r="L90" s="25">
        <v>34334</v>
      </c>
      <c r="M90" s="25">
        <v>33969</v>
      </c>
      <c r="N90" s="25">
        <v>33603</v>
      </c>
      <c r="O90" s="25">
        <v>33238</v>
      </c>
      <c r="P90" s="25">
        <v>32873</v>
      </c>
    </row>
    <row r="91" spans="1:16" ht="12.75">
      <c r="A91" s="26" t="s">
        <v>53</v>
      </c>
      <c r="B91" s="27" t="s">
        <v>138</v>
      </c>
      <c r="C91" s="27" t="s">
        <v>138</v>
      </c>
      <c r="D91" s="27" t="s">
        <v>138</v>
      </c>
      <c r="E91" s="27" t="s">
        <v>138</v>
      </c>
      <c r="F91" s="27" t="s">
        <v>138</v>
      </c>
      <c r="G91" s="27" t="s">
        <v>138</v>
      </c>
      <c r="H91" s="27" t="s">
        <v>138</v>
      </c>
      <c r="I91" s="27" t="s">
        <v>138</v>
      </c>
      <c r="J91" s="27" t="s">
        <v>138</v>
      </c>
      <c r="K91" s="27" t="s">
        <v>138</v>
      </c>
      <c r="L91" s="27" t="s">
        <v>138</v>
      </c>
      <c r="M91" s="27" t="s">
        <v>138</v>
      </c>
      <c r="N91" s="27" t="s">
        <v>138</v>
      </c>
      <c r="O91" s="27" t="s">
        <v>138</v>
      </c>
      <c r="P91" s="27" t="s">
        <v>138</v>
      </c>
    </row>
    <row r="92" spans="1:17" ht="24.75" customHeight="1">
      <c r="A92" s="28" t="s">
        <v>154</v>
      </c>
      <c r="B92" s="29">
        <v>20888536</v>
      </c>
      <c r="C92" s="29">
        <v>19553211</v>
      </c>
      <c r="D92" s="29">
        <v>19402542</v>
      </c>
      <c r="E92" s="29">
        <v>18481163</v>
      </c>
      <c r="F92" s="29">
        <v>17511251</v>
      </c>
      <c r="G92" s="29">
        <v>17137029</v>
      </c>
      <c r="H92" s="29">
        <v>16996706</v>
      </c>
      <c r="I92" s="29">
        <v>15721462</v>
      </c>
      <c r="J92" s="29">
        <v>15449296</v>
      </c>
      <c r="K92" s="29">
        <v>14755707</v>
      </c>
      <c r="L92" s="29">
        <v>14201756</v>
      </c>
      <c r="M92" s="29">
        <v>13216692</v>
      </c>
      <c r="N92" s="29">
        <v>13021354</v>
      </c>
      <c r="O92" s="29">
        <v>12242010</v>
      </c>
      <c r="P92" s="29">
        <v>11882267</v>
      </c>
      <c r="Q92" s="69"/>
    </row>
    <row r="93" spans="1:17" ht="24.75" customHeight="1">
      <c r="A93" s="30" t="s">
        <v>98</v>
      </c>
      <c r="B93" s="29">
        <v>9333579</v>
      </c>
      <c r="C93" s="29">
        <v>8333219</v>
      </c>
      <c r="D93" s="29">
        <v>8934637</v>
      </c>
      <c r="E93" s="29">
        <v>8472539</v>
      </c>
      <c r="F93" s="29">
        <v>7255698</v>
      </c>
      <c r="G93" s="29">
        <v>5650674</v>
      </c>
      <c r="H93" s="29">
        <v>5676783</v>
      </c>
      <c r="I93" s="29">
        <v>5239531</v>
      </c>
      <c r="J93" s="29">
        <v>4909557</v>
      </c>
      <c r="K93" s="29">
        <v>4818760</v>
      </c>
      <c r="L93" s="29">
        <v>4324642</v>
      </c>
      <c r="M93" s="29">
        <v>4518649</v>
      </c>
      <c r="N93" s="29">
        <v>4366687</v>
      </c>
      <c r="O93" s="29">
        <v>4195215</v>
      </c>
      <c r="P93" s="29">
        <v>4052217</v>
      </c>
      <c r="Q93" s="69"/>
    </row>
    <row r="94" spans="1:17" ht="24.75" customHeight="1">
      <c r="A94" s="30" t="s">
        <v>155</v>
      </c>
      <c r="B94" s="29">
        <v>2759228</v>
      </c>
      <c r="C94" s="29">
        <v>2759609</v>
      </c>
      <c r="D94" s="29">
        <v>2759985</v>
      </c>
      <c r="E94" s="29">
        <v>2739902</v>
      </c>
      <c r="F94" s="29">
        <v>2715505</v>
      </c>
      <c r="G94" s="29">
        <v>2718950</v>
      </c>
      <c r="H94" s="29">
        <v>2718950</v>
      </c>
      <c r="I94" s="29">
        <v>2718950</v>
      </c>
      <c r="J94" s="29">
        <v>2789721</v>
      </c>
      <c r="K94" s="29">
        <v>2832887</v>
      </c>
      <c r="L94" s="29">
        <v>3116741</v>
      </c>
      <c r="M94" s="29">
        <v>2606206</v>
      </c>
      <c r="N94" s="29">
        <v>2665700</v>
      </c>
      <c r="O94" s="29">
        <v>2321424</v>
      </c>
      <c r="P94" s="29">
        <v>2567692</v>
      </c>
      <c r="Q94" s="69"/>
    </row>
    <row r="95" spans="1:17" ht="24.75" customHeight="1">
      <c r="A95" s="30" t="s">
        <v>156</v>
      </c>
      <c r="B95" s="29">
        <v>83655</v>
      </c>
      <c r="C95" s="29">
        <v>71671</v>
      </c>
      <c r="D95" s="29">
        <v>183429</v>
      </c>
      <c r="E95" s="29">
        <v>113709</v>
      </c>
      <c r="F95" s="29">
        <v>31026</v>
      </c>
      <c r="G95" s="29">
        <v>36605</v>
      </c>
      <c r="H95" s="29">
        <v>35589</v>
      </c>
      <c r="I95" s="29">
        <v>286322</v>
      </c>
      <c r="J95" s="29">
        <v>175424</v>
      </c>
      <c r="K95" s="29">
        <v>21926</v>
      </c>
      <c r="L95" s="29">
        <v>2599</v>
      </c>
      <c r="M95" s="29">
        <v>19286</v>
      </c>
      <c r="N95" s="29">
        <v>24844</v>
      </c>
      <c r="O95" s="29">
        <v>150338</v>
      </c>
      <c r="P95" s="29">
        <v>49253</v>
      </c>
      <c r="Q95" s="69"/>
    </row>
    <row r="96" spans="1:17" ht="24.75" customHeight="1">
      <c r="A96" s="30" t="s">
        <v>157</v>
      </c>
      <c r="B96" s="29">
        <f aca="true" t="shared" si="2" ref="B96:P96">SUM(B94:B95)</f>
        <v>2842883</v>
      </c>
      <c r="C96" s="29">
        <f t="shared" si="2"/>
        <v>2831280</v>
      </c>
      <c r="D96" s="29">
        <f t="shared" si="2"/>
        <v>2943414</v>
      </c>
      <c r="E96" s="29">
        <f t="shared" si="2"/>
        <v>2853611</v>
      </c>
      <c r="F96" s="29">
        <f t="shared" si="2"/>
        <v>2746531</v>
      </c>
      <c r="G96" s="29">
        <f t="shared" si="2"/>
        <v>2755555</v>
      </c>
      <c r="H96" s="29">
        <f t="shared" si="2"/>
        <v>2754539</v>
      </c>
      <c r="I96" s="29">
        <f t="shared" si="2"/>
        <v>3005272</v>
      </c>
      <c r="J96" s="29">
        <f t="shared" si="2"/>
        <v>2965145</v>
      </c>
      <c r="K96" s="29">
        <f t="shared" si="2"/>
        <v>2854813</v>
      </c>
      <c r="L96" s="29">
        <f t="shared" si="2"/>
        <v>3119340</v>
      </c>
      <c r="M96" s="29">
        <f t="shared" si="2"/>
        <v>2625492</v>
      </c>
      <c r="N96" s="29">
        <f t="shared" si="2"/>
        <v>2690544</v>
      </c>
      <c r="O96" s="29">
        <f t="shared" si="2"/>
        <v>2471762</v>
      </c>
      <c r="P96" s="29">
        <f t="shared" si="2"/>
        <v>2616945</v>
      </c>
      <c r="Q96" s="69"/>
    </row>
    <row r="97" spans="1:17" ht="24.75" customHeight="1">
      <c r="A97" s="30" t="s">
        <v>58</v>
      </c>
      <c r="B97" s="29">
        <v>4448296</v>
      </c>
      <c r="C97" s="29">
        <v>3790347</v>
      </c>
      <c r="D97" s="29">
        <v>4006067</v>
      </c>
      <c r="E97" s="29">
        <v>3757787</v>
      </c>
      <c r="F97" s="29">
        <v>3154073</v>
      </c>
      <c r="G97" s="29">
        <v>3135389</v>
      </c>
      <c r="H97" s="29">
        <v>3120061</v>
      </c>
      <c r="I97" s="29">
        <v>2759756</v>
      </c>
      <c r="J97" s="29">
        <v>2312247</v>
      </c>
      <c r="K97" s="29">
        <v>2444678</v>
      </c>
      <c r="L97" s="29">
        <v>2550883</v>
      </c>
      <c r="M97" s="29">
        <v>2168118</v>
      </c>
      <c r="N97" s="29">
        <v>2026368</v>
      </c>
      <c r="O97" s="29">
        <v>2094646</v>
      </c>
      <c r="P97" s="29">
        <v>2018575</v>
      </c>
      <c r="Q97" s="69"/>
    </row>
    <row r="98" spans="1:17" ht="24.75" customHeight="1">
      <c r="A98" s="30" t="s">
        <v>61</v>
      </c>
      <c r="B98" s="29">
        <v>6419230</v>
      </c>
      <c r="C98" s="29">
        <v>6364803</v>
      </c>
      <c r="D98" s="29">
        <v>3154332</v>
      </c>
      <c r="E98" s="29">
        <v>6009466</v>
      </c>
      <c r="F98" s="29">
        <v>5978182</v>
      </c>
      <c r="G98" s="29">
        <v>5959444</v>
      </c>
      <c r="H98" s="29">
        <v>5869564</v>
      </c>
      <c r="I98" s="29">
        <v>5801048</v>
      </c>
      <c r="J98" s="29">
        <v>5098992</v>
      </c>
      <c r="K98" s="29">
        <v>5037472</v>
      </c>
      <c r="L98" s="29">
        <v>4974536</v>
      </c>
      <c r="M98" s="29">
        <v>4911112</v>
      </c>
      <c r="N98" s="29">
        <v>4409944</v>
      </c>
      <c r="O98" s="29">
        <v>4351752</v>
      </c>
      <c r="P98" s="29">
        <v>4298008</v>
      </c>
      <c r="Q98" s="69"/>
    </row>
    <row r="99" spans="1:17" ht="24.75" customHeight="1">
      <c r="A99" s="30" t="s">
        <v>158</v>
      </c>
      <c r="B99" s="32">
        <v>0.7</v>
      </c>
      <c r="C99" s="32">
        <v>0.6</v>
      </c>
      <c r="D99" s="32">
        <v>0.65</v>
      </c>
      <c r="E99" s="32">
        <v>0.625</v>
      </c>
      <c r="F99" s="32">
        <v>0.525</v>
      </c>
      <c r="G99" s="32">
        <v>0.53</v>
      </c>
      <c r="H99" s="32">
        <v>0.535</v>
      </c>
      <c r="I99" s="32">
        <v>0.525</v>
      </c>
      <c r="J99" s="32">
        <v>0.4575</v>
      </c>
      <c r="K99" s="32">
        <v>0.4888</v>
      </c>
      <c r="L99" s="32">
        <v>0.5163</v>
      </c>
      <c r="M99" s="32">
        <v>0.4638</v>
      </c>
      <c r="N99" s="32">
        <v>0.4625</v>
      </c>
      <c r="O99" s="32">
        <v>0.485</v>
      </c>
      <c r="P99" s="32">
        <v>0.4725</v>
      </c>
      <c r="Q99" s="69"/>
    </row>
    <row r="100" spans="1:17" ht="24.75" customHeight="1">
      <c r="A100" s="33" t="s">
        <v>134</v>
      </c>
      <c r="B100" s="34">
        <v>0.55</v>
      </c>
      <c r="C100" s="34">
        <v>0.53</v>
      </c>
      <c r="D100" s="34">
        <v>0.51</v>
      </c>
      <c r="E100" s="34">
        <v>0.49</v>
      </c>
      <c r="F100" s="34" t="s">
        <v>60</v>
      </c>
      <c r="G100" s="34">
        <v>0.465</v>
      </c>
      <c r="H100" s="34">
        <v>0.455</v>
      </c>
      <c r="I100" s="34">
        <v>0.45</v>
      </c>
      <c r="J100" s="34" t="s">
        <v>60</v>
      </c>
      <c r="K100" s="34" t="s">
        <v>60</v>
      </c>
      <c r="L100" s="34" t="s">
        <v>60</v>
      </c>
      <c r="M100" s="34" t="s">
        <v>60</v>
      </c>
      <c r="N100" s="34" t="s">
        <v>60</v>
      </c>
      <c r="O100" s="34" t="s">
        <v>60</v>
      </c>
      <c r="P100" s="34" t="s">
        <v>60</v>
      </c>
      <c r="Q100" s="69"/>
    </row>
    <row r="101" spans="1:16" ht="26.25" customHeight="1">
      <c r="A101" s="35" t="s">
        <v>65</v>
      </c>
      <c r="B101" s="25">
        <v>37986</v>
      </c>
      <c r="C101" s="25">
        <v>37621</v>
      </c>
      <c r="D101" s="25">
        <v>37256</v>
      </c>
      <c r="E101" s="25">
        <v>36891</v>
      </c>
      <c r="F101" s="25">
        <v>36525</v>
      </c>
      <c r="G101" s="25">
        <v>36160</v>
      </c>
      <c r="H101" s="25">
        <v>35795</v>
      </c>
      <c r="I101" s="25">
        <v>35430</v>
      </c>
      <c r="J101" s="25">
        <v>35064</v>
      </c>
      <c r="K101" s="25">
        <v>34699</v>
      </c>
      <c r="L101" s="25">
        <v>34334</v>
      </c>
      <c r="M101" s="25">
        <v>33969</v>
      </c>
      <c r="N101" s="25">
        <v>33603</v>
      </c>
      <c r="O101" s="25">
        <v>33238</v>
      </c>
      <c r="P101" s="25">
        <v>32873</v>
      </c>
    </row>
    <row r="102" spans="1:16" ht="12.75">
      <c r="A102" s="36" t="s">
        <v>53</v>
      </c>
      <c r="B102" s="27" t="s">
        <v>138</v>
      </c>
      <c r="C102" s="27" t="s">
        <v>138</v>
      </c>
      <c r="D102" s="27" t="s">
        <v>138</v>
      </c>
      <c r="E102" s="27" t="s">
        <v>138</v>
      </c>
      <c r="F102" s="27" t="s">
        <v>138</v>
      </c>
      <c r="G102" s="27" t="s">
        <v>138</v>
      </c>
      <c r="H102" s="27" t="s">
        <v>138</v>
      </c>
      <c r="I102" s="27" t="s">
        <v>138</v>
      </c>
      <c r="J102" s="27" t="s">
        <v>138</v>
      </c>
      <c r="K102" s="27" t="s">
        <v>138</v>
      </c>
      <c r="L102" s="27" t="s">
        <v>138</v>
      </c>
      <c r="M102" s="27" t="s">
        <v>138</v>
      </c>
      <c r="N102" s="27" t="s">
        <v>138</v>
      </c>
      <c r="O102" s="27" t="s">
        <v>138</v>
      </c>
      <c r="P102" s="27" t="s">
        <v>138</v>
      </c>
    </row>
    <row r="103" spans="1:17" ht="24.75" customHeight="1">
      <c r="A103" s="28" t="s">
        <v>159</v>
      </c>
      <c r="B103" s="29">
        <v>115802244</v>
      </c>
      <c r="C103" s="29">
        <v>106217261</v>
      </c>
      <c r="D103" s="29">
        <v>101752782</v>
      </c>
      <c r="E103" s="29">
        <v>96443665</v>
      </c>
      <c r="F103" s="29">
        <v>91725068</v>
      </c>
      <c r="G103" s="29">
        <v>86041217</v>
      </c>
      <c r="H103" s="29">
        <v>83155036</v>
      </c>
      <c r="I103" s="29">
        <v>80334138</v>
      </c>
      <c r="J103" s="29">
        <v>76819549</v>
      </c>
      <c r="K103" s="29">
        <v>73107138</v>
      </c>
      <c r="L103" s="29">
        <v>67937662</v>
      </c>
      <c r="M103" s="29">
        <v>63245524</v>
      </c>
      <c r="N103" s="29">
        <v>61696391</v>
      </c>
      <c r="O103" s="29">
        <v>59285384</v>
      </c>
      <c r="P103" s="29">
        <v>52140111</v>
      </c>
      <c r="Q103" s="69"/>
    </row>
    <row r="104" spans="1:17" ht="24.75" customHeight="1">
      <c r="A104" s="30" t="s">
        <v>67</v>
      </c>
      <c r="B104" s="29">
        <v>127508458</v>
      </c>
      <c r="C104" s="29">
        <v>118408387</v>
      </c>
      <c r="D104" s="29">
        <v>113351492</v>
      </c>
      <c r="E104" s="29">
        <v>116386607</v>
      </c>
      <c r="F104" s="29">
        <v>108600110</v>
      </c>
      <c r="G104" s="29">
        <v>102479091</v>
      </c>
      <c r="H104" s="29">
        <v>98854074</v>
      </c>
      <c r="I104" s="29">
        <v>96736434</v>
      </c>
      <c r="J104" s="29">
        <v>90459706</v>
      </c>
      <c r="K104" s="29">
        <v>86967330</v>
      </c>
      <c r="L104" s="29">
        <v>84738162</v>
      </c>
      <c r="M104" s="29">
        <v>80330004</v>
      </c>
      <c r="N104" s="29">
        <v>69613666</v>
      </c>
      <c r="O104" s="29">
        <v>70162724</v>
      </c>
      <c r="P104" s="29">
        <v>64733052</v>
      </c>
      <c r="Q104" s="69"/>
    </row>
    <row r="105" spans="1:17" ht="24.75" customHeight="1">
      <c r="A105" s="30" t="s">
        <v>160</v>
      </c>
      <c r="B105" s="29">
        <v>39056529</v>
      </c>
      <c r="C105" s="29">
        <v>37216708</v>
      </c>
      <c r="D105" s="29">
        <v>35891474</v>
      </c>
      <c r="E105" s="29">
        <v>32437755</v>
      </c>
      <c r="F105" s="29">
        <v>30829654</v>
      </c>
      <c r="G105" s="29">
        <v>30380436</v>
      </c>
      <c r="H105" s="29">
        <v>29150786</v>
      </c>
      <c r="I105" s="29">
        <v>28002757</v>
      </c>
      <c r="J105" s="29">
        <v>21771767</v>
      </c>
      <c r="K105" s="29">
        <v>21251914</v>
      </c>
      <c r="L105" s="29">
        <v>20597440</v>
      </c>
      <c r="M105" s="29">
        <v>19832098</v>
      </c>
      <c r="N105" s="29">
        <v>16692820</v>
      </c>
      <c r="O105" s="29">
        <v>16313909</v>
      </c>
      <c r="P105" s="29">
        <v>15866505</v>
      </c>
      <c r="Q105" s="69"/>
    </row>
    <row r="106" spans="1:17" ht="24.75" customHeight="1">
      <c r="A106" s="30" t="s">
        <v>69</v>
      </c>
      <c r="B106" s="29">
        <v>29913445</v>
      </c>
      <c r="C106" s="29">
        <v>32652087</v>
      </c>
      <c r="D106" s="29">
        <v>32690343</v>
      </c>
      <c r="E106" s="29">
        <v>32728220</v>
      </c>
      <c r="F106" s="29">
        <v>32765943</v>
      </c>
      <c r="G106" s="29">
        <v>32000000</v>
      </c>
      <c r="H106" s="29">
        <v>32000000</v>
      </c>
      <c r="I106" s="29">
        <v>32000000</v>
      </c>
      <c r="J106" s="29">
        <v>32000000</v>
      </c>
      <c r="K106" s="29">
        <v>32000000</v>
      </c>
      <c r="L106" s="29">
        <v>32000000</v>
      </c>
      <c r="M106" s="29">
        <v>34966327</v>
      </c>
      <c r="N106" s="29">
        <v>29531111</v>
      </c>
      <c r="O106" s="29">
        <v>29743855</v>
      </c>
      <c r="P106" s="29">
        <v>23442372</v>
      </c>
      <c r="Q106" s="69"/>
    </row>
    <row r="107" spans="1:17" ht="24.75" customHeight="1">
      <c r="A107" s="30" t="s">
        <v>74</v>
      </c>
      <c r="B107" s="29">
        <v>68969974</v>
      </c>
      <c r="C107" s="29">
        <v>69868795</v>
      </c>
      <c r="D107" s="29">
        <v>68581817</v>
      </c>
      <c r="E107" s="29">
        <v>65165975</v>
      </c>
      <c r="F107" s="29">
        <v>63595597</v>
      </c>
      <c r="G107" s="29">
        <v>62380436</v>
      </c>
      <c r="H107" s="29">
        <v>61150786</v>
      </c>
      <c r="I107" s="29">
        <v>60002757</v>
      </c>
      <c r="J107" s="29">
        <v>53771767</v>
      </c>
      <c r="K107" s="29">
        <v>53251914</v>
      </c>
      <c r="L107" s="29">
        <v>52597440</v>
      </c>
      <c r="M107" s="29">
        <v>54798425</v>
      </c>
      <c r="N107" s="29">
        <v>46223931</v>
      </c>
      <c r="O107" s="29">
        <v>46057764</v>
      </c>
      <c r="P107" s="29">
        <v>39308877</v>
      </c>
      <c r="Q107" s="69"/>
    </row>
    <row r="108" spans="1:17" ht="24.75" customHeight="1">
      <c r="A108" s="30" t="s">
        <v>161</v>
      </c>
      <c r="B108" s="29">
        <v>7153119</v>
      </c>
      <c r="C108" s="29">
        <v>2737976</v>
      </c>
      <c r="D108" s="29">
        <v>2000000</v>
      </c>
      <c r="E108" s="29">
        <v>2648946</v>
      </c>
      <c r="F108" s="29">
        <v>1431118</v>
      </c>
      <c r="G108" s="32" t="s">
        <v>60</v>
      </c>
      <c r="H108" s="29">
        <v>843000</v>
      </c>
      <c r="I108" s="29">
        <v>1237000</v>
      </c>
      <c r="J108" s="29">
        <v>4164000</v>
      </c>
      <c r="K108" s="29">
        <v>1302000</v>
      </c>
      <c r="L108" s="29">
        <v>452000</v>
      </c>
      <c r="M108" s="32" t="s">
        <v>60</v>
      </c>
      <c r="N108" s="29">
        <v>288000</v>
      </c>
      <c r="O108" s="32" t="s">
        <v>60</v>
      </c>
      <c r="P108" s="32" t="s">
        <v>60</v>
      </c>
      <c r="Q108" s="69"/>
    </row>
    <row r="109" spans="1:17" ht="24.75" customHeight="1" thickBot="1">
      <c r="A109" s="38" t="s">
        <v>73</v>
      </c>
      <c r="B109" s="39">
        <v>14047246</v>
      </c>
      <c r="C109" s="39">
        <v>5494279</v>
      </c>
      <c r="D109" s="39">
        <v>4841217</v>
      </c>
      <c r="E109" s="39">
        <v>5764095</v>
      </c>
      <c r="F109" s="39">
        <v>3926446</v>
      </c>
      <c r="G109" s="39">
        <v>2374508</v>
      </c>
      <c r="H109" s="39">
        <v>3201776</v>
      </c>
      <c r="I109" s="39">
        <v>3494614</v>
      </c>
      <c r="J109" s="39">
        <v>6231288</v>
      </c>
      <c r="K109" s="39">
        <v>4829605</v>
      </c>
      <c r="L109" s="39">
        <v>3560423</v>
      </c>
      <c r="M109" s="39">
        <v>4428307</v>
      </c>
      <c r="N109" s="39">
        <v>2872089</v>
      </c>
      <c r="O109" s="39">
        <v>3449394</v>
      </c>
      <c r="P109" s="39">
        <v>8031281</v>
      </c>
      <c r="Q109" s="69"/>
    </row>
    <row r="110" ht="24.75" customHeight="1"/>
    <row r="111" ht="24" customHeight="1">
      <c r="A111" s="23" t="s">
        <v>162</v>
      </c>
    </row>
    <row r="112" spans="1:16" ht="25.5">
      <c r="A112" s="24" t="s">
        <v>52</v>
      </c>
      <c r="B112" s="25">
        <v>37986</v>
      </c>
      <c r="C112" s="25">
        <v>37621</v>
      </c>
      <c r="D112" s="25">
        <v>37256</v>
      </c>
      <c r="E112" s="25">
        <v>36891</v>
      </c>
      <c r="F112" s="25">
        <v>36525</v>
      </c>
      <c r="G112" s="25">
        <v>36160</v>
      </c>
      <c r="H112" s="25">
        <v>35795</v>
      </c>
      <c r="I112" s="25">
        <v>35430</v>
      </c>
      <c r="J112" s="25">
        <v>35064</v>
      </c>
      <c r="K112" s="25">
        <v>34699</v>
      </c>
      <c r="L112" s="25">
        <v>34334</v>
      </c>
      <c r="M112" s="25">
        <v>33969</v>
      </c>
      <c r="N112" s="25">
        <v>33603</v>
      </c>
      <c r="O112" s="25">
        <v>33238</v>
      </c>
      <c r="P112" s="25">
        <v>32873</v>
      </c>
    </row>
    <row r="113" spans="1:17" ht="14.25" customHeight="1">
      <c r="A113" s="26" t="s">
        <v>53</v>
      </c>
      <c r="B113" s="27" t="s">
        <v>54</v>
      </c>
      <c r="C113" s="27" t="s">
        <v>54</v>
      </c>
      <c r="D113" s="27" t="s">
        <v>54</v>
      </c>
      <c r="E113" s="27" t="s">
        <v>54</v>
      </c>
      <c r="F113" s="27" t="s">
        <v>54</v>
      </c>
      <c r="G113" s="27" t="s">
        <v>54</v>
      </c>
      <c r="H113" s="27" t="s">
        <v>54</v>
      </c>
      <c r="I113" s="27" t="s">
        <v>54</v>
      </c>
      <c r="J113" s="27" t="s">
        <v>54</v>
      </c>
      <c r="K113" s="27" t="s">
        <v>54</v>
      </c>
      <c r="L113" s="27" t="s">
        <v>54</v>
      </c>
      <c r="M113" s="27" t="s">
        <v>54</v>
      </c>
      <c r="N113" s="27" t="s">
        <v>54</v>
      </c>
      <c r="O113" s="27" t="s">
        <v>54</v>
      </c>
      <c r="P113" s="27" t="s">
        <v>54</v>
      </c>
      <c r="Q113" s="68"/>
    </row>
    <row r="114" spans="1:17" ht="24.75" customHeight="1">
      <c r="A114" s="28" t="s">
        <v>55</v>
      </c>
      <c r="B114" s="29">
        <f aca="true" t="shared" si="3" ref="B114:P114">AVERAGE(B4,B25,B47/1000,B68/1000,B92/1000)</f>
        <v>37959.55</v>
      </c>
      <c r="C114" s="29">
        <f t="shared" si="3"/>
        <v>37066.9106</v>
      </c>
      <c r="D114" s="29">
        <f t="shared" si="3"/>
        <v>35834.80499999999</v>
      </c>
      <c r="E114" s="29">
        <f t="shared" si="3"/>
        <v>33138.4364</v>
      </c>
      <c r="F114" s="29">
        <f t="shared" si="3"/>
        <v>31643.732399999997</v>
      </c>
      <c r="G114" s="29">
        <f t="shared" si="3"/>
        <v>28195.957800000004</v>
      </c>
      <c r="H114" s="29">
        <f t="shared" si="3"/>
        <v>25994.504800000002</v>
      </c>
      <c r="I114" s="29">
        <f t="shared" si="3"/>
        <v>25086.562400000003</v>
      </c>
      <c r="J114" s="29">
        <f t="shared" si="3"/>
        <v>25352.732200000002</v>
      </c>
      <c r="K114" s="29">
        <f t="shared" si="3"/>
        <v>24047.050799999997</v>
      </c>
      <c r="L114" s="29">
        <f t="shared" si="3"/>
        <v>23569.634799999996</v>
      </c>
      <c r="M114" s="29">
        <f t="shared" si="3"/>
        <v>21736.0346</v>
      </c>
      <c r="N114" s="29">
        <f t="shared" si="3"/>
        <v>21262.360399999998</v>
      </c>
      <c r="O114" s="29">
        <f t="shared" si="3"/>
        <v>19255.5694</v>
      </c>
      <c r="P114" s="29">
        <f t="shared" si="3"/>
        <v>18018.0976</v>
      </c>
      <c r="Q114" s="69"/>
    </row>
    <row r="115" spans="1:17" ht="24.75" customHeight="1">
      <c r="A115" s="30" t="s">
        <v>98</v>
      </c>
      <c r="B115" s="29">
        <f aca="true" t="shared" si="4" ref="B115:P115">AVERAGE(B5,B27,B48/1000,B69/1000,B93/1000)</f>
        <v>9217.743599999998</v>
      </c>
      <c r="C115" s="29">
        <f t="shared" si="4"/>
        <v>9691.2858</v>
      </c>
      <c r="D115" s="29">
        <f t="shared" si="4"/>
        <v>9539.019</v>
      </c>
      <c r="E115" s="29">
        <f t="shared" si="4"/>
        <v>8999.3176</v>
      </c>
      <c r="F115" s="29">
        <f t="shared" si="4"/>
        <v>8262.816200000001</v>
      </c>
      <c r="G115" s="29">
        <f t="shared" si="4"/>
        <v>7298.051799999999</v>
      </c>
      <c r="H115" s="29">
        <f t="shared" si="4"/>
        <v>6604.099400000001</v>
      </c>
      <c r="I115" s="29">
        <f t="shared" si="4"/>
        <v>6260.961799999999</v>
      </c>
      <c r="J115" s="29">
        <f t="shared" si="4"/>
        <v>6251.614</v>
      </c>
      <c r="K115" s="29">
        <f t="shared" si="4"/>
        <v>6031.6864000000005</v>
      </c>
      <c r="L115" s="29">
        <f t="shared" si="4"/>
        <v>5878.0326000000005</v>
      </c>
      <c r="M115" s="29">
        <f t="shared" si="4"/>
        <v>5424.1906</v>
      </c>
      <c r="N115" s="29">
        <f t="shared" si="4"/>
        <v>5297.359200000001</v>
      </c>
      <c r="O115" s="29">
        <f t="shared" si="4"/>
        <v>4859.8006000000005</v>
      </c>
      <c r="P115" s="29">
        <f t="shared" si="4"/>
        <v>4910.762000000001</v>
      </c>
      <c r="Q115" s="69"/>
    </row>
    <row r="116" spans="1:17" ht="24.75" customHeight="1">
      <c r="A116" s="30" t="s">
        <v>157</v>
      </c>
      <c r="B116" s="29">
        <f aca="true" t="shared" si="5" ref="B116:P116">AVERAGE(B6,B28,B49/1000,B70/1000,B96/1000)</f>
        <v>3912.5826</v>
      </c>
      <c r="C116" s="29">
        <f t="shared" si="5"/>
        <v>3774.8777999999998</v>
      </c>
      <c r="D116" s="29">
        <f t="shared" si="5"/>
        <v>3827.1264</v>
      </c>
      <c r="E116" s="29">
        <f t="shared" si="5"/>
        <v>3687.6241999999997</v>
      </c>
      <c r="F116" s="29">
        <f t="shared" si="5"/>
        <v>3458.1154</v>
      </c>
      <c r="G116" s="29">
        <f t="shared" si="5"/>
        <v>3384.1583999999993</v>
      </c>
      <c r="H116" s="29">
        <f t="shared" si="5"/>
        <v>2949.7632000000003</v>
      </c>
      <c r="I116" s="29">
        <f t="shared" si="5"/>
        <v>2883.7714</v>
      </c>
      <c r="J116" s="29">
        <f t="shared" si="5"/>
        <v>2897.5944</v>
      </c>
      <c r="K116" s="29">
        <f t="shared" si="5"/>
        <v>2777.8028000000004</v>
      </c>
      <c r="L116" s="29">
        <f t="shared" si="5"/>
        <v>2901.5846</v>
      </c>
      <c r="M116" s="29">
        <f t="shared" si="5"/>
        <v>2913.0924</v>
      </c>
      <c r="N116" s="29">
        <f t="shared" si="5"/>
        <v>3041.773</v>
      </c>
      <c r="O116" s="29">
        <f t="shared" si="5"/>
        <v>2982.7200000000003</v>
      </c>
      <c r="P116" s="29">
        <f t="shared" si="5"/>
        <v>2885.8415999999997</v>
      </c>
      <c r="Q116" s="69"/>
    </row>
    <row r="117" spans="1:17" ht="24.75" customHeight="1">
      <c r="A117" s="30" t="s">
        <v>58</v>
      </c>
      <c r="B117" s="29">
        <f aca="true" t="shared" si="6" ref="B117:P117">AVERAGE(B7,B29,B50/1000,B71/1000,B97/1000)</f>
        <v>5082.9784</v>
      </c>
      <c r="C117" s="29">
        <f t="shared" si="6"/>
        <v>5361.0558</v>
      </c>
      <c r="D117" s="29">
        <f t="shared" si="6"/>
        <v>5258.551</v>
      </c>
      <c r="E117" s="29">
        <f t="shared" si="6"/>
        <v>4624.301600000001</v>
      </c>
      <c r="F117" s="29">
        <f t="shared" si="6"/>
        <v>4817.3558</v>
      </c>
      <c r="G117" s="29">
        <f t="shared" si="6"/>
        <v>4281.933599999999</v>
      </c>
      <c r="H117" s="29">
        <f t="shared" si="6"/>
        <v>3804.4116000000004</v>
      </c>
      <c r="I117" s="29">
        <f t="shared" si="6"/>
        <v>3477.8712000000005</v>
      </c>
      <c r="J117" s="29">
        <f t="shared" si="6"/>
        <v>3328.6778</v>
      </c>
      <c r="K117" s="29">
        <f t="shared" si="6"/>
        <v>3248.0752</v>
      </c>
      <c r="L117" s="29">
        <f t="shared" si="6"/>
        <v>3211.1822</v>
      </c>
      <c r="M117" s="29">
        <f t="shared" si="6"/>
        <v>2594.6878</v>
      </c>
      <c r="N117" s="29">
        <f t="shared" si="6"/>
        <v>2321.5414</v>
      </c>
      <c r="O117" s="29">
        <f t="shared" si="6"/>
        <v>1840.0067999999999</v>
      </c>
      <c r="P117" s="29">
        <f t="shared" si="6"/>
        <v>2099.4103999999998</v>
      </c>
      <c r="Q117" s="69"/>
    </row>
    <row r="118" spans="1:17" ht="24.75" customHeight="1">
      <c r="A118" s="30" t="s">
        <v>61</v>
      </c>
      <c r="B118" s="29">
        <f aca="true" t="shared" si="7" ref="B118:P118">AVERAGE(B9,B31,B52/1000,B73/1000,B98/1000)</f>
        <v>6250.099999999999</v>
      </c>
      <c r="C118" s="29">
        <f t="shared" si="7"/>
        <v>6182.78906666</v>
      </c>
      <c r="D118" s="29">
        <f t="shared" si="7"/>
        <v>5283.85953334</v>
      </c>
      <c r="E118" s="29">
        <f t="shared" si="7"/>
        <v>5749.850039999999</v>
      </c>
      <c r="F118" s="29">
        <f t="shared" si="7"/>
        <v>5711.525332</v>
      </c>
      <c r="G118" s="29">
        <f t="shared" si="7"/>
        <v>5507.483684000001</v>
      </c>
      <c r="H118" s="29">
        <f t="shared" si="7"/>
        <v>5075.539812</v>
      </c>
      <c r="I118" s="29">
        <f t="shared" si="7"/>
        <v>5019.535185</v>
      </c>
      <c r="J118" s="29">
        <f t="shared" si="7"/>
        <v>4608.903001999999</v>
      </c>
      <c r="K118" s="29">
        <f t="shared" si="7"/>
        <v>4502.879403000001</v>
      </c>
      <c r="L118" s="29">
        <f t="shared" si="7"/>
        <v>4427.4036289999995</v>
      </c>
      <c r="M118" s="29">
        <f t="shared" si="7"/>
        <v>4357.4256000000005</v>
      </c>
      <c r="N118" s="29">
        <f t="shared" si="7"/>
        <v>4083.3805</v>
      </c>
      <c r="O118" s="29">
        <f t="shared" si="7"/>
        <v>3999.6046</v>
      </c>
      <c r="P118" s="29">
        <f t="shared" si="7"/>
        <v>3744.6423999999997</v>
      </c>
      <c r="Q118" s="69"/>
    </row>
    <row r="119" spans="1:17" ht="24.75" customHeight="1">
      <c r="A119" s="30" t="s">
        <v>158</v>
      </c>
      <c r="B119" s="32">
        <f aca="true" t="shared" si="8" ref="B119:P119">AVERAGE(B10,B32,B99,B53,B74)</f>
        <v>0.7939999999999999</v>
      </c>
      <c r="C119" s="32">
        <f t="shared" si="8"/>
        <v>0.9208400000000001</v>
      </c>
      <c r="D119" s="32">
        <f t="shared" si="8"/>
        <v>1.00066</v>
      </c>
      <c r="E119" s="32">
        <f t="shared" si="8"/>
        <v>0.91478</v>
      </c>
      <c r="F119" s="32">
        <f t="shared" si="8"/>
        <v>0.8872399999999999</v>
      </c>
      <c r="G119" s="32">
        <f t="shared" si="8"/>
        <v>0.8901</v>
      </c>
      <c r="H119" s="32">
        <f t="shared" si="8"/>
        <v>0.7542000000000001</v>
      </c>
      <c r="I119" s="32">
        <f t="shared" si="8"/>
        <v>0.72942</v>
      </c>
      <c r="J119" s="32">
        <f t="shared" si="8"/>
        <v>0.7151200000000001</v>
      </c>
      <c r="K119" s="32">
        <f t="shared" si="8"/>
        <v>0.7266600000000001</v>
      </c>
      <c r="L119" s="32">
        <f t="shared" si="8"/>
        <v>0.72532</v>
      </c>
      <c r="M119" s="32">
        <f t="shared" si="8"/>
        <v>0.51712</v>
      </c>
      <c r="N119" s="32">
        <f t="shared" si="8"/>
        <v>0.42406</v>
      </c>
      <c r="O119" s="32">
        <f t="shared" si="8"/>
        <v>0.36814</v>
      </c>
      <c r="P119" s="32">
        <f t="shared" si="8"/>
        <v>0.5656800000000001</v>
      </c>
      <c r="Q119" s="69"/>
    </row>
    <row r="120" spans="1:17" ht="24.75" customHeight="1">
      <c r="A120" s="33" t="s">
        <v>134</v>
      </c>
      <c r="B120" s="40">
        <f aca="true" t="shared" si="9" ref="B120:P120">AVERAGE(B12,B34,B55,B76,B100)</f>
        <v>0.7320979583830661</v>
      </c>
      <c r="C120" s="40">
        <f t="shared" si="9"/>
        <v>0.7120000000000001</v>
      </c>
      <c r="D120" s="40">
        <f t="shared" si="9"/>
        <v>0.6872999999999999</v>
      </c>
      <c r="E120" s="40">
        <f t="shared" si="9"/>
        <v>0.6720799999999999</v>
      </c>
      <c r="F120" s="40">
        <f t="shared" si="9"/>
        <v>0.695025</v>
      </c>
      <c r="G120" s="40">
        <f t="shared" si="9"/>
        <v>0.61174</v>
      </c>
      <c r="H120" s="40">
        <f t="shared" si="9"/>
        <v>0.58618</v>
      </c>
      <c r="I120" s="40">
        <f t="shared" si="9"/>
        <v>0.5731892588862249</v>
      </c>
      <c r="J120" s="40">
        <f t="shared" si="9"/>
        <v>0.5404519913117365</v>
      </c>
      <c r="K120" s="40">
        <f t="shared" si="9"/>
        <v>0.5147097289267684</v>
      </c>
      <c r="L120" s="40">
        <f t="shared" si="9"/>
        <v>0.4165666666666667</v>
      </c>
      <c r="M120" s="40">
        <f t="shared" si="9"/>
        <v>0.5472468838646406</v>
      </c>
      <c r="N120" s="40">
        <f t="shared" si="9"/>
        <v>0.5072968285018296</v>
      </c>
      <c r="O120" s="40">
        <f t="shared" si="9"/>
        <v>0.5935508979320672</v>
      </c>
      <c r="P120" s="40">
        <f t="shared" si="9"/>
        <v>0.6933</v>
      </c>
      <c r="Q120" s="69"/>
    </row>
    <row r="121" spans="1:16" ht="26.25" customHeight="1">
      <c r="A121" s="35" t="s">
        <v>65</v>
      </c>
      <c r="B121" s="25">
        <v>37986</v>
      </c>
      <c r="C121" s="25">
        <v>37621</v>
      </c>
      <c r="D121" s="25">
        <v>37256</v>
      </c>
      <c r="E121" s="25">
        <v>36891</v>
      </c>
      <c r="F121" s="25">
        <v>36525</v>
      </c>
      <c r="G121" s="25">
        <v>36160</v>
      </c>
      <c r="H121" s="25">
        <v>35795</v>
      </c>
      <c r="I121" s="25">
        <v>35430</v>
      </c>
      <c r="J121" s="25">
        <v>35064</v>
      </c>
      <c r="K121" s="25">
        <v>34699</v>
      </c>
      <c r="L121" s="25">
        <v>34334</v>
      </c>
      <c r="M121" s="25">
        <v>33969</v>
      </c>
      <c r="N121" s="25">
        <v>33603</v>
      </c>
      <c r="O121" s="25">
        <v>33238</v>
      </c>
      <c r="P121" s="25">
        <v>32873</v>
      </c>
    </row>
    <row r="122" spans="1:17" ht="14.25" customHeight="1">
      <c r="A122" s="26" t="s">
        <v>53</v>
      </c>
      <c r="B122" s="27" t="s">
        <v>54</v>
      </c>
      <c r="C122" s="27" t="s">
        <v>54</v>
      </c>
      <c r="D122" s="27" t="s">
        <v>54</v>
      </c>
      <c r="E122" s="27" t="s">
        <v>54</v>
      </c>
      <c r="F122" s="27" t="s">
        <v>54</v>
      </c>
      <c r="G122" s="27" t="s">
        <v>54</v>
      </c>
      <c r="H122" s="27" t="s">
        <v>54</v>
      </c>
      <c r="I122" s="27" t="s">
        <v>54</v>
      </c>
      <c r="J122" s="27" t="s">
        <v>54</v>
      </c>
      <c r="K122" s="27" t="s">
        <v>54</v>
      </c>
      <c r="L122" s="27" t="s">
        <v>54</v>
      </c>
      <c r="M122" s="27" t="s">
        <v>54</v>
      </c>
      <c r="N122" s="27" t="s">
        <v>54</v>
      </c>
      <c r="O122" s="27" t="s">
        <v>54</v>
      </c>
      <c r="P122" s="27" t="s">
        <v>54</v>
      </c>
      <c r="Q122" s="68"/>
    </row>
    <row r="123" spans="1:17" ht="24.75" customHeight="1">
      <c r="A123" s="28" t="s">
        <v>159</v>
      </c>
      <c r="B123" s="29">
        <f aca="true" t="shared" si="10" ref="B123:P123">AVERAGE(B15,B37,B58/1000,B82/1000,B103/1000)</f>
        <v>170261.0058</v>
      </c>
      <c r="C123" s="29">
        <f t="shared" si="10"/>
        <v>158053.57399999996</v>
      </c>
      <c r="D123" s="29">
        <f t="shared" si="10"/>
        <v>145292.457</v>
      </c>
      <c r="E123" s="29">
        <f t="shared" si="10"/>
        <v>134833.7064</v>
      </c>
      <c r="F123" s="29">
        <f t="shared" si="10"/>
        <v>127654.896</v>
      </c>
      <c r="G123" s="29">
        <f t="shared" si="10"/>
        <v>116130.5826</v>
      </c>
      <c r="H123" s="29">
        <f t="shared" si="10"/>
        <v>105354.19499999999</v>
      </c>
      <c r="I123" s="29">
        <f t="shared" si="10"/>
        <v>97561.62520000001</v>
      </c>
      <c r="J123" s="29">
        <f t="shared" si="10"/>
        <v>93178.9552</v>
      </c>
      <c r="K123" s="29">
        <f t="shared" si="10"/>
        <v>87194.73760000002</v>
      </c>
      <c r="L123" s="29">
        <f t="shared" si="10"/>
        <v>83303.5988</v>
      </c>
      <c r="M123" s="29">
        <f t="shared" si="10"/>
        <v>80152.4382</v>
      </c>
      <c r="N123" s="29">
        <f t="shared" si="10"/>
        <v>75903.2456</v>
      </c>
      <c r="O123" s="29">
        <f t="shared" si="10"/>
        <v>73981.7244</v>
      </c>
      <c r="P123" s="29">
        <f t="shared" si="10"/>
        <v>69323.7802</v>
      </c>
      <c r="Q123" s="69"/>
    </row>
    <row r="124" spans="1:17" ht="24.75" customHeight="1">
      <c r="A124" s="30" t="s">
        <v>67</v>
      </c>
      <c r="B124" s="29">
        <f aca="true" t="shared" si="11" ref="B124:P124">AVERAGE(B16,B38,B59/1000,B83/1000,B104/1000)</f>
        <v>196356.0786</v>
      </c>
      <c r="C124" s="29">
        <f t="shared" si="11"/>
        <v>180373.1066</v>
      </c>
      <c r="D124" s="29">
        <f t="shared" si="11"/>
        <v>166562.7412</v>
      </c>
      <c r="E124" s="29">
        <f t="shared" si="11"/>
        <v>155694.51440000001</v>
      </c>
      <c r="F124" s="29">
        <f t="shared" si="11"/>
        <v>148516.7238</v>
      </c>
      <c r="G124" s="29">
        <f t="shared" si="11"/>
        <v>138156.1056</v>
      </c>
      <c r="H124" s="29">
        <f t="shared" si="11"/>
        <v>122169.68840000001</v>
      </c>
      <c r="I124" s="29">
        <f t="shared" si="11"/>
        <v>115962.76139999999</v>
      </c>
      <c r="J124" s="29">
        <f t="shared" si="11"/>
        <v>111295.0544</v>
      </c>
      <c r="K124" s="29">
        <f t="shared" si="11"/>
        <v>104920.5148</v>
      </c>
      <c r="L124" s="29">
        <f t="shared" si="11"/>
        <v>100162.14</v>
      </c>
      <c r="M124" s="29">
        <f t="shared" si="11"/>
        <v>92885.99799999999</v>
      </c>
      <c r="N124" s="29">
        <f t="shared" si="11"/>
        <v>86757.0124</v>
      </c>
      <c r="O124" s="29">
        <f t="shared" si="11"/>
        <v>84250.1126</v>
      </c>
      <c r="P124" s="29">
        <f t="shared" si="11"/>
        <v>80657.2688</v>
      </c>
      <c r="Q124" s="69"/>
    </row>
    <row r="125" spans="1:17" ht="24.75" customHeight="1">
      <c r="A125" s="30" t="s">
        <v>160</v>
      </c>
      <c r="B125" s="29">
        <f aca="true" t="shared" si="12" ref="B125:P125">AVERAGE(B17,B39,B60/1000,B84/1000,B105/1000)</f>
        <v>56975.5426</v>
      </c>
      <c r="C125" s="29">
        <f t="shared" si="12"/>
        <v>55060.4988</v>
      </c>
      <c r="D125" s="29">
        <f t="shared" si="12"/>
        <v>48800.977</v>
      </c>
      <c r="E125" s="29">
        <f t="shared" si="12"/>
        <v>45880.7162</v>
      </c>
      <c r="F125" s="29">
        <f t="shared" si="12"/>
        <v>44485.4642</v>
      </c>
      <c r="G125" s="29">
        <f t="shared" si="12"/>
        <v>41559.8142</v>
      </c>
      <c r="H125" s="29">
        <f t="shared" si="12"/>
        <v>35373.122599999995</v>
      </c>
      <c r="I125" s="29">
        <f t="shared" si="12"/>
        <v>34059.491</v>
      </c>
      <c r="J125" s="29">
        <f t="shared" si="12"/>
        <v>26004.744199999997</v>
      </c>
      <c r="K125" s="29">
        <f t="shared" si="12"/>
        <v>24592.0942</v>
      </c>
      <c r="L125" s="29">
        <f t="shared" si="12"/>
        <v>26759.330800000003</v>
      </c>
      <c r="M125" s="29">
        <f t="shared" si="12"/>
        <v>25307.1642</v>
      </c>
      <c r="N125" s="29">
        <f t="shared" si="12"/>
        <v>22850.619</v>
      </c>
      <c r="O125" s="29">
        <f t="shared" si="12"/>
        <v>22078.4402</v>
      </c>
      <c r="P125" s="29">
        <f t="shared" si="12"/>
        <v>20608.9206</v>
      </c>
      <c r="Q125" s="69"/>
    </row>
    <row r="126" spans="1:17" ht="24.75" customHeight="1">
      <c r="A126" s="30" t="s">
        <v>69</v>
      </c>
      <c r="B126" s="29">
        <f aca="true" t="shared" si="13" ref="B126:P126">AVERAGE(B40,B18,B61/1000,B85/1000,B106/1000)</f>
        <v>59933.858400000005</v>
      </c>
      <c r="C126" s="29">
        <f t="shared" si="13"/>
        <v>55224.05279999999</v>
      </c>
      <c r="D126" s="29">
        <f t="shared" si="13"/>
        <v>52510.72000000001</v>
      </c>
      <c r="E126" s="29">
        <f t="shared" si="13"/>
        <v>51426.0754</v>
      </c>
      <c r="F126" s="29">
        <f t="shared" si="13"/>
        <v>48449.3826</v>
      </c>
      <c r="G126" s="29">
        <f t="shared" si="13"/>
        <v>46517.502</v>
      </c>
      <c r="H126" s="29">
        <f t="shared" si="13"/>
        <v>39397.8142</v>
      </c>
      <c r="I126" s="29">
        <f t="shared" si="13"/>
        <v>37328.986</v>
      </c>
      <c r="J126" s="29">
        <f t="shared" si="13"/>
        <v>35571.8756</v>
      </c>
      <c r="K126" s="29">
        <f t="shared" si="13"/>
        <v>35497.265</v>
      </c>
      <c r="L126" s="29">
        <f t="shared" si="13"/>
        <v>28871.5186</v>
      </c>
      <c r="M126" s="29">
        <f t="shared" si="13"/>
        <v>31780.938799999996</v>
      </c>
      <c r="N126" s="29">
        <f t="shared" si="13"/>
        <v>32362.627999999997</v>
      </c>
      <c r="O126" s="29">
        <f t="shared" si="13"/>
        <v>30970.4134</v>
      </c>
      <c r="P126" s="29">
        <f t="shared" si="13"/>
        <v>30403.036200000002</v>
      </c>
      <c r="Q126" s="69"/>
    </row>
    <row r="127" spans="1:17" ht="24.75" customHeight="1">
      <c r="A127" s="30" t="s">
        <v>74</v>
      </c>
      <c r="B127" s="29">
        <f aca="true" t="shared" si="14" ref="B127:P127">AVERAGE(B19,B41,B62/1000,B86/1000,B107/1000)</f>
        <v>117853.81340000001</v>
      </c>
      <c r="C127" s="29">
        <f t="shared" si="14"/>
        <v>111202.36400000002</v>
      </c>
      <c r="D127" s="29">
        <f t="shared" si="14"/>
        <v>102068.10939999999</v>
      </c>
      <c r="E127" s="29">
        <f t="shared" si="14"/>
        <v>98333.804</v>
      </c>
      <c r="F127" s="29">
        <f t="shared" si="14"/>
        <v>93981.85919999999</v>
      </c>
      <c r="G127" s="29">
        <f t="shared" si="14"/>
        <v>89330.8432</v>
      </c>
      <c r="H127" s="29">
        <f t="shared" si="14"/>
        <v>76044.4638</v>
      </c>
      <c r="I127" s="29">
        <f t="shared" si="14"/>
        <v>72295.478</v>
      </c>
      <c r="J127" s="29">
        <f t="shared" si="14"/>
        <v>66277.68419999999</v>
      </c>
      <c r="K127" s="29">
        <f t="shared" si="14"/>
        <v>64616.0046</v>
      </c>
      <c r="L127" s="29">
        <f t="shared" si="14"/>
        <v>57458.5894</v>
      </c>
      <c r="M127" s="29">
        <f t="shared" si="14"/>
        <v>58943.143000000004</v>
      </c>
      <c r="N127" s="29">
        <f t="shared" si="14"/>
        <v>56801.487</v>
      </c>
      <c r="O127" s="29">
        <f t="shared" si="14"/>
        <v>54762.7936</v>
      </c>
      <c r="P127" s="29">
        <f t="shared" si="14"/>
        <v>52865.1968</v>
      </c>
      <c r="Q127" s="69"/>
    </row>
    <row r="128" spans="1:17" ht="24.75" customHeight="1" thickBot="1">
      <c r="A128" s="38" t="s">
        <v>73</v>
      </c>
      <c r="B128" s="39">
        <f aca="true" t="shared" si="15" ref="B128:P128">AVERAGE(B21,B43,B64/1000,B88/1000,B109/1000)</f>
        <v>16390.346400000002</v>
      </c>
      <c r="C128" s="39">
        <f t="shared" si="15"/>
        <v>12602.4858</v>
      </c>
      <c r="D128" s="39">
        <f t="shared" si="15"/>
        <v>14504.4142</v>
      </c>
      <c r="E128" s="39">
        <f t="shared" si="15"/>
        <v>8863.1376</v>
      </c>
      <c r="F128" s="39">
        <f t="shared" si="15"/>
        <v>10354.965600000001</v>
      </c>
      <c r="G128" s="39">
        <f t="shared" si="15"/>
        <v>8812.613000000001</v>
      </c>
      <c r="H128" s="39">
        <f t="shared" si="15"/>
        <v>8316.3692</v>
      </c>
      <c r="I128" s="39">
        <f t="shared" si="15"/>
        <v>7282.464199999999</v>
      </c>
      <c r="J128" s="39">
        <f t="shared" si="15"/>
        <v>10205.9014</v>
      </c>
      <c r="K128" s="39">
        <f t="shared" si="15"/>
        <v>7661.8948</v>
      </c>
      <c r="L128" s="39">
        <f t="shared" si="15"/>
        <v>11504.7858</v>
      </c>
      <c r="M128" s="39">
        <f t="shared" si="15"/>
        <v>8535.421400000001</v>
      </c>
      <c r="N128" s="39">
        <f t="shared" si="15"/>
        <v>6813.301600000001</v>
      </c>
      <c r="O128" s="39">
        <f t="shared" si="15"/>
        <v>6947.1638</v>
      </c>
      <c r="P128" s="39">
        <f t="shared" si="15"/>
        <v>6888.5996</v>
      </c>
      <c r="Q128" s="69"/>
    </row>
    <row r="129" spans="1:17" ht="24.75" customHeight="1">
      <c r="A129" s="75"/>
      <c r="B129" s="37"/>
      <c r="C129" s="37"/>
      <c r="D129" s="37"/>
      <c r="E129" s="37"/>
      <c r="F129" s="37"/>
      <c r="G129" s="37"/>
      <c r="H129" s="37"/>
      <c r="I129" s="37"/>
      <c r="J129" s="37"/>
      <c r="K129" s="37"/>
      <c r="L129" s="37"/>
      <c r="M129" s="37"/>
      <c r="N129" s="37"/>
      <c r="O129" s="37"/>
      <c r="P129" s="37"/>
      <c r="Q129" s="69"/>
    </row>
    <row r="130" ht="24.75" customHeight="1">
      <c r="A130" s="76" t="s">
        <v>162</v>
      </c>
    </row>
    <row r="131" spans="1:16" ht="24.75" customHeight="1">
      <c r="A131" t="s">
        <v>52</v>
      </c>
      <c r="B131">
        <v>37986</v>
      </c>
      <c r="C131">
        <v>37621</v>
      </c>
      <c r="D131">
        <v>37256</v>
      </c>
      <c r="E131">
        <v>36891</v>
      </c>
      <c r="F131">
        <v>36525</v>
      </c>
      <c r="G131">
        <v>36160</v>
      </c>
      <c r="H131">
        <v>35795</v>
      </c>
      <c r="I131">
        <v>35430</v>
      </c>
      <c r="J131">
        <v>35064</v>
      </c>
      <c r="K131">
        <v>34699</v>
      </c>
      <c r="L131">
        <v>34334</v>
      </c>
      <c r="M131">
        <v>33969</v>
      </c>
      <c r="N131">
        <v>33603</v>
      </c>
      <c r="O131">
        <v>33238</v>
      </c>
      <c r="P131">
        <v>32873</v>
      </c>
    </row>
    <row r="132" spans="1:16" ht="24.75" customHeight="1">
      <c r="A132" t="s">
        <v>55</v>
      </c>
      <c r="B132">
        <v>37959.55</v>
      </c>
      <c r="C132">
        <v>37066.9106</v>
      </c>
      <c r="D132">
        <v>35834.80499999999</v>
      </c>
      <c r="E132">
        <v>33138.4364</v>
      </c>
      <c r="F132">
        <v>31643.732399999997</v>
      </c>
      <c r="G132">
        <v>28195.957800000004</v>
      </c>
      <c r="H132">
        <v>25994.504800000002</v>
      </c>
      <c r="I132">
        <v>25086.562400000003</v>
      </c>
      <c r="J132">
        <v>25352.732200000002</v>
      </c>
      <c r="K132">
        <v>24047.050799999997</v>
      </c>
      <c r="L132">
        <v>23569.634799999996</v>
      </c>
      <c r="M132">
        <v>21736.0346</v>
      </c>
      <c r="N132">
        <v>21262.360399999998</v>
      </c>
      <c r="O132">
        <v>19255.5694</v>
      </c>
      <c r="P132">
        <v>18018.0976</v>
      </c>
    </row>
    <row r="133" spans="1:16" ht="24.75" customHeight="1">
      <c r="A133" t="s">
        <v>98</v>
      </c>
      <c r="B133">
        <v>9217.743599999998</v>
      </c>
      <c r="C133">
        <v>9691.2858</v>
      </c>
      <c r="D133">
        <v>9539.019</v>
      </c>
      <c r="E133">
        <v>8999.3176</v>
      </c>
      <c r="F133">
        <v>8262.816200000001</v>
      </c>
      <c r="G133">
        <v>7298.051799999999</v>
      </c>
      <c r="H133">
        <v>6604.099400000001</v>
      </c>
      <c r="I133">
        <v>6260.961799999999</v>
      </c>
      <c r="J133">
        <v>6251.614</v>
      </c>
      <c r="K133">
        <v>6031.6864000000005</v>
      </c>
      <c r="L133">
        <v>5878.0326000000005</v>
      </c>
      <c r="M133">
        <v>5424.1906</v>
      </c>
      <c r="N133">
        <v>5297.359200000001</v>
      </c>
      <c r="O133">
        <v>4859.8006000000005</v>
      </c>
      <c r="P133">
        <v>4910.762000000001</v>
      </c>
    </row>
    <row r="134" spans="1:16" ht="24.75" customHeight="1">
      <c r="A134" t="s">
        <v>157</v>
      </c>
      <c r="B134">
        <v>3912.5826</v>
      </c>
      <c r="C134">
        <v>3774.8777999999998</v>
      </c>
      <c r="D134">
        <v>3827.1264</v>
      </c>
      <c r="E134">
        <v>3687.6241999999997</v>
      </c>
      <c r="F134">
        <v>3458.1154</v>
      </c>
      <c r="G134">
        <v>3384.1583999999993</v>
      </c>
      <c r="H134">
        <v>2949.7632000000003</v>
      </c>
      <c r="I134">
        <v>2883.7714</v>
      </c>
      <c r="J134">
        <v>2897.5944</v>
      </c>
      <c r="K134">
        <v>2777.8028000000004</v>
      </c>
      <c r="L134">
        <v>2901.5846</v>
      </c>
      <c r="M134">
        <v>2913.0924</v>
      </c>
      <c r="N134">
        <v>3041.773</v>
      </c>
      <c r="O134">
        <v>2982.72</v>
      </c>
      <c r="P134">
        <v>2885.8415999999997</v>
      </c>
    </row>
    <row r="135" spans="1:16" ht="24.75" customHeight="1">
      <c r="A135" t="s">
        <v>58</v>
      </c>
      <c r="B135">
        <v>5082.9784</v>
      </c>
      <c r="C135">
        <v>5361.0558</v>
      </c>
      <c r="D135">
        <v>5258.551</v>
      </c>
      <c r="E135">
        <v>4624.301600000001</v>
      </c>
      <c r="F135">
        <v>4817.3558</v>
      </c>
      <c r="G135">
        <v>4281.933599999999</v>
      </c>
      <c r="H135">
        <v>3804.4116000000004</v>
      </c>
      <c r="I135">
        <v>3477.8712000000005</v>
      </c>
      <c r="J135">
        <v>3328.6778</v>
      </c>
      <c r="K135">
        <v>3248.0752</v>
      </c>
      <c r="L135">
        <v>3211.1822</v>
      </c>
      <c r="M135">
        <v>2594.6878</v>
      </c>
      <c r="N135">
        <v>2321.5414</v>
      </c>
      <c r="O135">
        <v>1840.0067999999999</v>
      </c>
      <c r="P135">
        <v>2099.4103999999998</v>
      </c>
    </row>
    <row r="136" spans="1:16" ht="24.75" customHeight="1">
      <c r="A136" t="s">
        <v>61</v>
      </c>
      <c r="B136">
        <v>6250.1</v>
      </c>
      <c r="C136">
        <v>6182.78906666</v>
      </c>
      <c r="D136">
        <v>5283.85953334</v>
      </c>
      <c r="E136">
        <v>5749.850039999999</v>
      </c>
      <c r="F136">
        <v>5711.525332</v>
      </c>
      <c r="G136">
        <v>5507.483684000001</v>
      </c>
      <c r="H136">
        <v>5075.539812</v>
      </c>
      <c r="I136">
        <v>5019.535185</v>
      </c>
      <c r="J136">
        <v>4608.903001999999</v>
      </c>
      <c r="K136">
        <v>4502.879403000001</v>
      </c>
      <c r="L136">
        <v>4427.4036289999995</v>
      </c>
      <c r="M136">
        <v>4357.4256000000005</v>
      </c>
      <c r="N136">
        <v>4083.3805</v>
      </c>
      <c r="O136">
        <v>3999.6046</v>
      </c>
      <c r="P136">
        <v>3744.6423999999997</v>
      </c>
    </row>
    <row r="137" spans="1:16" ht="24.75" customHeight="1">
      <c r="A137" t="s">
        <v>158</v>
      </c>
      <c r="B137">
        <v>0.7939999999999999</v>
      </c>
      <c r="C137">
        <v>0.9208400000000001</v>
      </c>
      <c r="D137">
        <v>1.00066</v>
      </c>
      <c r="E137">
        <v>0.91478</v>
      </c>
      <c r="F137">
        <v>0.8872399999999999</v>
      </c>
      <c r="G137">
        <v>0.8901</v>
      </c>
      <c r="H137">
        <v>0.7542000000000001</v>
      </c>
      <c r="I137">
        <v>0.72942</v>
      </c>
      <c r="J137">
        <v>0.7151200000000001</v>
      </c>
      <c r="K137">
        <v>0.7266600000000001</v>
      </c>
      <c r="L137">
        <v>0.72532</v>
      </c>
      <c r="M137">
        <v>0.51712</v>
      </c>
      <c r="N137">
        <v>0.42406</v>
      </c>
      <c r="O137">
        <v>0.36814</v>
      </c>
      <c r="P137">
        <v>0.5656800000000001</v>
      </c>
    </row>
    <row r="138" spans="1:16" ht="24.75" customHeight="1">
      <c r="A138" t="s">
        <v>134</v>
      </c>
      <c r="B138">
        <v>0.7320979583830661</v>
      </c>
      <c r="C138">
        <v>0.7120000000000001</v>
      </c>
      <c r="D138">
        <v>0.6872999999999999</v>
      </c>
      <c r="E138">
        <v>0.6720799999999999</v>
      </c>
      <c r="F138">
        <v>0.695025</v>
      </c>
      <c r="G138">
        <v>0.61174</v>
      </c>
      <c r="H138">
        <v>0.58618</v>
      </c>
      <c r="I138">
        <v>0.5731892588862249</v>
      </c>
      <c r="J138">
        <v>0.5404519913117365</v>
      </c>
      <c r="K138">
        <v>0.5147097289267684</v>
      </c>
      <c r="L138">
        <v>0.4165666666666667</v>
      </c>
      <c r="M138">
        <v>0.5472468838646406</v>
      </c>
      <c r="N138">
        <v>0.5072968285018296</v>
      </c>
      <c r="O138">
        <v>0.5935508979320672</v>
      </c>
      <c r="P138">
        <v>0.6933</v>
      </c>
    </row>
    <row r="139" spans="1:16" ht="24.75" customHeight="1">
      <c r="A139" t="s">
        <v>65</v>
      </c>
      <c r="B139">
        <v>37986</v>
      </c>
      <c r="C139">
        <v>37621</v>
      </c>
      <c r="D139">
        <v>37256</v>
      </c>
      <c r="E139">
        <v>36891</v>
      </c>
      <c r="F139">
        <v>36525</v>
      </c>
      <c r="G139">
        <v>36160</v>
      </c>
      <c r="H139">
        <v>35795</v>
      </c>
      <c r="I139">
        <v>35430</v>
      </c>
      <c r="J139">
        <v>35064</v>
      </c>
      <c r="K139">
        <v>34699</v>
      </c>
      <c r="L139">
        <v>34334</v>
      </c>
      <c r="M139">
        <v>33969</v>
      </c>
      <c r="N139">
        <v>33603</v>
      </c>
      <c r="O139">
        <v>33238</v>
      </c>
      <c r="P139">
        <v>32873</v>
      </c>
    </row>
    <row r="140" spans="1:16" ht="12.75" customHeight="1">
      <c r="A140" t="s">
        <v>53</v>
      </c>
      <c r="B140" t="s">
        <v>54</v>
      </c>
      <c r="C140" t="s">
        <v>54</v>
      </c>
      <c r="D140" t="s">
        <v>54</v>
      </c>
      <c r="E140" t="s">
        <v>54</v>
      </c>
      <c r="F140" t="s">
        <v>54</v>
      </c>
      <c r="G140" t="s">
        <v>54</v>
      </c>
      <c r="H140" t="s">
        <v>54</v>
      </c>
      <c r="I140" t="s">
        <v>54</v>
      </c>
      <c r="J140" t="s">
        <v>54</v>
      </c>
      <c r="K140" t="s">
        <v>54</v>
      </c>
      <c r="L140" t="s">
        <v>54</v>
      </c>
      <c r="M140" t="s">
        <v>54</v>
      </c>
      <c r="N140" t="s">
        <v>54</v>
      </c>
      <c r="O140" t="s">
        <v>54</v>
      </c>
      <c r="P140" t="s">
        <v>54</v>
      </c>
    </row>
    <row r="141" spans="1:16" ht="24.75" customHeight="1">
      <c r="A141" t="s">
        <v>159</v>
      </c>
      <c r="B141">
        <v>170261.0058</v>
      </c>
      <c r="C141">
        <v>158053.57399999996</v>
      </c>
      <c r="D141">
        <v>145292.457</v>
      </c>
      <c r="E141">
        <v>134833.7064</v>
      </c>
      <c r="F141">
        <v>127654.896</v>
      </c>
      <c r="G141">
        <v>116130.5826</v>
      </c>
      <c r="H141">
        <v>105354.19499999999</v>
      </c>
      <c r="I141">
        <v>97561.62520000001</v>
      </c>
      <c r="J141">
        <v>93178.9552</v>
      </c>
      <c r="K141">
        <v>87194.73760000002</v>
      </c>
      <c r="L141">
        <v>83303.5988</v>
      </c>
      <c r="M141">
        <v>80152.4382</v>
      </c>
      <c r="N141">
        <v>75903.2456</v>
      </c>
      <c r="O141">
        <v>73981.7244</v>
      </c>
      <c r="P141">
        <v>69323.7802</v>
      </c>
    </row>
    <row r="142" spans="1:16" ht="24.75" customHeight="1">
      <c r="A142" t="s">
        <v>67</v>
      </c>
      <c r="B142">
        <v>196356.0786</v>
      </c>
      <c r="C142">
        <v>180373.1066</v>
      </c>
      <c r="D142">
        <v>166562.7412</v>
      </c>
      <c r="E142">
        <v>155694.51440000001</v>
      </c>
      <c r="F142">
        <v>148516.7238</v>
      </c>
      <c r="G142">
        <v>138156.1056</v>
      </c>
      <c r="H142">
        <v>122169.68840000001</v>
      </c>
      <c r="I142">
        <v>115962.76139999999</v>
      </c>
      <c r="J142">
        <v>111295.0544</v>
      </c>
      <c r="K142">
        <v>104920.5148</v>
      </c>
      <c r="L142">
        <v>100162.14</v>
      </c>
      <c r="M142">
        <v>92885.99799999999</v>
      </c>
      <c r="N142">
        <v>86757.0124</v>
      </c>
      <c r="O142">
        <v>84250.1126</v>
      </c>
      <c r="P142">
        <v>80657.2688</v>
      </c>
    </row>
    <row r="143" spans="1:16" ht="24.75" customHeight="1">
      <c r="A143" t="s">
        <v>160</v>
      </c>
      <c r="B143">
        <v>56975.5426</v>
      </c>
      <c r="C143">
        <v>55060.4988</v>
      </c>
      <c r="D143">
        <v>48800.977</v>
      </c>
      <c r="E143">
        <v>45880.7162</v>
      </c>
      <c r="F143">
        <v>44485.4642</v>
      </c>
      <c r="G143">
        <v>41559.8142</v>
      </c>
      <c r="H143">
        <v>35373.122599999995</v>
      </c>
      <c r="I143">
        <v>34059.491</v>
      </c>
      <c r="J143">
        <v>26004.744199999997</v>
      </c>
      <c r="K143">
        <v>24592.0942</v>
      </c>
      <c r="L143">
        <v>26759.330800000003</v>
      </c>
      <c r="M143">
        <v>25307.1642</v>
      </c>
      <c r="N143">
        <v>22850.619</v>
      </c>
      <c r="O143">
        <v>22078.4402</v>
      </c>
      <c r="P143">
        <v>20608.9206</v>
      </c>
    </row>
    <row r="144" spans="1:16" ht="24.75" customHeight="1">
      <c r="A144" t="s">
        <v>69</v>
      </c>
      <c r="B144">
        <v>59933.858400000005</v>
      </c>
      <c r="C144">
        <v>55224.05279999999</v>
      </c>
      <c r="D144">
        <v>52510.72</v>
      </c>
      <c r="E144">
        <v>51426.0754</v>
      </c>
      <c r="F144">
        <v>48449.3826</v>
      </c>
      <c r="G144">
        <v>46517.502</v>
      </c>
      <c r="H144">
        <v>39397.8142</v>
      </c>
      <c r="I144">
        <v>37328.986</v>
      </c>
      <c r="J144">
        <v>35571.8756</v>
      </c>
      <c r="K144">
        <v>35497.265</v>
      </c>
      <c r="L144">
        <v>28871.5186</v>
      </c>
      <c r="M144">
        <v>31780.938799999996</v>
      </c>
      <c r="N144">
        <v>32362.627999999997</v>
      </c>
      <c r="O144">
        <v>30970.4134</v>
      </c>
      <c r="P144">
        <v>30403.036200000002</v>
      </c>
    </row>
    <row r="145" spans="1:16" ht="24.75" customHeight="1">
      <c r="A145" t="s">
        <v>74</v>
      </c>
      <c r="B145">
        <v>117853.81340000001</v>
      </c>
      <c r="C145">
        <v>111202.36400000002</v>
      </c>
      <c r="D145">
        <v>102068.10939999999</v>
      </c>
      <c r="E145">
        <v>98333.804</v>
      </c>
      <c r="F145">
        <v>93981.85919999999</v>
      </c>
      <c r="G145">
        <v>89330.8432</v>
      </c>
      <c r="H145">
        <v>76044.4638</v>
      </c>
      <c r="I145">
        <v>72295.478</v>
      </c>
      <c r="J145">
        <v>66277.68419999999</v>
      </c>
      <c r="K145">
        <v>64616.0046</v>
      </c>
      <c r="L145">
        <v>57458.5894</v>
      </c>
      <c r="M145">
        <v>58943.143000000004</v>
      </c>
      <c r="N145">
        <v>56801.487</v>
      </c>
      <c r="O145">
        <v>54762.7936</v>
      </c>
      <c r="P145">
        <v>52865.1968</v>
      </c>
    </row>
    <row r="146" spans="1:16" ht="24.75" customHeight="1">
      <c r="A146" t="s">
        <v>73</v>
      </c>
      <c r="B146">
        <v>16390.346400000002</v>
      </c>
      <c r="C146">
        <v>12602.4858</v>
      </c>
      <c r="D146">
        <v>14504.4142</v>
      </c>
      <c r="E146">
        <v>8863.1376</v>
      </c>
      <c r="F146">
        <v>10354.965600000001</v>
      </c>
      <c r="G146">
        <v>8812.613000000001</v>
      </c>
      <c r="H146">
        <v>8316.3692</v>
      </c>
      <c r="I146">
        <v>7282.464199999999</v>
      </c>
      <c r="J146">
        <v>10205.9014</v>
      </c>
      <c r="K146">
        <v>7661.8948</v>
      </c>
      <c r="L146">
        <v>11504.7858</v>
      </c>
      <c r="M146">
        <v>8535.421400000001</v>
      </c>
      <c r="N146">
        <v>6813.301600000001</v>
      </c>
      <c r="O146">
        <v>6947.1638</v>
      </c>
      <c r="P146">
        <v>6888.5996</v>
      </c>
    </row>
    <row r="147" ht="24.75" customHeight="1"/>
    <row r="148" spans="1:16" ht="24.75" customHeight="1">
      <c r="A148" s="48" t="s">
        <v>103</v>
      </c>
      <c r="B148" s="49">
        <v>37986</v>
      </c>
      <c r="C148" s="49">
        <v>37621</v>
      </c>
      <c r="D148" s="49">
        <v>37256</v>
      </c>
      <c r="E148" s="49">
        <v>36891</v>
      </c>
      <c r="F148" s="49">
        <v>36525</v>
      </c>
      <c r="G148" s="49">
        <v>36160</v>
      </c>
      <c r="H148" s="49">
        <v>35795</v>
      </c>
      <c r="I148" s="49">
        <v>35430</v>
      </c>
      <c r="J148" s="49">
        <v>35064</v>
      </c>
      <c r="K148" s="49">
        <v>34699</v>
      </c>
      <c r="L148" s="49">
        <v>34334</v>
      </c>
      <c r="M148" s="49">
        <v>33969</v>
      </c>
      <c r="N148" s="49">
        <v>33603</v>
      </c>
      <c r="O148" s="49">
        <v>33238</v>
      </c>
      <c r="P148" s="49">
        <v>32873</v>
      </c>
    </row>
    <row r="149" spans="1:16" ht="24.75" customHeight="1">
      <c r="A149" s="50" t="s">
        <v>163</v>
      </c>
      <c r="B149" s="51">
        <f aca="true" t="shared" si="16" ref="B149:P149">B7/B16</f>
        <v>0.018107098611342246</v>
      </c>
      <c r="C149" s="51">
        <f t="shared" si="16"/>
        <v>0.022761536444677506</v>
      </c>
      <c r="D149" s="51">
        <f t="shared" si="16"/>
        <v>0.020307703596805556</v>
      </c>
      <c r="E149" s="51">
        <f t="shared" si="16"/>
        <v>0.016972861426385148</v>
      </c>
      <c r="F149" s="51">
        <f t="shared" si="16"/>
        <v>0.022493621775033588</v>
      </c>
      <c r="G149" s="51">
        <f t="shared" si="16"/>
        <v>0.022785149443774293</v>
      </c>
      <c r="H149" s="51">
        <f t="shared" si="16"/>
        <v>0.018402291711088654</v>
      </c>
      <c r="I149" s="51">
        <f t="shared" si="16"/>
        <v>0.016635099037487937</v>
      </c>
      <c r="J149" s="51">
        <f t="shared" si="16"/>
        <v>0.012468127449023075</v>
      </c>
      <c r="K149" s="51">
        <f t="shared" si="16"/>
        <v>0.016989399911971237</v>
      </c>
      <c r="L149" s="51">
        <f t="shared" si="16"/>
        <v>0.019844724822069847</v>
      </c>
      <c r="M149" s="51">
        <f t="shared" si="16"/>
        <v>0.009972194461437073</v>
      </c>
      <c r="N149" s="51">
        <f t="shared" si="16"/>
        <v>0.005318706071573193</v>
      </c>
      <c r="O149" s="51">
        <f t="shared" si="16"/>
        <v>-0.0014060571008261454</v>
      </c>
      <c r="P149" s="51">
        <f t="shared" si="16"/>
        <v>0.0037631193712092726</v>
      </c>
    </row>
    <row r="150" spans="1:16" ht="24.75" customHeight="1">
      <c r="A150" s="52" t="s">
        <v>164</v>
      </c>
      <c r="B150" s="51">
        <f aca="true" t="shared" si="17" ref="B150:P150">B29/B38</f>
        <v>0.03304677422841619</v>
      </c>
      <c r="C150" s="51">
        <f t="shared" si="17"/>
        <v>0.033013719840331725</v>
      </c>
      <c r="D150" s="51">
        <f t="shared" si="17"/>
        <v>0.03625590167188862</v>
      </c>
      <c r="E150" s="51">
        <f t="shared" si="17"/>
        <v>0.036792185664743106</v>
      </c>
      <c r="F150" s="51">
        <f t="shared" si="17"/>
        <v>0.03535576261943713</v>
      </c>
      <c r="G150" s="51">
        <f t="shared" si="17"/>
        <v>0.03559865560728932</v>
      </c>
      <c r="H150" s="51">
        <f t="shared" si="17"/>
        <v>0.035746551350665956</v>
      </c>
      <c r="I150" s="51">
        <f t="shared" si="17"/>
        <v>0.03555567590987868</v>
      </c>
      <c r="J150" s="51">
        <f t="shared" si="17"/>
        <v>0.03584402042400784</v>
      </c>
      <c r="K150" s="51">
        <f t="shared" si="17"/>
        <v>0.03411566155301592</v>
      </c>
      <c r="L150" s="51">
        <f t="shared" si="17"/>
        <v>0.03390360559234731</v>
      </c>
      <c r="M150" s="51">
        <f t="shared" si="17"/>
        <v>0.03414252885848653</v>
      </c>
      <c r="N150" s="51">
        <f t="shared" si="17"/>
        <v>0.032558452481076534</v>
      </c>
      <c r="O150" s="51">
        <f t="shared" si="17"/>
        <v>0.020257396185143658</v>
      </c>
      <c r="P150" s="51">
        <f t="shared" si="17"/>
        <v>0.026203265625555833</v>
      </c>
    </row>
    <row r="151" spans="1:16" ht="24.75" customHeight="1">
      <c r="A151" s="52" t="s">
        <v>165</v>
      </c>
      <c r="B151" s="51">
        <f aca="true" t="shared" si="18" ref="B151:P151">B50/B59</f>
        <v>0.025193006009093705</v>
      </c>
      <c r="C151" s="51">
        <f t="shared" si="18"/>
        <v>0.03174660117900168</v>
      </c>
      <c r="D151" s="51">
        <f t="shared" si="18"/>
        <v>0.02941522171972172</v>
      </c>
      <c r="E151" s="51">
        <f t="shared" si="18"/>
        <v>0.024179858666245238</v>
      </c>
      <c r="F151" s="51">
        <f t="shared" si="18"/>
        <v>0.03664992502522779</v>
      </c>
      <c r="G151" s="51">
        <f t="shared" si="18"/>
        <v>0.03204513882705471</v>
      </c>
      <c r="H151" s="51">
        <f t="shared" si="18"/>
        <v>0.03668551353341286</v>
      </c>
      <c r="I151" s="51">
        <f t="shared" si="18"/>
        <v>0.03476037007572243</v>
      </c>
      <c r="J151" s="51">
        <f t="shared" si="18"/>
        <v>0.039384457108846575</v>
      </c>
      <c r="K151" s="51">
        <f t="shared" si="18"/>
        <v>0.04150183171926681</v>
      </c>
      <c r="L151" s="51">
        <f t="shared" si="18"/>
        <v>0.04360113527600205</v>
      </c>
      <c r="M151" s="51">
        <f t="shared" si="18"/>
        <v>0.03919611391109308</v>
      </c>
      <c r="N151" s="51">
        <f t="shared" si="18"/>
        <v>0.04103980605444259</v>
      </c>
      <c r="O151" s="51">
        <f t="shared" si="18"/>
        <v>0.037242644580273467</v>
      </c>
      <c r="P151" s="51">
        <f t="shared" si="18"/>
        <v>0.03244501563263221</v>
      </c>
    </row>
    <row r="152" spans="1:16" ht="24.75" customHeight="1">
      <c r="A152" s="52" t="s">
        <v>166</v>
      </c>
      <c r="B152" s="51">
        <f aca="true" t="shared" si="19" ref="B152:P152">B71/B83</f>
        <v>0.012827898364365806</v>
      </c>
      <c r="C152" s="51">
        <f t="shared" si="19"/>
        <v>0.025725761276026795</v>
      </c>
      <c r="D152" s="51">
        <f t="shared" si="19"/>
        <v>0.041116595581987596</v>
      </c>
      <c r="E152" s="51">
        <f t="shared" si="19"/>
        <v>0.04443364784505445</v>
      </c>
      <c r="F152" s="51">
        <f t="shared" si="19"/>
        <v>0.034607512453817005</v>
      </c>
      <c r="G152" s="51">
        <f t="shared" si="19"/>
        <v>0.029730478257198614</v>
      </c>
      <c r="H152" s="51">
        <f t="shared" si="19"/>
        <v>0.02341805199330291</v>
      </c>
      <c r="I152" s="51">
        <f t="shared" si="19"/>
        <v>0.02473522009259972</v>
      </c>
      <c r="J152" s="51">
        <f t="shared" si="19"/>
        <v>0.02286274794833579</v>
      </c>
      <c r="K152" s="51">
        <f t="shared" si="19"/>
        <v>0.02090231203623605</v>
      </c>
      <c r="L152" s="51">
        <f t="shared" si="19"/>
        <v>0.019180358983866424</v>
      </c>
      <c r="M152" s="51">
        <f t="shared" si="19"/>
        <v>0.01065479483369528</v>
      </c>
      <c r="N152" s="51">
        <f t="shared" si="19"/>
        <v>0.005872283771575294</v>
      </c>
      <c r="O152" s="51">
        <f t="shared" si="19"/>
        <v>0.018992192364803373</v>
      </c>
      <c r="P152" s="51">
        <f t="shared" si="19"/>
        <v>0.03843694668502853</v>
      </c>
    </row>
    <row r="153" spans="1:16" ht="24.75" customHeight="1">
      <c r="A153" s="52" t="s">
        <v>167</v>
      </c>
      <c r="B153" s="51">
        <f aca="true" t="shared" si="20" ref="B153:P153">B97/B104</f>
        <v>0.03488628181826181</v>
      </c>
      <c r="C153" s="51">
        <f t="shared" si="20"/>
        <v>0.03201079835670762</v>
      </c>
      <c r="D153" s="51">
        <f t="shared" si="20"/>
        <v>0.03534198738204522</v>
      </c>
      <c r="E153" s="51">
        <f t="shared" si="20"/>
        <v>0.03228710842992442</v>
      </c>
      <c r="F153" s="51">
        <f t="shared" si="20"/>
        <v>0.029043000048526654</v>
      </c>
      <c r="G153" s="51">
        <f t="shared" si="20"/>
        <v>0.030595402139154414</v>
      </c>
      <c r="H153" s="51">
        <f t="shared" si="20"/>
        <v>0.03156229049295429</v>
      </c>
      <c r="I153" s="51">
        <f t="shared" si="20"/>
        <v>0.028528610016780233</v>
      </c>
      <c r="J153" s="51">
        <f t="shared" si="20"/>
        <v>0.02556107135700839</v>
      </c>
      <c r="K153" s="51">
        <f t="shared" si="20"/>
        <v>0.0281103030298849</v>
      </c>
      <c r="L153" s="51">
        <f t="shared" si="20"/>
        <v>0.03010311930060508</v>
      </c>
      <c r="M153" s="51">
        <f t="shared" si="20"/>
        <v>0.026990139325774216</v>
      </c>
      <c r="N153" s="51">
        <f t="shared" si="20"/>
        <v>0.029108767235444834</v>
      </c>
      <c r="O153" s="51">
        <f t="shared" si="20"/>
        <v>0.029854114558037968</v>
      </c>
      <c r="P153" s="51">
        <f t="shared" si="20"/>
        <v>0.031183065491798532</v>
      </c>
    </row>
    <row r="154" spans="1:16" ht="24.75" customHeight="1">
      <c r="A154" s="54" t="s">
        <v>108</v>
      </c>
      <c r="B154" s="55">
        <f aca="true" t="shared" si="21" ref="B154:P154">AVERAGE(B149:B153)</f>
        <v>0.02481221180629595</v>
      </c>
      <c r="C154" s="55">
        <f t="shared" si="21"/>
        <v>0.029051683419349068</v>
      </c>
      <c r="D154" s="55">
        <f t="shared" si="21"/>
        <v>0.032487481990489744</v>
      </c>
      <c r="E154" s="55">
        <f t="shared" si="21"/>
        <v>0.03093313240647047</v>
      </c>
      <c r="F154" s="55">
        <f t="shared" si="21"/>
        <v>0.03162996438440844</v>
      </c>
      <c r="G154" s="55">
        <f t="shared" si="21"/>
        <v>0.03015096485489427</v>
      </c>
      <c r="H154" s="55">
        <f t="shared" si="21"/>
        <v>0.029162939816284934</v>
      </c>
      <c r="I154" s="55">
        <f t="shared" si="21"/>
        <v>0.0280429950264938</v>
      </c>
      <c r="J154" s="55">
        <f t="shared" si="21"/>
        <v>0.02722408485744433</v>
      </c>
      <c r="K154" s="55">
        <f t="shared" si="21"/>
        <v>0.028323901650074985</v>
      </c>
      <c r="L154" s="55">
        <f t="shared" si="21"/>
        <v>0.029326588794978146</v>
      </c>
      <c r="M154" s="55">
        <f t="shared" si="21"/>
        <v>0.024191154278097232</v>
      </c>
      <c r="N154" s="55">
        <f t="shared" si="21"/>
        <v>0.02277960312282249</v>
      </c>
      <c r="O154" s="55">
        <f t="shared" si="21"/>
        <v>0.020988058117486462</v>
      </c>
      <c r="P154" s="55">
        <f t="shared" si="21"/>
        <v>0.026406282561244877</v>
      </c>
    </row>
    <row r="155" spans="1:16" ht="24.75" customHeight="1">
      <c r="A155" s="57" t="s">
        <v>168</v>
      </c>
      <c r="B155" s="51">
        <f aca="true" t="shared" si="22" ref="B155:P155">B7/B17</f>
        <v>0.07433907118862804</v>
      </c>
      <c r="C155" s="51">
        <f t="shared" si="22"/>
        <v>0.08142488666562452</v>
      </c>
      <c r="D155" s="51">
        <f t="shared" si="22"/>
        <v>0.09641457395848455</v>
      </c>
      <c r="E155" s="51">
        <f t="shared" si="22"/>
        <v>0.07465959974412867</v>
      </c>
      <c r="F155" s="51">
        <f t="shared" si="22"/>
        <v>0.092100383236494</v>
      </c>
      <c r="G155" s="51">
        <f t="shared" si="22"/>
        <v>0.09737586367379086</v>
      </c>
      <c r="H155" s="51">
        <f t="shared" si="22"/>
        <v>0.07466054838831007</v>
      </c>
      <c r="I155" s="51">
        <f t="shared" si="22"/>
        <v>0.06507723810938883</v>
      </c>
      <c r="J155" s="51">
        <f t="shared" si="22"/>
        <v>0.07842530013999184</v>
      </c>
      <c r="K155" s="51">
        <f t="shared" si="22"/>
        <v>0.1008825281000839</v>
      </c>
      <c r="L155" s="51">
        <f t="shared" si="22"/>
        <v>0.1178053225950669</v>
      </c>
      <c r="M155" s="51">
        <f t="shared" si="22"/>
        <v>0.061435705858906016</v>
      </c>
      <c r="N155" s="51">
        <f t="shared" si="22"/>
        <v>0.03292042913280851</v>
      </c>
      <c r="O155" s="51">
        <f t="shared" si="22"/>
        <v>-0.00956264866057559</v>
      </c>
      <c r="P155" s="51">
        <f t="shared" si="22"/>
        <v>0.0221153193428669</v>
      </c>
    </row>
    <row r="156" spans="1:16" ht="24.75" customHeight="1">
      <c r="A156" s="57" t="s">
        <v>169</v>
      </c>
      <c r="B156" s="51">
        <f aca="true" t="shared" si="23" ref="B156:P156">B29/B39</f>
        <v>0.11008821940826982</v>
      </c>
      <c r="C156" s="51">
        <f t="shared" si="23"/>
        <v>0.10930915911222257</v>
      </c>
      <c r="D156" s="51">
        <f t="shared" si="23"/>
        <v>0.11868669030699462</v>
      </c>
      <c r="E156" s="51">
        <f t="shared" si="23"/>
        <v>0.12209965180414753</v>
      </c>
      <c r="F156" s="51">
        <f t="shared" si="23"/>
        <v>0.11930554444355548</v>
      </c>
      <c r="G156" s="51">
        <f t="shared" si="23"/>
        <v>0.11954439554750194</v>
      </c>
      <c r="H156" s="51">
        <f t="shared" si="23"/>
        <v>0.1206727425136885</v>
      </c>
      <c r="I156" s="51">
        <f t="shared" si="23"/>
        <v>0.12069124000367681</v>
      </c>
      <c r="J156" s="51">
        <f t="shared" si="23"/>
        <v>0.12213254035683942</v>
      </c>
      <c r="K156" s="51">
        <f t="shared" si="23"/>
        <v>0.12175145363983077</v>
      </c>
      <c r="L156" s="51">
        <f t="shared" si="23"/>
        <v>0.12243135518157662</v>
      </c>
      <c r="M156" s="51">
        <f t="shared" si="23"/>
        <v>0.11848022625063749</v>
      </c>
      <c r="N156" s="51">
        <f t="shared" si="23"/>
        <v>0.11663051337671729</v>
      </c>
      <c r="O156" s="51">
        <f t="shared" si="23"/>
        <v>0.07335724605191053</v>
      </c>
      <c r="P156" s="51">
        <f t="shared" si="23"/>
        <v>0.1112554374093765</v>
      </c>
    </row>
    <row r="157" spans="1:16" ht="24.75" customHeight="1">
      <c r="A157" s="57" t="s">
        <v>170</v>
      </c>
      <c r="B157" s="51">
        <f aca="true" t="shared" si="24" ref="B157:P157">B50/B60</f>
        <v>0.08325377850287854</v>
      </c>
      <c r="C157" s="51">
        <f t="shared" si="24"/>
        <v>0.10150623038879955</v>
      </c>
      <c r="D157" s="51">
        <f t="shared" si="24"/>
        <v>0.09618140809794817</v>
      </c>
      <c r="E157" s="51">
        <f t="shared" si="24"/>
        <v>0.07510505421851116</v>
      </c>
      <c r="F157" s="51">
        <f t="shared" si="24"/>
        <v>0.111804692560826</v>
      </c>
      <c r="G157" s="51">
        <f t="shared" si="24"/>
        <v>0.0977263327717923</v>
      </c>
      <c r="H157" s="51">
        <f t="shared" si="24"/>
        <v>0.114413727415591</v>
      </c>
      <c r="I157" s="51">
        <f t="shared" si="24"/>
        <v>0.10499592884912823</v>
      </c>
      <c r="J157" s="51">
        <f t="shared" si="24"/>
        <v>0.19790343405626845</v>
      </c>
      <c r="K157" s="51">
        <f t="shared" si="24"/>
        <v>0.20239533674407467</v>
      </c>
      <c r="L157" s="51">
        <f t="shared" si="24"/>
        <v>0.12791304493976005</v>
      </c>
      <c r="M157" s="51">
        <f t="shared" si="24"/>
        <v>0.11144637856083016</v>
      </c>
      <c r="N157" s="51">
        <f t="shared" si="24"/>
        <v>0.12412416850100201</v>
      </c>
      <c r="O157" s="51">
        <f t="shared" si="24"/>
        <v>0.10843259131488792</v>
      </c>
      <c r="P157" s="51">
        <f t="shared" si="24"/>
        <v>0.09474553700861733</v>
      </c>
    </row>
    <row r="158" spans="1:16" ht="24.75" customHeight="1">
      <c r="A158" s="57" t="s">
        <v>171</v>
      </c>
      <c r="B158" s="51">
        <f aca="true" t="shared" si="25" ref="B158:P158">B71/B84</f>
        <v>0.04132970966458969</v>
      </c>
      <c r="C158" s="51">
        <f t="shared" si="25"/>
        <v>0.07690787608316758</v>
      </c>
      <c r="D158" s="51">
        <f t="shared" si="25"/>
        <v>0.11804844952454639</v>
      </c>
      <c r="E158" s="51">
        <f t="shared" si="25"/>
        <v>0.12878403496086274</v>
      </c>
      <c r="F158" s="51">
        <f t="shared" si="25"/>
        <v>0.09961664388380394</v>
      </c>
      <c r="G158" s="51">
        <f t="shared" si="25"/>
        <v>0.08488326366242557</v>
      </c>
      <c r="H158" s="51">
        <f t="shared" si="25"/>
        <v>0.09325996340129938</v>
      </c>
      <c r="I158" s="51">
        <f t="shared" si="25"/>
        <v>0.09385020250216689</v>
      </c>
      <c r="J158" s="51">
        <f t="shared" si="25"/>
        <v>0.08940566141956728</v>
      </c>
      <c r="K158" s="51">
        <f t="shared" si="25"/>
        <v>0.08209871264597972</v>
      </c>
      <c r="L158" s="51">
        <f t="shared" si="25"/>
        <v>0.07636947799901611</v>
      </c>
      <c r="M158" s="51">
        <f t="shared" si="25"/>
        <v>0.04214993669741364</v>
      </c>
      <c r="N158" s="51">
        <f t="shared" si="25"/>
        <v>0.02218828602227812</v>
      </c>
      <c r="O158" s="51">
        <f t="shared" si="25"/>
        <v>0.06872345957188665</v>
      </c>
      <c r="P158" s="51">
        <f t="shared" si="25"/>
        <v>0.1366019926586261</v>
      </c>
    </row>
    <row r="159" spans="1:16" ht="24.75" customHeight="1">
      <c r="A159" s="57" t="s">
        <v>172</v>
      </c>
      <c r="B159" s="51">
        <f aca="true" t="shared" si="26" ref="B159:P159">B117/B125</f>
        <v>0.0892133390582225</v>
      </c>
      <c r="C159" s="51">
        <f t="shared" si="26"/>
        <v>0.09736664063784325</v>
      </c>
      <c r="D159" s="51">
        <f t="shared" si="26"/>
        <v>0.10775503531414957</v>
      </c>
      <c r="E159" s="51">
        <f t="shared" si="26"/>
        <v>0.10078965593828286</v>
      </c>
      <c r="F159" s="51">
        <f t="shared" si="26"/>
        <v>0.1082905593238701</v>
      </c>
      <c r="G159" s="51">
        <f t="shared" si="26"/>
        <v>0.10303062423219397</v>
      </c>
      <c r="H159" s="51">
        <f t="shared" si="26"/>
        <v>0.10755091211540371</v>
      </c>
      <c r="I159" s="51">
        <f t="shared" si="26"/>
        <v>0.10211166103451165</v>
      </c>
      <c r="J159" s="51">
        <f t="shared" si="26"/>
        <v>0.1280027126742512</v>
      </c>
      <c r="K159" s="51">
        <f t="shared" si="26"/>
        <v>0.13207802367640575</v>
      </c>
      <c r="L159" s="51">
        <f t="shared" si="26"/>
        <v>0.12000233578337466</v>
      </c>
      <c r="M159" s="51">
        <f t="shared" si="26"/>
        <v>0.10252779724723168</v>
      </c>
      <c r="N159" s="51">
        <f t="shared" si="26"/>
        <v>0.10159643377713314</v>
      </c>
      <c r="O159" s="51">
        <f t="shared" si="26"/>
        <v>0.08333952866833409</v>
      </c>
      <c r="P159" s="51">
        <f t="shared" si="26"/>
        <v>0.10186901297489591</v>
      </c>
    </row>
    <row r="160" spans="1:16" ht="24.75" customHeight="1">
      <c r="A160" s="60" t="s">
        <v>108</v>
      </c>
      <c r="B160" s="55">
        <f aca="true" t="shared" si="27" ref="B160:P160">AVERAGE(B155:B159)</f>
        <v>0.07964482356451771</v>
      </c>
      <c r="C160" s="55">
        <f t="shared" si="27"/>
        <v>0.09330295857753149</v>
      </c>
      <c r="D160" s="55">
        <f t="shared" si="27"/>
        <v>0.10741723144042466</v>
      </c>
      <c r="E160" s="55">
        <f t="shared" si="27"/>
        <v>0.10028759933318658</v>
      </c>
      <c r="F160" s="55">
        <f t="shared" si="27"/>
        <v>0.1062235646897099</v>
      </c>
      <c r="G160" s="55">
        <f t="shared" si="27"/>
        <v>0.10051209597754093</v>
      </c>
      <c r="H160" s="55">
        <f t="shared" si="27"/>
        <v>0.10211157876685853</v>
      </c>
      <c r="I160" s="55">
        <f t="shared" si="27"/>
        <v>0.09734525409977449</v>
      </c>
      <c r="J160" s="55">
        <f t="shared" si="27"/>
        <v>0.12317392972938364</v>
      </c>
      <c r="K160" s="55">
        <f t="shared" si="27"/>
        <v>0.12784121096127496</v>
      </c>
      <c r="L160" s="55">
        <f t="shared" si="27"/>
        <v>0.11290430729975887</v>
      </c>
      <c r="M160" s="55">
        <f t="shared" si="27"/>
        <v>0.0872080089230038</v>
      </c>
      <c r="N160" s="55">
        <f t="shared" si="27"/>
        <v>0.07949196616198781</v>
      </c>
      <c r="O160" s="55">
        <f t="shared" si="27"/>
        <v>0.06485803538928872</v>
      </c>
      <c r="P160" s="55">
        <f t="shared" si="27"/>
        <v>0.09331745987887655</v>
      </c>
    </row>
    <row r="161" spans="1:16" ht="24.75" customHeight="1">
      <c r="A161" s="57" t="s">
        <v>173</v>
      </c>
      <c r="B161" s="51">
        <f aca="true" t="shared" si="28" ref="B161:P161">B7/B4</f>
        <v>0.1079212012673922</v>
      </c>
      <c r="C161" s="51">
        <f t="shared" si="28"/>
        <v>0.12044396913027142</v>
      </c>
      <c r="D161" s="51">
        <f t="shared" si="28"/>
        <v>0.10382342826773376</v>
      </c>
      <c r="E161" s="51">
        <f t="shared" si="28"/>
        <v>0.08896228812021342</v>
      </c>
      <c r="F161" s="51">
        <f t="shared" si="28"/>
        <v>0.11128953953019383</v>
      </c>
      <c r="G161" s="51">
        <f t="shared" si="28"/>
        <v>0.1068090787716956</v>
      </c>
      <c r="H161" s="51">
        <f t="shared" si="28"/>
        <v>0.08885407341092211</v>
      </c>
      <c r="I161" s="51">
        <f t="shared" si="28"/>
        <v>0.07939189908784672</v>
      </c>
      <c r="J161" s="51">
        <f t="shared" si="28"/>
        <v>0.05335216744008725</v>
      </c>
      <c r="K161" s="51">
        <f t="shared" si="28"/>
        <v>0.07070994444585102</v>
      </c>
      <c r="L161" s="51">
        <f t="shared" si="28"/>
        <v>0.07993094085489429</v>
      </c>
      <c r="M161" s="51">
        <f t="shared" si="28"/>
        <v>0.04205183236490888</v>
      </c>
      <c r="N161" s="51">
        <f t="shared" si="28"/>
        <v>0.022096843510025898</v>
      </c>
      <c r="O161" s="51">
        <f t="shared" si="28"/>
        <v>-0.006256860199841989</v>
      </c>
      <c r="P161" s="51">
        <f t="shared" si="28"/>
        <v>0.01701844842459096</v>
      </c>
    </row>
    <row r="162" spans="1:16" ht="24.75" customHeight="1">
      <c r="A162" s="57" t="s">
        <v>174</v>
      </c>
      <c r="B162" s="51">
        <f aca="true" t="shared" si="29" ref="B162:P162">B29/B25</f>
        <v>0.19467260957232305</v>
      </c>
      <c r="C162" s="51">
        <f t="shared" si="29"/>
        <v>0.19074841806676848</v>
      </c>
      <c r="D162" s="51">
        <f t="shared" si="29"/>
        <v>0.1850766654917166</v>
      </c>
      <c r="E162" s="51">
        <f t="shared" si="29"/>
        <v>0.19090865291963768</v>
      </c>
      <c r="F162" s="51">
        <f t="shared" si="29"/>
        <v>0.17492492492492492</v>
      </c>
      <c r="G162" s="51">
        <f t="shared" si="29"/>
        <v>0.18265478325071194</v>
      </c>
      <c r="H162" s="51">
        <f t="shared" si="29"/>
        <v>0.17573569517674867</v>
      </c>
      <c r="I162" s="51">
        <f t="shared" si="29"/>
        <v>0.1701129767827529</v>
      </c>
      <c r="J162" s="51">
        <f t="shared" si="29"/>
        <v>0.16073697585768743</v>
      </c>
      <c r="K162" s="51">
        <f t="shared" si="29"/>
        <v>0.1532167116892654</v>
      </c>
      <c r="L162" s="51">
        <f t="shared" si="29"/>
        <v>0.14500013112690463</v>
      </c>
      <c r="M162" s="51">
        <f t="shared" si="29"/>
        <v>0.13742941650981447</v>
      </c>
      <c r="N162" s="51">
        <f t="shared" si="29"/>
        <v>0.12948196510756715</v>
      </c>
      <c r="O162" s="51">
        <f t="shared" si="29"/>
        <v>0.0911736478746788</v>
      </c>
      <c r="P162" s="51">
        <f t="shared" si="29"/>
        <v>0.12357401691048181</v>
      </c>
    </row>
    <row r="163" spans="1:16" ht="24.75" customHeight="1">
      <c r="A163" s="57" t="s">
        <v>175</v>
      </c>
      <c r="B163" s="51">
        <f aca="true" t="shared" si="30" ref="B163:P163">B50/B47</f>
        <v>0.10342334181973219</v>
      </c>
      <c r="C163" s="51">
        <f t="shared" si="30"/>
        <v>0.12538355694187567</v>
      </c>
      <c r="D163" s="51">
        <f t="shared" si="30"/>
        <v>0.11658618825250182</v>
      </c>
      <c r="E163" s="51">
        <f t="shared" si="30"/>
        <v>0.09738246422868646</v>
      </c>
      <c r="F163" s="51">
        <f t="shared" si="30"/>
        <v>0.1473170170382712</v>
      </c>
      <c r="G163" s="51">
        <f t="shared" si="30"/>
        <v>0.15145225392207332</v>
      </c>
      <c r="H163" s="51">
        <f t="shared" si="30"/>
        <v>0.14545314033179732</v>
      </c>
      <c r="I163" s="51">
        <f t="shared" si="30"/>
        <v>0.13589756691899146</v>
      </c>
      <c r="J163" s="51">
        <f t="shared" si="30"/>
        <v>0.15070571567831753</v>
      </c>
      <c r="K163" s="51">
        <f t="shared" si="30"/>
        <v>0.15213165764527486</v>
      </c>
      <c r="L163" s="51">
        <f t="shared" si="30"/>
        <v>0.154447852112289</v>
      </c>
      <c r="M163" s="51">
        <f t="shared" si="30"/>
        <v>0.14459210905183842</v>
      </c>
      <c r="N163" s="51">
        <f t="shared" si="30"/>
        <v>0.1374917060950956</v>
      </c>
      <c r="O163" s="51">
        <f t="shared" si="30"/>
        <v>0.1312443605441981</v>
      </c>
      <c r="P163" s="51">
        <f t="shared" si="30"/>
        <v>0.1271025737067316</v>
      </c>
    </row>
    <row r="164" spans="1:16" ht="24.75" customHeight="1">
      <c r="A164" s="57" t="s">
        <v>176</v>
      </c>
      <c r="B164" s="51">
        <f aca="true" t="shared" si="31" ref="B164:P164">B71/B68</f>
        <v>0.05830372171311016</v>
      </c>
      <c r="C164" s="51">
        <f t="shared" si="31"/>
        <v>0.09993268594110485</v>
      </c>
      <c r="D164" s="51">
        <f t="shared" si="31"/>
        <v>0.15872595370605816</v>
      </c>
      <c r="E164" s="51">
        <f t="shared" si="31"/>
        <v>0.15557378002115288</v>
      </c>
      <c r="F164" s="51">
        <f t="shared" si="31"/>
        <v>0.1468710824448722</v>
      </c>
      <c r="G164" s="51">
        <f t="shared" si="31"/>
        <v>0.1210737534460023</v>
      </c>
      <c r="H164" s="51">
        <f t="shared" si="31"/>
        <v>0.10895394697948602</v>
      </c>
      <c r="I164" s="51">
        <f t="shared" si="31"/>
        <v>0.10149280224160448</v>
      </c>
      <c r="J164" s="51">
        <f t="shared" si="31"/>
        <v>0.09532931871275253</v>
      </c>
      <c r="K164" s="51">
        <f t="shared" si="31"/>
        <v>0.09520056226739416</v>
      </c>
      <c r="L164" s="51">
        <f t="shared" si="31"/>
        <v>0.08978491108314644</v>
      </c>
      <c r="M164" s="51">
        <f t="shared" si="31"/>
        <v>0.05068074103786926</v>
      </c>
      <c r="N164" s="51">
        <f t="shared" si="31"/>
        <v>0.029471423457821264</v>
      </c>
      <c r="O164" s="51">
        <f t="shared" si="31"/>
        <v>0.08441558441558442</v>
      </c>
      <c r="P164" s="51">
        <f t="shared" si="31"/>
        <v>0.1492694107535097</v>
      </c>
    </row>
    <row r="165" spans="1:16" ht="24.75" customHeight="1">
      <c r="A165" s="57" t="s">
        <v>177</v>
      </c>
      <c r="B165" s="51">
        <f aca="true" t="shared" si="32" ref="B165:P165">B117/B114</f>
        <v>0.13390512795857695</v>
      </c>
      <c r="C165" s="51">
        <f t="shared" si="32"/>
        <v>0.14463184854688158</v>
      </c>
      <c r="D165" s="51">
        <f t="shared" si="32"/>
        <v>0.14674423371356426</v>
      </c>
      <c r="E165" s="51">
        <f t="shared" si="32"/>
        <v>0.13954495451088939</v>
      </c>
      <c r="F165" s="51">
        <f t="shared" si="32"/>
        <v>0.15223728159197808</v>
      </c>
      <c r="G165" s="51">
        <f t="shared" si="32"/>
        <v>0.15186338518353149</v>
      </c>
      <c r="H165" s="51">
        <f t="shared" si="32"/>
        <v>0.1463544556540273</v>
      </c>
      <c r="I165" s="51">
        <f t="shared" si="32"/>
        <v>0.13863482547134479</v>
      </c>
      <c r="J165" s="51">
        <f t="shared" si="32"/>
        <v>0.13129463813765996</v>
      </c>
      <c r="K165" s="51">
        <f t="shared" si="32"/>
        <v>0.13507166542019367</v>
      </c>
      <c r="L165" s="51">
        <f t="shared" si="32"/>
        <v>0.13624234008072117</v>
      </c>
      <c r="M165" s="51">
        <f t="shared" si="32"/>
        <v>0.1193726384664478</v>
      </c>
      <c r="N165" s="51">
        <f t="shared" si="32"/>
        <v>0.10918549758003351</v>
      </c>
      <c r="O165" s="51">
        <f t="shared" si="32"/>
        <v>0.09555712229418674</v>
      </c>
      <c r="P165" s="51">
        <f t="shared" si="32"/>
        <v>0.11651676256876306</v>
      </c>
    </row>
    <row r="166" spans="1:16" ht="24.75" customHeight="1">
      <c r="A166" s="60" t="s">
        <v>108</v>
      </c>
      <c r="B166" s="55">
        <f aca="true" t="shared" si="33" ref="B166:P166">AVERAGE(B161:B165)</f>
        <v>0.11964520046622691</v>
      </c>
      <c r="C166" s="55">
        <f t="shared" si="33"/>
        <v>0.1362280957253804</v>
      </c>
      <c r="D166" s="55">
        <f t="shared" si="33"/>
        <v>0.14219129388631493</v>
      </c>
      <c r="E166" s="55">
        <f t="shared" si="33"/>
        <v>0.13447442796011594</v>
      </c>
      <c r="F166" s="55">
        <f t="shared" si="33"/>
        <v>0.14652796910604807</v>
      </c>
      <c r="G166" s="55">
        <f t="shared" si="33"/>
        <v>0.14277065091480295</v>
      </c>
      <c r="H166" s="55">
        <f t="shared" si="33"/>
        <v>0.1330702623105963</v>
      </c>
      <c r="I166" s="55">
        <f t="shared" si="33"/>
        <v>0.12510601410050806</v>
      </c>
      <c r="J166" s="55">
        <f t="shared" si="33"/>
        <v>0.11828376316530094</v>
      </c>
      <c r="K166" s="55">
        <f t="shared" si="33"/>
        <v>0.12126610829359583</v>
      </c>
      <c r="L166" s="55">
        <f t="shared" si="33"/>
        <v>0.12108123505159112</v>
      </c>
      <c r="M166" s="55">
        <f t="shared" si="33"/>
        <v>0.09882534748617576</v>
      </c>
      <c r="N166" s="55">
        <f t="shared" si="33"/>
        <v>0.08554548715010868</v>
      </c>
      <c r="O166" s="55">
        <f t="shared" si="33"/>
        <v>0.07922677098576122</v>
      </c>
      <c r="P166" s="55">
        <f t="shared" si="33"/>
        <v>0.10669624247281542</v>
      </c>
    </row>
    <row r="167" spans="1:16" ht="24.75" customHeight="1">
      <c r="A167" s="57" t="s">
        <v>178</v>
      </c>
      <c r="B167" s="53">
        <f aca="true" t="shared" si="34" ref="B167:P167">1-(B12/(B11))</f>
        <v>0.16927083333333337</v>
      </c>
      <c r="C167" s="53">
        <f t="shared" si="34"/>
        <v>0.32166666666666666</v>
      </c>
      <c r="D167" s="53">
        <f t="shared" si="34"/>
        <v>0.29744612171271234</v>
      </c>
      <c r="E167" s="53">
        <f t="shared" si="34"/>
        <v>0.05987179487179495</v>
      </c>
      <c r="F167" s="53">
        <f t="shared" si="34"/>
        <v>0.27391349018802014</v>
      </c>
      <c r="G167" s="53">
        <f t="shared" si="34"/>
        <v>0.331023068170063</v>
      </c>
      <c r="H167" s="53">
        <f t="shared" si="34"/>
        <v>0.14019346698443869</v>
      </c>
      <c r="I167" s="53" t="e">
        <f t="shared" si="34"/>
        <v>#VALUE!</v>
      </c>
      <c r="J167" s="53" t="e">
        <f t="shared" si="34"/>
        <v>#VALUE!</v>
      </c>
      <c r="K167" s="53" t="e">
        <f t="shared" si="34"/>
        <v>#VALUE!</v>
      </c>
      <c r="L167" s="53" t="e">
        <f t="shared" si="34"/>
        <v>#VALUE!</v>
      </c>
      <c r="M167" s="53" t="e">
        <f t="shared" si="34"/>
        <v>#VALUE!</v>
      </c>
      <c r="N167" s="53" t="e">
        <f t="shared" si="34"/>
        <v>#VALUE!</v>
      </c>
      <c r="O167" s="53" t="e">
        <f t="shared" si="34"/>
        <v>#VALUE!</v>
      </c>
      <c r="P167" s="53" t="e">
        <f t="shared" si="34"/>
        <v>#VALUE!</v>
      </c>
    </row>
    <row r="168" spans="1:16" ht="24.75" customHeight="1">
      <c r="A168" s="57" t="s">
        <v>179</v>
      </c>
      <c r="B168" s="53">
        <f aca="true" t="shared" si="35" ref="B168:P168">1-(B34/B33)</f>
        <v>0.28260869565217395</v>
      </c>
      <c r="C168" s="53">
        <f t="shared" si="35"/>
        <v>0.2767857142857143</v>
      </c>
      <c r="D168" s="53">
        <f t="shared" si="35"/>
        <v>0.26909090909090916</v>
      </c>
      <c r="E168" s="53">
        <f t="shared" si="35"/>
        <v>0.26815128370295394</v>
      </c>
      <c r="F168" s="53">
        <f t="shared" si="35"/>
        <v>0.2337586441998637</v>
      </c>
      <c r="G168" s="53">
        <f t="shared" si="35"/>
        <v>0.23725490196078425</v>
      </c>
      <c r="H168" s="53">
        <f t="shared" si="35"/>
        <v>0.2278252134605726</v>
      </c>
      <c r="I168" s="53" t="e">
        <f t="shared" si="35"/>
        <v>#VALUE!</v>
      </c>
      <c r="J168" s="53" t="e">
        <f t="shared" si="35"/>
        <v>#VALUE!</v>
      </c>
      <c r="K168" s="53" t="e">
        <f t="shared" si="35"/>
        <v>#VALUE!</v>
      </c>
      <c r="L168" s="53" t="e">
        <f t="shared" si="35"/>
        <v>#VALUE!</v>
      </c>
      <c r="M168" s="53" t="e">
        <f t="shared" si="35"/>
        <v>#VALUE!</v>
      </c>
      <c r="N168" s="53" t="e">
        <f t="shared" si="35"/>
        <v>#VALUE!</v>
      </c>
      <c r="O168" s="53" t="e">
        <f t="shared" si="35"/>
        <v>#VALUE!</v>
      </c>
      <c r="P168" s="53" t="e">
        <f t="shared" si="35"/>
        <v>#VALUE!</v>
      </c>
    </row>
    <row r="169" spans="1:16" ht="24.75" customHeight="1">
      <c r="A169" s="57" t="s">
        <v>180</v>
      </c>
      <c r="B169" s="53">
        <f aca="true" t="shared" si="36" ref="B169:P169">1-(B55/B54)</f>
        <v>-0.06393442622950829</v>
      </c>
      <c r="C169" s="53">
        <f t="shared" si="36"/>
        <v>0.12893470790378003</v>
      </c>
      <c r="D169" s="53">
        <f t="shared" si="36"/>
        <v>0.05681818181818177</v>
      </c>
      <c r="E169" s="53">
        <f t="shared" si="36"/>
        <v>-0.21287128712871284</v>
      </c>
      <c r="F169" s="53">
        <f t="shared" si="36"/>
        <v>0.2171052631578948</v>
      </c>
      <c r="G169" s="53">
        <f t="shared" si="36"/>
        <v>0.18439716312056742</v>
      </c>
      <c r="H169" s="53">
        <f t="shared" si="36"/>
        <v>0.15413533834586468</v>
      </c>
      <c r="I169" s="53" t="e">
        <f t="shared" si="36"/>
        <v>#VALUE!</v>
      </c>
      <c r="J169" s="53" t="e">
        <f t="shared" si="36"/>
        <v>#VALUE!</v>
      </c>
      <c r="K169" s="53" t="e">
        <f t="shared" si="36"/>
        <v>#VALUE!</v>
      </c>
      <c r="L169" s="53" t="e">
        <f t="shared" si="36"/>
        <v>#VALUE!</v>
      </c>
      <c r="M169" s="53" t="e">
        <f t="shared" si="36"/>
        <v>#VALUE!</v>
      </c>
      <c r="N169" s="53" t="e">
        <f t="shared" si="36"/>
        <v>#VALUE!</v>
      </c>
      <c r="O169" s="53" t="e">
        <f t="shared" si="36"/>
        <v>#VALUE!</v>
      </c>
      <c r="P169" s="53" t="e">
        <f t="shared" si="36"/>
        <v>#VALUE!</v>
      </c>
    </row>
    <row r="170" spans="1:16" ht="24.75" customHeight="1">
      <c r="A170" s="57" t="s">
        <v>181</v>
      </c>
      <c r="B170" s="53">
        <f aca="true" t="shared" si="37" ref="B170:P170">1-(B76/B75)</f>
        <v>-0.6134419075294817</v>
      </c>
      <c r="C170" s="53">
        <f t="shared" si="37"/>
        <v>0.16185567010309276</v>
      </c>
      <c r="D170" s="53">
        <f t="shared" si="37"/>
        <v>0.4933333333333333</v>
      </c>
      <c r="E170" s="53">
        <f t="shared" si="37"/>
        <v>0.5314186584425598</v>
      </c>
      <c r="F170" s="53">
        <f t="shared" si="37"/>
        <v>0.3825760956886549</v>
      </c>
      <c r="G170" s="53">
        <f t="shared" si="37"/>
        <v>0.5031367628607277</v>
      </c>
      <c r="H170" s="53">
        <f t="shared" si="37"/>
        <v>0.3800023334500058</v>
      </c>
      <c r="I170" s="53" t="e">
        <f t="shared" si="37"/>
        <v>#VALUE!</v>
      </c>
      <c r="J170" s="53" t="e">
        <f t="shared" si="37"/>
        <v>#VALUE!</v>
      </c>
      <c r="K170" s="53" t="e">
        <f t="shared" si="37"/>
        <v>#VALUE!</v>
      </c>
      <c r="L170" s="53" t="e">
        <f t="shared" si="37"/>
        <v>#VALUE!</v>
      </c>
      <c r="M170" s="53" t="e">
        <f t="shared" si="37"/>
        <v>#VALUE!</v>
      </c>
      <c r="N170" s="53" t="e">
        <f t="shared" si="37"/>
        <v>#VALUE!</v>
      </c>
      <c r="O170" s="53" t="e">
        <f t="shared" si="37"/>
        <v>#VALUE!</v>
      </c>
      <c r="P170" s="53" t="e">
        <f t="shared" si="37"/>
        <v>#VALUE!</v>
      </c>
    </row>
    <row r="171" spans="1:16" ht="24.75" customHeight="1">
      <c r="A171" s="57" t="s">
        <v>182</v>
      </c>
      <c r="B171" s="53">
        <f aca="true" t="shared" si="38" ref="B171:P171">1-(B100/B99)</f>
        <v>0.2142857142857142</v>
      </c>
      <c r="C171" s="53">
        <f t="shared" si="38"/>
        <v>0.11666666666666659</v>
      </c>
      <c r="D171" s="53">
        <f t="shared" si="38"/>
        <v>0.2153846153846154</v>
      </c>
      <c r="E171" s="53">
        <f t="shared" si="38"/>
        <v>0.21599999999999997</v>
      </c>
      <c r="F171" s="53" t="e">
        <f t="shared" si="38"/>
        <v>#VALUE!</v>
      </c>
      <c r="G171" s="53">
        <f t="shared" si="38"/>
        <v>0.12264150943396224</v>
      </c>
      <c r="H171" s="53">
        <f t="shared" si="38"/>
        <v>0.14953271028037385</v>
      </c>
      <c r="I171" s="53">
        <f t="shared" si="38"/>
        <v>0.1428571428571429</v>
      </c>
      <c r="J171" s="53" t="e">
        <f t="shared" si="38"/>
        <v>#VALUE!</v>
      </c>
      <c r="K171" s="53" t="e">
        <f t="shared" si="38"/>
        <v>#VALUE!</v>
      </c>
      <c r="L171" s="53" t="e">
        <f t="shared" si="38"/>
        <v>#VALUE!</v>
      </c>
      <c r="M171" s="53" t="e">
        <f t="shared" si="38"/>
        <v>#VALUE!</v>
      </c>
      <c r="N171" s="53" t="e">
        <f t="shared" si="38"/>
        <v>#VALUE!</v>
      </c>
      <c r="O171" s="53" t="e">
        <f t="shared" si="38"/>
        <v>#VALUE!</v>
      </c>
      <c r="P171" s="53" t="e">
        <f t="shared" si="38"/>
        <v>#VALUE!</v>
      </c>
    </row>
    <row r="172" spans="1:16" ht="24.75" customHeight="1">
      <c r="A172" s="60" t="s">
        <v>108</v>
      </c>
      <c r="B172" s="55">
        <f aca="true" t="shared" si="39" ref="B172:P172">AVERAGE(B167:B171)</f>
        <v>-0.002242218097553694</v>
      </c>
      <c r="C172" s="55">
        <f t="shared" si="39"/>
        <v>0.20118188512518403</v>
      </c>
      <c r="D172" s="55">
        <f t="shared" si="39"/>
        <v>0.2664146322679504</v>
      </c>
      <c r="E172" s="55">
        <f t="shared" si="39"/>
        <v>0.17251408997771916</v>
      </c>
      <c r="F172" s="55" t="e">
        <f t="shared" si="39"/>
        <v>#VALUE!</v>
      </c>
      <c r="G172" s="55">
        <f t="shared" si="39"/>
        <v>0.2756906811092209</v>
      </c>
      <c r="H172" s="55">
        <f t="shared" si="39"/>
        <v>0.21033781250425113</v>
      </c>
      <c r="I172" s="55" t="e">
        <f t="shared" si="39"/>
        <v>#VALUE!</v>
      </c>
      <c r="J172" s="55" t="e">
        <f t="shared" si="39"/>
        <v>#VALUE!</v>
      </c>
      <c r="K172" s="55" t="e">
        <f t="shared" si="39"/>
        <v>#VALUE!</v>
      </c>
      <c r="L172" s="55" t="e">
        <f t="shared" si="39"/>
        <v>#VALUE!</v>
      </c>
      <c r="M172" s="55" t="e">
        <f t="shared" si="39"/>
        <v>#VALUE!</v>
      </c>
      <c r="N172" s="55" t="e">
        <f t="shared" si="39"/>
        <v>#VALUE!</v>
      </c>
      <c r="O172" s="55" t="e">
        <f t="shared" si="39"/>
        <v>#VALUE!</v>
      </c>
      <c r="P172" s="55" t="e">
        <f t="shared" si="39"/>
        <v>#VALUE!</v>
      </c>
    </row>
    <row r="173" spans="1:16" ht="24.75" customHeight="1">
      <c r="A173" s="57" t="s">
        <v>183</v>
      </c>
      <c r="B173" s="63">
        <f aca="true" t="shared" si="40" ref="B173:P173">B5/B6</f>
        <v>1.7445285334424219</v>
      </c>
      <c r="C173" s="63">
        <f t="shared" si="40"/>
        <v>1.8630355515041022</v>
      </c>
      <c r="D173" s="63">
        <f t="shared" si="40"/>
        <v>1.6312541326867975</v>
      </c>
      <c r="E173" s="63">
        <f t="shared" si="40"/>
        <v>1.5316892725030826</v>
      </c>
      <c r="F173" s="63">
        <f t="shared" si="40"/>
        <v>1.8465736810187994</v>
      </c>
      <c r="G173" s="63">
        <f t="shared" si="40"/>
        <v>1.7922201138519924</v>
      </c>
      <c r="H173" s="63">
        <f t="shared" si="40"/>
        <v>1.708139534883721</v>
      </c>
      <c r="I173" s="63">
        <f t="shared" si="40"/>
        <v>1.6171772778358342</v>
      </c>
      <c r="J173" s="63">
        <f t="shared" si="40"/>
        <v>1.4259072428987547</v>
      </c>
      <c r="K173" s="63">
        <f t="shared" si="40"/>
        <v>1.6339784721442776</v>
      </c>
      <c r="L173" s="63">
        <f t="shared" si="40"/>
        <v>1.5707551491362746</v>
      </c>
      <c r="M173" s="63">
        <f t="shared" si="40"/>
        <v>1.383299279723606</v>
      </c>
      <c r="N173" s="63">
        <f t="shared" si="40"/>
        <v>1.1375203212819205</v>
      </c>
      <c r="O173" s="63">
        <f t="shared" si="40"/>
        <v>1.1274836202452445</v>
      </c>
      <c r="P173" s="63">
        <f t="shared" si="40"/>
        <v>1.1143013283802887</v>
      </c>
    </row>
    <row r="174" spans="1:16" ht="24.75" customHeight="1">
      <c r="A174" s="52" t="s">
        <v>184</v>
      </c>
      <c r="B174" s="63">
        <f aca="true" t="shared" si="41" ref="B174:P174">B27/B28</f>
        <v>2.4878101402373245</v>
      </c>
      <c r="C174" s="63">
        <f t="shared" si="41"/>
        <v>2.6100573445081605</v>
      </c>
      <c r="D174" s="63">
        <f t="shared" si="41"/>
        <v>2.442573402417962</v>
      </c>
      <c r="E174" s="63">
        <f t="shared" si="41"/>
        <v>2.457388240475666</v>
      </c>
      <c r="F174" s="63">
        <f t="shared" si="41"/>
        <v>2.4805567830313744</v>
      </c>
      <c r="G174" s="63">
        <f t="shared" si="41"/>
        <v>2.387395736793327</v>
      </c>
      <c r="H174" s="63">
        <f t="shared" si="41"/>
        <v>2.401022304832714</v>
      </c>
      <c r="I174" s="63">
        <f t="shared" si="41"/>
        <v>2.5530627678346356</v>
      </c>
      <c r="J174" s="63">
        <f t="shared" si="41"/>
        <v>2.5397871262037506</v>
      </c>
      <c r="K174" s="63">
        <f t="shared" si="41"/>
        <v>2.450507614213198</v>
      </c>
      <c r="L174" s="63">
        <f t="shared" si="41"/>
        <v>2.30129091747349</v>
      </c>
      <c r="M174" s="63">
        <f t="shared" si="41"/>
        <v>2.0593185550082103</v>
      </c>
      <c r="N174" s="63">
        <f t="shared" si="41"/>
        <v>1.9548956962976884</v>
      </c>
      <c r="O174" s="63">
        <f t="shared" si="41"/>
        <v>1.5419469026548673</v>
      </c>
      <c r="P174" s="63">
        <f t="shared" si="41"/>
        <v>1.6851709565885518</v>
      </c>
    </row>
    <row r="175" spans="1:16" ht="24.75" customHeight="1">
      <c r="A175" s="52" t="s">
        <v>185</v>
      </c>
      <c r="B175" s="63">
        <f aca="true" t="shared" si="42" ref="B175:P175">B48/B49</f>
        <v>2.200128753804742</v>
      </c>
      <c r="C175" s="63">
        <f t="shared" si="42"/>
        <v>2.4238412913634257</v>
      </c>
      <c r="D175" s="63">
        <f t="shared" si="42"/>
        <v>2.2793832645947516</v>
      </c>
      <c r="E175" s="63">
        <f t="shared" si="42"/>
        <v>1.9888103354357856</v>
      </c>
      <c r="F175" s="63">
        <f t="shared" si="42"/>
        <v>2.2714522265727743</v>
      </c>
      <c r="G175" s="63">
        <f t="shared" si="42"/>
        <v>2.068328721329071</v>
      </c>
      <c r="H175" s="63">
        <f t="shared" si="42"/>
        <v>2.635281837098184</v>
      </c>
      <c r="I175" s="63">
        <f t="shared" si="42"/>
        <v>2.5067255988590778</v>
      </c>
      <c r="J175" s="63">
        <f t="shared" si="42"/>
        <v>2.861339325444448</v>
      </c>
      <c r="K175" s="63">
        <f t="shared" si="42"/>
        <v>2.8139463290859767</v>
      </c>
      <c r="L175" s="63">
        <f t="shared" si="42"/>
        <v>2.728377426664725</v>
      </c>
      <c r="M175" s="63">
        <f t="shared" si="42"/>
        <v>2.218185212502563</v>
      </c>
      <c r="N175" s="63">
        <f t="shared" si="42"/>
        <v>2.2360232268074167</v>
      </c>
      <c r="O175" s="63">
        <f t="shared" si="42"/>
        <v>2.1259954855763317</v>
      </c>
      <c r="P175" s="63">
        <f t="shared" si="42"/>
        <v>1.7727806995776065</v>
      </c>
    </row>
    <row r="176" spans="1:16" ht="24.75" customHeight="1">
      <c r="A176" s="52" t="s">
        <v>186</v>
      </c>
      <c r="B176" s="63">
        <f aca="true" t="shared" si="43" ref="B176:P176">B69/B70</f>
        <v>2.638395124428644</v>
      </c>
      <c r="C176" s="63">
        <f t="shared" si="43"/>
        <v>3.8668558478109833</v>
      </c>
      <c r="D176" s="63">
        <f t="shared" si="43"/>
        <v>4.317244561381899</v>
      </c>
      <c r="E176" s="63">
        <f t="shared" si="43"/>
        <v>4.62765530096089</v>
      </c>
      <c r="F176" s="63">
        <f t="shared" si="43"/>
        <v>3.0010377353364937</v>
      </c>
      <c r="G176" s="63">
        <f t="shared" si="43"/>
        <v>2.5265210484371163</v>
      </c>
      <c r="H176" s="63">
        <f t="shared" si="43"/>
        <v>2.1479589305247013</v>
      </c>
      <c r="I176" s="63">
        <f t="shared" si="43"/>
        <v>2.216334545784601</v>
      </c>
      <c r="J176" s="63">
        <f t="shared" si="43"/>
        <v>2.0432174785890806</v>
      </c>
      <c r="K176" s="63">
        <f t="shared" si="43"/>
        <v>1.926151917055213</v>
      </c>
      <c r="L176" s="63">
        <f t="shared" si="43"/>
        <v>1.8941866612736</v>
      </c>
      <c r="M176" s="63">
        <f t="shared" si="43"/>
        <v>1.4242533452912052</v>
      </c>
      <c r="N176" s="63">
        <f t="shared" si="43"/>
        <v>1.1766848816029143</v>
      </c>
      <c r="O176" s="63">
        <f t="shared" si="43"/>
        <v>1.6646989374262102</v>
      </c>
      <c r="P176" s="63">
        <f t="shared" si="43"/>
        <v>2.6424010217113665</v>
      </c>
    </row>
    <row r="177" spans="1:16" ht="24.75" customHeight="1">
      <c r="A177" s="52" t="s">
        <v>187</v>
      </c>
      <c r="B177" s="63">
        <f aca="true" t="shared" si="44" ref="B177:P177">B93/B96</f>
        <v>3.2831386307491375</v>
      </c>
      <c r="C177" s="63">
        <f t="shared" si="44"/>
        <v>2.9432691220931875</v>
      </c>
      <c r="D177" s="63">
        <f t="shared" si="44"/>
        <v>3.035467317883247</v>
      </c>
      <c r="E177" s="63">
        <f t="shared" si="44"/>
        <v>2.9690588521000234</v>
      </c>
      <c r="F177" s="63">
        <f t="shared" si="44"/>
        <v>2.641768106749933</v>
      </c>
      <c r="G177" s="63">
        <f t="shared" si="44"/>
        <v>2.0506482360177896</v>
      </c>
      <c r="H177" s="63">
        <f t="shared" si="44"/>
        <v>2.0608831459638073</v>
      </c>
      <c r="I177" s="63">
        <f t="shared" si="44"/>
        <v>1.7434465166547322</v>
      </c>
      <c r="J177" s="63">
        <f t="shared" si="44"/>
        <v>1.655756126597519</v>
      </c>
      <c r="K177" s="63">
        <f t="shared" si="44"/>
        <v>1.6879424326567098</v>
      </c>
      <c r="L177" s="63">
        <f t="shared" si="44"/>
        <v>1.3863964813069432</v>
      </c>
      <c r="M177" s="63">
        <f t="shared" si="44"/>
        <v>1.7210675180118622</v>
      </c>
      <c r="N177" s="63">
        <f t="shared" si="44"/>
        <v>1.6229755023519408</v>
      </c>
      <c r="O177" s="63">
        <f t="shared" si="44"/>
        <v>1.6972568556357772</v>
      </c>
      <c r="P177" s="63">
        <f t="shared" si="44"/>
        <v>1.5484532536984918</v>
      </c>
    </row>
    <row r="178" spans="1:16" ht="24.75" customHeight="1">
      <c r="A178" s="54" t="s">
        <v>108</v>
      </c>
      <c r="B178" s="64">
        <f aca="true" t="shared" si="45" ref="B178:P178">AVERAGE(B173:B177)</f>
        <v>2.4708002365324537</v>
      </c>
      <c r="C178" s="64">
        <f t="shared" si="45"/>
        <v>2.741411831455972</v>
      </c>
      <c r="D178" s="64">
        <f t="shared" si="45"/>
        <v>2.7411845357929314</v>
      </c>
      <c r="E178" s="64">
        <f t="shared" si="45"/>
        <v>2.7149204002950897</v>
      </c>
      <c r="F178" s="64">
        <f t="shared" si="45"/>
        <v>2.448277706541875</v>
      </c>
      <c r="G178" s="64">
        <f t="shared" si="45"/>
        <v>2.165022771285859</v>
      </c>
      <c r="H178" s="64">
        <f t="shared" si="45"/>
        <v>2.1906571506606256</v>
      </c>
      <c r="I178" s="64">
        <f t="shared" si="45"/>
        <v>2.127349341393776</v>
      </c>
      <c r="J178" s="64">
        <f t="shared" si="45"/>
        <v>2.10520145994671</v>
      </c>
      <c r="K178" s="64">
        <f t="shared" si="45"/>
        <v>2.1025053530310753</v>
      </c>
      <c r="L178" s="64">
        <f t="shared" si="45"/>
        <v>1.9762013271710068</v>
      </c>
      <c r="M178" s="64">
        <f t="shared" si="45"/>
        <v>1.7612247821074896</v>
      </c>
      <c r="N178" s="64">
        <f t="shared" si="45"/>
        <v>1.625619925668376</v>
      </c>
      <c r="O178" s="64">
        <f t="shared" si="45"/>
        <v>1.6314763603076863</v>
      </c>
      <c r="P178" s="64">
        <f t="shared" si="45"/>
        <v>1.752621451991261</v>
      </c>
    </row>
    <row r="179" spans="1:4" ht="24.75" customHeight="1">
      <c r="A179" s="48" t="s">
        <v>4</v>
      </c>
      <c r="B179" s="65" t="s">
        <v>5</v>
      </c>
      <c r="C179" s="65" t="s">
        <v>6</v>
      </c>
      <c r="D179" s="65" t="s">
        <v>7</v>
      </c>
    </row>
    <row r="180" spans="1:4" ht="24.75" customHeight="1">
      <c r="A180" s="77" t="s">
        <v>8</v>
      </c>
      <c r="B180" s="78">
        <f>(B4/E4)^(1/3)-1</f>
        <v>0.09623368939879406</v>
      </c>
      <c r="C180" s="78">
        <f>(B4/G4)^(1/5)-1</f>
        <v>0.07343861256324202</v>
      </c>
      <c r="D180" s="79">
        <f>(B4/L4)^(1/10)-1</f>
        <v>0.0596173480866129</v>
      </c>
    </row>
    <row r="181" spans="1:4" ht="24.75" customHeight="1">
      <c r="A181" s="80" t="s">
        <v>9</v>
      </c>
      <c r="B181" s="53">
        <f>(B25/E25)^(1/3)-1</f>
        <v>0.043106165954058584</v>
      </c>
      <c r="C181" s="53">
        <f>(B25/G25)^(1/5)-1</f>
        <v>0.04435707090152197</v>
      </c>
      <c r="D181" s="81">
        <f>(B25/L25)^(1/10)-1</f>
        <v>0.02138176508307721</v>
      </c>
    </row>
    <row r="182" spans="1:4" ht="24.75" customHeight="1">
      <c r="A182" s="80" t="s">
        <v>10</v>
      </c>
      <c r="B182" s="53">
        <f>(B47/E47)^(1/3)-1</f>
        <v>0.05578337777469278</v>
      </c>
      <c r="C182" s="53">
        <f>(B47/G47)^(1/5)-1</f>
        <v>0.08286944128687646</v>
      </c>
      <c r="D182" s="81">
        <f>(B47/L47)^(1/10)-1</f>
        <v>0.0609538560814733</v>
      </c>
    </row>
    <row r="183" spans="1:4" ht="24.75" customHeight="1">
      <c r="A183" s="80" t="s">
        <v>11</v>
      </c>
      <c r="B183" s="53">
        <f>(B68/E68)^(1/3)-1</f>
        <v>-0.033248297366625046</v>
      </c>
      <c r="C183" s="53">
        <f>(B68/G68)^(1/5)-1</f>
        <v>0.042197860067796356</v>
      </c>
      <c r="D183" s="81">
        <f>(B68/L68)^(1/10)-1</f>
        <v>0.08232112565053962</v>
      </c>
    </row>
    <row r="184" spans="1:4" ht="24.75" customHeight="1">
      <c r="A184" s="80" t="s">
        <v>12</v>
      </c>
      <c r="B184" s="53">
        <f>(B92/E92)^(1/3)-1</f>
        <v>0.04166059412862588</v>
      </c>
      <c r="C184" s="53">
        <f>(B92/G92)^(1/5)-1</f>
        <v>0.040385987539808266</v>
      </c>
      <c r="D184" s="81">
        <f>(B92/L92)^(1/10)-1</f>
        <v>0.03933749619653715</v>
      </c>
    </row>
    <row r="185" spans="1:4" ht="24.75" customHeight="1">
      <c r="A185" s="82" t="s">
        <v>108</v>
      </c>
      <c r="B185" s="83">
        <f>AVERAGE(B180:B184)</f>
        <v>0.040707105977909254</v>
      </c>
      <c r="C185" s="55">
        <f>AVERAGE(C180:C184)</f>
        <v>0.056649794471849015</v>
      </c>
      <c r="D185" s="84">
        <f>AVERAGE(D180:D184)</f>
        <v>0.05272231821964803</v>
      </c>
    </row>
    <row r="186" spans="1:4" ht="24.75" customHeight="1">
      <c r="A186" s="66" t="s">
        <v>3</v>
      </c>
      <c r="B186" s="59">
        <f>MEDIAN(B180:B184)</f>
        <v>0.043106165954058584</v>
      </c>
      <c r="C186" s="59">
        <f>MEDIAN(C180:C184)</f>
        <v>0.04435707090152197</v>
      </c>
      <c r="D186" s="67">
        <f>MEDIAN(D180:D184)</f>
        <v>0.0596173480866129</v>
      </c>
    </row>
    <row r="187" spans="1:4" ht="24.75" customHeight="1">
      <c r="A187" s="80" t="s">
        <v>13</v>
      </c>
      <c r="B187" s="53">
        <f>(B11/E11)^(1/3)-1</f>
        <v>0.07166457967424855</v>
      </c>
      <c r="C187" s="53">
        <f>(B11/G11)^(1/5)-1</f>
        <v>-0.0013900180304975418</v>
      </c>
      <c r="D187" s="81">
        <f>(B10/L10)^(1/10)-1</f>
        <v>-0.0010045287082499632</v>
      </c>
    </row>
    <row r="188" spans="1:4" ht="24.75" customHeight="1">
      <c r="A188" s="80" t="s">
        <v>14</v>
      </c>
      <c r="B188" s="53">
        <f>(B33/E33)^(1/3)-1</f>
        <v>0.019051324438995376</v>
      </c>
      <c r="C188" s="53">
        <f>(B33/G33)^(1/5)-1</f>
        <v>0.02428198329039355</v>
      </c>
      <c r="D188" s="81">
        <f>(B32/L32)^(1/10)-1</f>
        <v>0.02608772784036928</v>
      </c>
    </row>
    <row r="189" spans="1:4" ht="24.75" customHeight="1">
      <c r="A189" s="80" t="s">
        <v>15</v>
      </c>
      <c r="B189" s="53">
        <f>(B54/E54)^(1/3)-1</f>
        <v>0.06499152632849081</v>
      </c>
      <c r="C189" s="53">
        <f>(B54/G54)^(1/5)-1</f>
        <v>-0.028532796280269057</v>
      </c>
      <c r="D189" s="81">
        <f>(B53/L53)^(1/10)-1</f>
        <v>-0.008595652655057129</v>
      </c>
    </row>
    <row r="190" spans="1:4" ht="24.75" customHeight="1">
      <c r="A190" s="80" t="s">
        <v>16</v>
      </c>
      <c r="B190" s="53">
        <f>(B75/E75)^(1/3)-1</f>
        <v>-0.30610454880144233</v>
      </c>
      <c r="C190" s="53">
        <f>(B75/G75)^(1/5)-1</f>
        <v>-0.15337565496367267</v>
      </c>
      <c r="D190" s="81">
        <f>(B74/L74)^(1/10)-1</f>
        <v>-0.006743027916703004</v>
      </c>
    </row>
    <row r="191" spans="1:4" ht="24.75" customHeight="1">
      <c r="A191" s="80" t="s">
        <v>17</v>
      </c>
      <c r="B191" s="53">
        <f>(B99/E99)^(1/3)-1</f>
        <v>0.03849882037022079</v>
      </c>
      <c r="C191" s="53">
        <f>(B99/G99)^(1/5)-1</f>
        <v>0.05721772088359112</v>
      </c>
      <c r="D191" s="81">
        <f>(B99/L99)^(1/10)-1</f>
        <v>0.030907244361375152</v>
      </c>
    </row>
    <row r="192" spans="1:4" ht="24.75" customHeight="1">
      <c r="A192" s="82" t="s">
        <v>108</v>
      </c>
      <c r="B192" s="83">
        <f>AVERAGE(B187:B191)</f>
        <v>-0.02237965959789736</v>
      </c>
      <c r="C192" s="55">
        <f>AVERAGE(C187:C191)</f>
        <v>-0.02035975302009092</v>
      </c>
      <c r="D192" s="84">
        <f>AVERAGE(D187:D191)</f>
        <v>0.008130352584346866</v>
      </c>
    </row>
    <row r="193" spans="1:4" ht="24.75" customHeight="1">
      <c r="A193" s="66" t="s">
        <v>3</v>
      </c>
      <c r="B193" s="59">
        <f>MEDIAN(B187:B191)</f>
        <v>0.03849882037022079</v>
      </c>
      <c r="C193" s="59">
        <f>MEDIAN(C187:C191)</f>
        <v>-0.0013900180304975418</v>
      </c>
      <c r="D193" s="67">
        <f>MEDIAN(D187:D191)</f>
        <v>-0.0010045287082499632</v>
      </c>
    </row>
    <row r="194" spans="1:4" ht="24.75" customHeight="1">
      <c r="A194" s="80" t="s">
        <v>18</v>
      </c>
      <c r="B194" s="53">
        <f>(B12/E12)^(1/3)-1</f>
        <v>0.02837063971239795</v>
      </c>
      <c r="C194" s="53">
        <f>(B12/G12)^(1/5)-1</f>
        <v>0.042810910001774616</v>
      </c>
      <c r="D194" s="81">
        <f>(B12/L12)^(1/10)-1</f>
        <v>0.14833888096066605</v>
      </c>
    </row>
    <row r="195" spans="1:4" ht="24.75" customHeight="1">
      <c r="A195" s="80" t="s">
        <v>19</v>
      </c>
      <c r="B195" s="53">
        <f>(B34/E34)^(1/3)-1</f>
        <v>0.012296313717572449</v>
      </c>
      <c r="C195" s="53">
        <f>(B34/G34)^(1/5)-1</f>
        <v>0.011800454860417142</v>
      </c>
      <c r="D195" s="81">
        <f>(B34/L34)^(1/10)-1</f>
        <v>0.012461691568272704</v>
      </c>
    </row>
    <row r="196" spans="1:4" ht="24.75" customHeight="1">
      <c r="A196" s="80" t="s">
        <v>20</v>
      </c>
      <c r="B196" s="53">
        <f>(B55/E55)^(1/3)-1</f>
        <v>0.01948193502380491</v>
      </c>
      <c r="C196" s="53">
        <f>(B55/G55)^(1/5)-1</f>
        <v>0.024508038754939454</v>
      </c>
      <c r="D196" s="81">
        <f>(B55/K55)^(1/10)-1</f>
        <v>0.020751367726125958</v>
      </c>
    </row>
    <row r="197" spans="1:4" ht="24.75" customHeight="1">
      <c r="A197" s="80" t="s">
        <v>21</v>
      </c>
      <c r="B197" s="53">
        <f>(B76/E76)^(1/3)-1</f>
        <v>0.0478122891806827</v>
      </c>
      <c r="C197" s="53">
        <f>(B76/G76)^(1/5)-1</f>
        <v>0.0715046161191284</v>
      </c>
      <c r="D197" s="81">
        <f>(B76/L76)^(1/10)-1</f>
        <v>0.10091105226496544</v>
      </c>
    </row>
    <row r="198" spans="1:4" ht="24.75" customHeight="1">
      <c r="A198" s="80" t="s">
        <v>22</v>
      </c>
      <c r="B198" s="53">
        <f>(B100/E100)^(1/3)-1</f>
        <v>0.039255192684493734</v>
      </c>
      <c r="C198" s="53">
        <f>(B100/G100)^(1/5)-1</f>
        <v>0.03414621632574555</v>
      </c>
      <c r="D198" s="81"/>
    </row>
    <row r="199" spans="1:4" ht="24.75" customHeight="1">
      <c r="A199" s="82" t="s">
        <v>108</v>
      </c>
      <c r="B199" s="83">
        <f>AVERAGE(B194:B198)</f>
        <v>0.029443274063790346</v>
      </c>
      <c r="C199" s="55">
        <f>AVERAGE(C194:C198)</f>
        <v>0.03695404721240103</v>
      </c>
      <c r="D199" s="84">
        <f>AVERAGE(D194:D197)</f>
        <v>0.07061574813000754</v>
      </c>
    </row>
    <row r="200" spans="1:4" ht="24.75" customHeight="1">
      <c r="A200" s="66" t="s">
        <v>3</v>
      </c>
      <c r="B200" s="59">
        <f>MEDIAN(B194:B198)</f>
        <v>0.02837063971239795</v>
      </c>
      <c r="C200" s="59">
        <f>MEDIAN(C194:C198)</f>
        <v>0.03414621632574555</v>
      </c>
      <c r="D200" s="67">
        <f>MEDIAN(D194:D198)</f>
        <v>0.0608312099955457</v>
      </c>
    </row>
    <row r="201" spans="1:4" ht="24.75" customHeight="1">
      <c r="A201" s="80" t="s">
        <v>23</v>
      </c>
      <c r="B201" s="53">
        <f>((B17/B8)/(E17/E8))^(1/3)-1</f>
        <v>0.0721376380171197</v>
      </c>
      <c r="C201" s="53">
        <f>((B17/B8)/(G17/G8))^(1/5)-1</f>
        <v>0.051732587405574515</v>
      </c>
      <c r="D201" s="81">
        <f>((B17/B9)/(L17/L9))^(1/10)-1</f>
        <v>0.03932845971912391</v>
      </c>
    </row>
    <row r="202" spans="1:4" ht="24.75" customHeight="1">
      <c r="A202" s="80" t="s">
        <v>24</v>
      </c>
      <c r="B202" s="53">
        <f>((B39/B30)/(E39/E30))^(1/3)-1</f>
        <v>0.054417928260849235</v>
      </c>
      <c r="C202" s="53">
        <f>((B39/B30)/(G39/G30))^(1/5)-1</f>
        <v>0.04096336853747973</v>
      </c>
      <c r="D202" s="81">
        <f>((B39/B31)/(L39/L31))^(1/10)-1</f>
        <v>0.03811161693239451</v>
      </c>
    </row>
    <row r="203" spans="1:4" ht="24.75" customHeight="1">
      <c r="A203" s="80" t="s">
        <v>25</v>
      </c>
      <c r="B203" s="53">
        <f>((B60/B51)/(E60/E51))^(1/3)-1</f>
        <v>0.026810890659963338</v>
      </c>
      <c r="C203" s="53">
        <f>((B60/B51)/(G60/G51))^(1/5)-1</f>
        <v>0.002116432643582078</v>
      </c>
      <c r="D203" s="81">
        <f>((B60/B52)/(L60/L52))^(1/10)-1</f>
        <v>0.034239115025107125</v>
      </c>
    </row>
    <row r="204" spans="1:4" ht="24.75" customHeight="1">
      <c r="A204" s="80" t="s">
        <v>26</v>
      </c>
      <c r="B204" s="53">
        <f>((B84/B72)/(E84/E72))^(1/3)-1</f>
        <v>0.013092401657344377</v>
      </c>
      <c r="C204" s="53">
        <f>((B84/B72)/(G84/G72))^(1/5)-1</f>
        <v>-0.021898453502412374</v>
      </c>
      <c r="D204" s="81">
        <f>((B84/B73)/(L84/L73))^(1/10)-1</f>
        <v>0.046304190273343204</v>
      </c>
    </row>
    <row r="205" spans="1:4" ht="24.75" customHeight="1">
      <c r="A205" s="80" t="s">
        <v>27</v>
      </c>
      <c r="B205" s="53">
        <f>((B105/B98)/(E105/E98))^(1/3)-1</f>
        <v>0.04071528623745291</v>
      </c>
      <c r="C205" s="53">
        <f>((B105/B98)/(G105/G98))^(1/5)-1</f>
        <v>0.03601129364994682</v>
      </c>
      <c r="D205" s="81">
        <f>((B105/B98)/(L105/L98))^(1/10)-1</f>
        <v>0.03923796530457424</v>
      </c>
    </row>
    <row r="206" spans="1:4" ht="24.75" customHeight="1">
      <c r="A206" s="85" t="s">
        <v>108</v>
      </c>
      <c r="B206" s="83">
        <f>AVERAGE(B201:B205)</f>
        <v>0.04143482896654591</v>
      </c>
      <c r="C206" s="55">
        <f>AVERAGE(C201:C205)</f>
        <v>0.021785045746834153</v>
      </c>
      <c r="D206" s="84">
        <f>AVERAGE(D201:D205)</f>
        <v>0.0394442694509086</v>
      </c>
    </row>
    <row r="207" spans="1:4" ht="25.5" customHeight="1">
      <c r="A207" s="66" t="s">
        <v>3</v>
      </c>
      <c r="B207" s="59">
        <f>MEDIAN(B201:B205)</f>
        <v>0.04071528623745291</v>
      </c>
      <c r="C207" s="59">
        <f>MEDIAN(C201:C205)</f>
        <v>0.03601129364994682</v>
      </c>
      <c r="D207" s="67">
        <f>MEDIAN(D201:D205)</f>
        <v>0.03923796530457424</v>
      </c>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Pennsylvannia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Woolridge</dc:creator>
  <cp:keywords/>
  <dc:description/>
  <cp:lastModifiedBy>DSPENARD</cp:lastModifiedBy>
  <dcterms:created xsi:type="dcterms:W3CDTF">2004-09-16T18:15:16Z</dcterms:created>
  <dcterms:modified xsi:type="dcterms:W3CDTF">2004-09-23T18:38:36Z</dcterms:modified>
  <cp:category/>
  <cp:version/>
  <cp:contentType/>
  <cp:contentStatus/>
</cp:coreProperties>
</file>