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599" activeTab="2"/>
  </bookViews>
  <sheets>
    <sheet name="jrw-1.1" sheetId="1" r:id="rId1"/>
    <sheet name="JRW-3.1" sheetId="2" r:id="rId2"/>
    <sheet name="jrw-4.1" sheetId="3" r:id="rId3"/>
    <sheet name="jrw-5.1" sheetId="4" r:id="rId4"/>
    <sheet name="jrw-5.2" sheetId="5" r:id="rId5"/>
    <sheet name="jrw-5.3" sheetId="6" r:id="rId6"/>
    <sheet name="JRW-6.1" sheetId="7" r:id="rId7"/>
    <sheet name="JRW-7.1" sheetId="8" r:id="rId8"/>
    <sheet name="JRW-7.2" sheetId="9" r:id="rId9"/>
    <sheet name="JRW-7.3" sheetId="10" r:id="rId10"/>
    <sheet name="JRW-7.4" sheetId="11" r:id="rId11"/>
    <sheet name="JRW-7.5" sheetId="12" r:id="rId12"/>
    <sheet name="JRW-8.1" sheetId="13" r:id="rId13"/>
    <sheet name="JRW-8.2" sheetId="14" r:id="rId14"/>
    <sheet name="JRW-8.3" sheetId="15" r:id="rId15"/>
    <sheet name="JRW-8.4" sheetId="16" r:id="rId16"/>
    <sheet name="JRW-8.5" sheetId="17" r:id="rId17"/>
    <sheet name="JRW-9.1" sheetId="18" r:id="rId18"/>
    <sheet name="JRW-9.2" sheetId="19" r:id="rId19"/>
    <sheet name="JRW10.1" sheetId="20" r:id="rId20"/>
    <sheet name="jrw-10.2" sheetId="21" r:id="rId21"/>
    <sheet name="jrw-10.3" sheetId="22" r:id="rId22"/>
    <sheet name="jrw-10.4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 localSheetId="11">#REF!</definedName>
    <definedName name="\d" localSheetId="17">#REF!</definedName>
    <definedName name="\d" localSheetId="18">#REF!</definedName>
    <definedName name="\d">#REF!</definedName>
    <definedName name="\h" localSheetId="11">#REF!</definedName>
    <definedName name="\h" localSheetId="17">#REF!</definedName>
    <definedName name="\h" localSheetId="18">#REF!</definedName>
    <definedName name="\h">#REF!</definedName>
    <definedName name="\p" localSheetId="11">#REF!</definedName>
    <definedName name="\p" localSheetId="17">#REF!</definedName>
    <definedName name="\p" localSheetId="18">#REF!</definedName>
    <definedName name="\p">#REF!</definedName>
    <definedName name="\w" localSheetId="11">#REF!</definedName>
    <definedName name="\w" localSheetId="17">#REF!</definedName>
    <definedName name="\w" localSheetId="18">#REF!</definedName>
    <definedName name="\w">#REF!</definedName>
    <definedName name="_1" localSheetId="11">#REF!</definedName>
    <definedName name="_1" localSheetId="17">#REF!</definedName>
    <definedName name="_1" localSheetId="18">#REF!</definedName>
    <definedName name="_1">#REF!</definedName>
    <definedName name="_2" localSheetId="11">#REF!</definedName>
    <definedName name="_2" localSheetId="17">#REF!</definedName>
    <definedName name="_2" localSheetId="18">#REF!</definedName>
    <definedName name="_2">#REF!</definedName>
    <definedName name="_3" localSheetId="11">#REF!</definedName>
    <definedName name="_3" localSheetId="17">#REF!</definedName>
    <definedName name="_3" localSheetId="18">#REF!</definedName>
    <definedName name="_3">#REF!</definedName>
    <definedName name="_Fill" localSheetId="0" hidden="1">'[8]Bond Returns'!$A$8:$A$107</definedName>
    <definedName name="_Fill" localSheetId="1" hidden="1">'[8]Bond Returns'!$A$8:$A$107</definedName>
    <definedName name="_Fill" localSheetId="3" hidden="1">'[8]Bond Returns'!$A$8:$A$107</definedName>
    <definedName name="_Fill" localSheetId="4" hidden="1">'[8]Bond Returns'!$A$8:$A$107</definedName>
    <definedName name="_Fill" localSheetId="5" hidden="1">'[8]Bond Returns'!$A$8:$A$107</definedName>
    <definedName name="_Fill" localSheetId="7" hidden="1">'[8]Bond Returns'!$A$8:$A$107</definedName>
    <definedName name="_Fill" localSheetId="8" hidden="1">'[8]Bond Returns'!$A$8:$A$107</definedName>
    <definedName name="_Fill" localSheetId="10" hidden="1">'[9]Bond Returns'!$A$8:$A$107</definedName>
    <definedName name="_Fill" localSheetId="11" hidden="1">'[9]Bond Returns'!$A$8:$A$107</definedName>
    <definedName name="_Fill" localSheetId="12" hidden="1">'[8]Bond Returns'!$A$8:$A$107</definedName>
    <definedName name="_Fill" localSheetId="16" hidden="1">'[8]Bond Returns'!$A$8:$A$107</definedName>
    <definedName name="_Fill" localSheetId="17" hidden="1">'[9]Bond Returns'!$A$8:$A$107</definedName>
    <definedName name="_Fill" localSheetId="18" hidden="1">'[9]Bond Returns'!$A$8:$A$107</definedName>
    <definedName name="_Fill" hidden="1">'[2]Bond Returns'!$A$8:$A$107</definedName>
    <definedName name="_Regression_Int" localSheetId="0" hidden="1">1</definedName>
    <definedName name="_Regression_Out" localSheetId="11" hidden="1">#REF!</definedName>
    <definedName name="_Regression_Out" localSheetId="17" hidden="1">#REF!</definedName>
    <definedName name="_Regression_Out" localSheetId="18" hidden="1">#REF!</definedName>
    <definedName name="_Regression_Out" hidden="1">#REF!</definedName>
    <definedName name="_Regression_X" localSheetId="11" hidden="1">#REF!</definedName>
    <definedName name="_Regression_X" localSheetId="17" hidden="1">#REF!</definedName>
    <definedName name="_Regression_X" localSheetId="18" hidden="1">#REF!</definedName>
    <definedName name="_Regression_X" hidden="1">#REF!</definedName>
    <definedName name="_Regression_Y" localSheetId="11" hidden="1">#REF!</definedName>
    <definedName name="_Regression_Y" localSheetId="17" hidden="1">#REF!</definedName>
    <definedName name="_Regression_Y" localSheetId="18" hidden="1">#REF!</definedName>
    <definedName name="_Regression_Y" hidden="1">#REF!</definedName>
    <definedName name="A" localSheetId="11">#REF!</definedName>
    <definedName name="A" localSheetId="17">#REF!</definedName>
    <definedName name="A" localSheetId="18">#REF!</definedName>
    <definedName name="A">#REF!</definedName>
    <definedName name="B" localSheetId="11">#REF!</definedName>
    <definedName name="B" localSheetId="17">#REF!</definedName>
    <definedName name="B" localSheetId="18">#REF!</definedName>
    <definedName name="B">#REF!</definedName>
    <definedName name="bruce" localSheetId="11">#REF!</definedName>
    <definedName name="bruce" localSheetId="17">#REF!</definedName>
    <definedName name="bruce" localSheetId="18">#REF!</definedName>
    <definedName name="bruce">#REF!</definedName>
    <definedName name="C_" localSheetId="11">#REF!</definedName>
    <definedName name="C_" localSheetId="17">#REF!</definedName>
    <definedName name="C_" localSheetId="18">#REF!</definedName>
    <definedName name="C_">#REF!</definedName>
    <definedName name="DATA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3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localSheetId="10" hidden="1">{"'Sheet1'!$A$1:$O$40"}</definedName>
    <definedName name="HTML_Control" localSheetId="11" hidden="1">{"'Sheet1'!$A$1:$O$40"}</definedName>
    <definedName name="HTML_Control" localSheetId="12" hidden="1">{"'Sheet1'!$A$1:$O$40"}</definedName>
    <definedName name="HTML_Control" localSheetId="14" hidden="1">{"'Sheet1'!$A$1:$O$40"}</definedName>
    <definedName name="HTML_Control" localSheetId="15" hidden="1">{"'Sheet1'!$A$1:$O$40"}</definedName>
    <definedName name="HTML_Control" localSheetId="16" hidden="1">{"'Sheet1'!$A$1:$O$40"}</definedName>
    <definedName name="HTML_Control" localSheetId="17" hidden="1">{"'Sheet1'!$A$1:$O$40"}</definedName>
    <definedName name="HTML_Control" localSheetId="18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 localSheetId="11">#REF!</definedName>
    <definedName name="N" localSheetId="17">#REF!</definedName>
    <definedName name="N" localSheetId="18">#REF!</definedName>
    <definedName name="N">#REF!</definedName>
    <definedName name="NAME" localSheetId="11">#REF!</definedName>
    <definedName name="NAME" localSheetId="17">#REF!</definedName>
    <definedName name="NAME" localSheetId="18">#REF!</definedName>
    <definedName name="NAME">#REF!</definedName>
    <definedName name="_xlnm.Print_Area" localSheetId="0">'jrw-1.1'!$A$1:$I$23</definedName>
    <definedName name="_xlnm.Print_Area" localSheetId="19">'JRW10.1'!$A$3:$L$44</definedName>
    <definedName name="_xlnm.Print_Area" localSheetId="20">'jrw-10.2'!$A$3:$L$44</definedName>
    <definedName name="_xlnm.Print_Area" localSheetId="21">'jrw-10.3'!$A$1:$L$44</definedName>
    <definedName name="_xlnm.Print_Area" localSheetId="1">'JRW-3.1'!$A$1:$K$35</definedName>
    <definedName name="_xlnm.Print_Area" localSheetId="2">'jrw-4.1'!$A$1:$K$41</definedName>
    <definedName name="_xlnm.Print_Area" localSheetId="3">'jrw-5.1'!$A$1:$N$43</definedName>
    <definedName name="_xlnm.Print_Area" localSheetId="4">'jrw-5.2'!$A$1:$N$43</definedName>
    <definedName name="_xlnm.Print_Area" localSheetId="5">'jrw-5.3'!$E$1:$Q$37</definedName>
    <definedName name="_xlnm.Print_Area" localSheetId="6">'JRW-6.1'!$A$1:$I$48</definedName>
    <definedName name="_xlnm.Print_Area" localSheetId="7">'JRW-7.1'!$B$1:$K$33</definedName>
    <definedName name="_xlnm.Print_Area" localSheetId="8">'JRW-7.2'!$A$1:$O$35</definedName>
    <definedName name="_xlnm.Print_Area" localSheetId="10">'JRW-7.4'!$A$1:$H$55</definedName>
    <definedName name="_xlnm.Print_Area" localSheetId="11">'JRW-7.5'!$A$1:$F$36</definedName>
    <definedName name="_xlnm.Print_Area" localSheetId="13">'JRW-8.2'!$A$1:$J$41</definedName>
    <definedName name="_xlnm.Print_Area" localSheetId="14">'JRW-8.3'!$A$1:$J$47</definedName>
    <definedName name="_xlnm.Print_Area" localSheetId="15">'JRW-8.4'!$A$1:$J$46</definedName>
    <definedName name="_xlnm.Print_Area" localSheetId="16">'JRW-8.5'!$A$1:$M$61</definedName>
    <definedName name="_xlnm.Print_Area" localSheetId="17">'JRW-9.1'!$A$1:$F$26</definedName>
    <definedName name="_xlnm.Print_Area" localSheetId="18">'JRW-9.2'!$A$1:$F$43</definedName>
    <definedName name="Print_Area_MI" localSheetId="0">'jrw-1.1'!$A$8:$I$33</definedName>
    <definedName name="Print_Area_MI" localSheetId="5">'[11]jrw-1'!$A$13:$I$43</definedName>
    <definedName name="Print_Area_MI" localSheetId="11">#REF!</definedName>
    <definedName name="Print_Area_MI" localSheetId="17">#REF!</definedName>
    <definedName name="Print_Area_MI" localSheetId="18">#REF!</definedName>
    <definedName name="Print_Area_MI">#REF!</definedName>
    <definedName name="START" localSheetId="11">#REF!</definedName>
    <definedName name="START" localSheetId="17">#REF!</definedName>
    <definedName name="START" localSheetId="18">#REF!</definedName>
    <definedName name="START">#REF!</definedName>
    <definedName name="TEMP" localSheetId="0">'[8]Bond Returns'!$O$8</definedName>
    <definedName name="TEMP" localSheetId="1">'[8]Bond Returns'!$O$8</definedName>
    <definedName name="TEMP" localSheetId="3">'[8]Bond Returns'!$O$8</definedName>
    <definedName name="TEMP" localSheetId="4">'[8]Bond Returns'!$O$8</definedName>
    <definedName name="TEMP" localSheetId="5">'[8]Bond Returns'!$O$8</definedName>
    <definedName name="TEMP" localSheetId="7">'[8]Bond Returns'!$O$8</definedName>
    <definedName name="TEMP" localSheetId="8">'[8]Bond Returns'!$O$8</definedName>
    <definedName name="TEMP" localSheetId="10">'[9]Bond Returns'!$O$8</definedName>
    <definedName name="TEMP" localSheetId="11">'[9]Bond Returns'!$O$8</definedName>
    <definedName name="TEMP" localSheetId="12">'[8]Bond Returns'!$O$8</definedName>
    <definedName name="TEMP" localSheetId="16">'[8]Bond Returns'!$O$8</definedName>
    <definedName name="TEMP" localSheetId="17">'[9]Bond Returns'!$O$8</definedName>
    <definedName name="TEMP" localSheetId="18">'[9]Bond Returns'!$O$8</definedName>
    <definedName name="TEMP">'[2]Bond Returns'!$O$8</definedName>
    <definedName name="X" localSheetId="11">#REF!</definedName>
    <definedName name="X" localSheetId="17">#REF!</definedName>
    <definedName name="X" localSheetId="18">#REF!</definedName>
    <definedName name="X">#REF!</definedName>
    <definedName name="Z" localSheetId="11">#REF!</definedName>
    <definedName name="Z" localSheetId="17">#REF!</definedName>
    <definedName name="Z" localSheetId="18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<sst xmlns="http://schemas.openxmlformats.org/spreadsheetml/2006/main" count="683" uniqueCount="375">
  <si>
    <t>Page 1 of 1</t>
  </si>
  <si>
    <t>Summary Financial Statistics</t>
  </si>
  <si>
    <t>Company</t>
  </si>
  <si>
    <t>S&amp;P Bond Rating</t>
  </si>
  <si>
    <t>Operating Revenue ($mil)</t>
  </si>
  <si>
    <t>Percent Water Revenue</t>
  </si>
  <si>
    <t>Net Plant ($mil)</t>
  </si>
  <si>
    <t>Pre-Tax Interest Coverage</t>
  </si>
  <si>
    <t>Primary Service Area</t>
  </si>
  <si>
    <t>Common Equity Ratio*</t>
  </si>
  <si>
    <t>Return on Equity</t>
  </si>
  <si>
    <t>Price/ Earnings Ratio</t>
  </si>
  <si>
    <t>Market to Book Ratio</t>
  </si>
  <si>
    <t>American States Water</t>
  </si>
  <si>
    <t>Aqua America, Inc.</t>
  </si>
  <si>
    <t>A+</t>
  </si>
  <si>
    <t>CA</t>
  </si>
  <si>
    <t>California Water Service Group</t>
  </si>
  <si>
    <t>Connecticut Water Services, Inc.</t>
  </si>
  <si>
    <t>NR</t>
  </si>
  <si>
    <t>CT</t>
  </si>
  <si>
    <t>Middlesex Water Company</t>
  </si>
  <si>
    <t>NJ</t>
  </si>
  <si>
    <t>SJW Corp.</t>
  </si>
  <si>
    <t>AA-</t>
  </si>
  <si>
    <t>PA</t>
  </si>
  <si>
    <t>York Water Company</t>
  </si>
  <si>
    <t>Mean</t>
  </si>
  <si>
    <t>*Based on total permanent capital</t>
  </si>
  <si>
    <t>Jan</t>
  </si>
  <si>
    <t>Feb</t>
  </si>
  <si>
    <t>Mar</t>
  </si>
  <si>
    <t>Apr</t>
  </si>
  <si>
    <t>May</t>
  </si>
  <si>
    <t>Analysts Projected EPS Estimates</t>
  </si>
  <si>
    <t>First Call</t>
  </si>
  <si>
    <t>Zack's</t>
  </si>
  <si>
    <t>Average</t>
  </si>
  <si>
    <t>Value Line Historic and Projected Rates</t>
  </si>
  <si>
    <t>Value Line</t>
  </si>
  <si>
    <t>Historic Growth</t>
  </si>
  <si>
    <t xml:space="preserve">             Past 10 Years</t>
  </si>
  <si>
    <t xml:space="preserve">                 Past 5 Years</t>
  </si>
  <si>
    <t>Earnings</t>
  </si>
  <si>
    <t>Dividends</t>
  </si>
  <si>
    <t>Book Value</t>
  </si>
  <si>
    <t xml:space="preserve">                Value Line</t>
  </si>
  <si>
    <t xml:space="preserve">Value Line </t>
  </si>
  <si>
    <t xml:space="preserve">            Projected Growth</t>
  </si>
  <si>
    <t>Internal Growth</t>
  </si>
  <si>
    <t xml:space="preserve">          Est'd. '01-'03 to '07-'09</t>
  </si>
  <si>
    <t>Return on</t>
  </si>
  <si>
    <t>Retention</t>
  </si>
  <si>
    <t>Internal</t>
  </si>
  <si>
    <t>Equity</t>
  </si>
  <si>
    <t>Rate</t>
  </si>
  <si>
    <t>Growth</t>
  </si>
  <si>
    <t>Reuters</t>
  </si>
  <si>
    <t>Aug</t>
  </si>
  <si>
    <t>Sept</t>
  </si>
  <si>
    <t>Oct</t>
  </si>
  <si>
    <t>Nov</t>
  </si>
  <si>
    <t>Dec</t>
  </si>
  <si>
    <t>Jun</t>
  </si>
  <si>
    <t>Jul</t>
  </si>
  <si>
    <t>A-</t>
  </si>
  <si>
    <t>A</t>
  </si>
  <si>
    <t>PA,+</t>
  </si>
  <si>
    <t>Artesian Resources Corp.</t>
  </si>
  <si>
    <t>Pennichuck Corporation</t>
  </si>
  <si>
    <t>NH</t>
  </si>
  <si>
    <t>DE</t>
  </si>
  <si>
    <t xml:space="preserve">    Weighted</t>
  </si>
  <si>
    <t xml:space="preserve">    Capital Source</t>
  </si>
  <si>
    <t xml:space="preserve">    Cost Rate</t>
  </si>
  <si>
    <t xml:space="preserve">    Long-Term Debt</t>
  </si>
  <si>
    <t xml:space="preserve">    Common Equity</t>
  </si>
  <si>
    <t xml:space="preserve">    Total</t>
  </si>
  <si>
    <t>Ratio</t>
  </si>
  <si>
    <t>Capitalization</t>
  </si>
  <si>
    <t>Cost</t>
  </si>
  <si>
    <t>Small Water Company Group</t>
  </si>
  <si>
    <t>Monthly Dividend Yields</t>
  </si>
  <si>
    <t>Large Water Company Group</t>
  </si>
  <si>
    <t>Number</t>
  </si>
  <si>
    <t>Industry Name</t>
  </si>
  <si>
    <t>of Firms</t>
  </si>
  <si>
    <t>Beta</t>
  </si>
  <si>
    <t>E-Commerce</t>
  </si>
  <si>
    <t>Coal</t>
  </si>
  <si>
    <t>Electric Util. (Central)</t>
  </si>
  <si>
    <t>Internet</t>
  </si>
  <si>
    <t>Retail (Special Lines)</t>
  </si>
  <si>
    <t>Building Materials</t>
  </si>
  <si>
    <t>Semiconductor</t>
  </si>
  <si>
    <t>Manuf. Housing/RV</t>
  </si>
  <si>
    <t>Steel (General)</t>
  </si>
  <si>
    <t>Semiconductor Equip</t>
  </si>
  <si>
    <t>Retail Store</t>
  </si>
  <si>
    <t>Homebuilding</t>
  </si>
  <si>
    <t>Wireless Networking</t>
  </si>
  <si>
    <t>Oilfield Svcs/Equip.</t>
  </si>
  <si>
    <t>Industrial Services</t>
  </si>
  <si>
    <t>Telecom. Equipment</t>
  </si>
  <si>
    <t>Financial Svcs. (Div.)</t>
  </si>
  <si>
    <t>Machinery</t>
  </si>
  <si>
    <t>Computers/Peripherals</t>
  </si>
  <si>
    <t>Auto Parts</t>
  </si>
  <si>
    <t>Electric Utility (West)</t>
  </si>
  <si>
    <t>Entertainment Tech</t>
  </si>
  <si>
    <t>Office Equip/Supplies</t>
  </si>
  <si>
    <t>Aerospace/Defense</t>
  </si>
  <si>
    <t>Computer Software/Svcs</t>
  </si>
  <si>
    <t>Publishing</t>
  </si>
  <si>
    <t>Diversified Co.</t>
  </si>
  <si>
    <t>Cable TV</t>
  </si>
  <si>
    <t>Pharmacy Services</t>
  </si>
  <si>
    <t>Cement &amp; Aggregates</t>
  </si>
  <si>
    <t>Foreign Telecom.</t>
  </si>
  <si>
    <t>Insurance (Life)</t>
  </si>
  <si>
    <t>Household Products</t>
  </si>
  <si>
    <t>Power</t>
  </si>
  <si>
    <t>Chemical (Basic)</t>
  </si>
  <si>
    <t>Furn/Home Furnishings</t>
  </si>
  <si>
    <t>Electronics</t>
  </si>
  <si>
    <t>Apparel</t>
  </si>
  <si>
    <t>Metal Fabricating</t>
  </si>
  <si>
    <t>Telecom. Services</t>
  </si>
  <si>
    <t>Recreation</t>
  </si>
  <si>
    <t>Environmental</t>
  </si>
  <si>
    <t>Electrical Equipment</t>
  </si>
  <si>
    <t>Home Appliance</t>
  </si>
  <si>
    <t>Restaurant</t>
  </si>
  <si>
    <t>Precision Instrument</t>
  </si>
  <si>
    <t>Newspaper</t>
  </si>
  <si>
    <t>Toiletries/Cosmetics</t>
  </si>
  <si>
    <t>Air Transport</t>
  </si>
  <si>
    <t>Natural Gas (Div.)</t>
  </si>
  <si>
    <t>Electric Utility (East)</t>
  </si>
  <si>
    <t>Securities Brokerage</t>
  </si>
  <si>
    <t>Hotel/Gaming</t>
  </si>
  <si>
    <t>Textile</t>
  </si>
  <si>
    <t>Biotechnology</t>
  </si>
  <si>
    <t>Paper/Forest Products</t>
  </si>
  <si>
    <t>Bank (Midwest)</t>
  </si>
  <si>
    <t>Advertising</t>
  </si>
  <si>
    <t>Steel (Integrated)</t>
  </si>
  <si>
    <t>Petroleum (Producing)</t>
  </si>
  <si>
    <t>Entertainment</t>
  </si>
  <si>
    <t>Medical Supplies</t>
  </si>
  <si>
    <t>Grocery</t>
  </si>
  <si>
    <t>Bank (Foreign)</t>
  </si>
  <si>
    <t>Trucking</t>
  </si>
  <si>
    <t>Food Wholesalers</t>
  </si>
  <si>
    <t>Foreign Electronics</t>
  </si>
  <si>
    <t>Railroad</t>
  </si>
  <si>
    <t>Tobacco</t>
  </si>
  <si>
    <t>Drug</t>
  </si>
  <si>
    <t>Packaging &amp; Container</t>
  </si>
  <si>
    <t>Investment Co.</t>
  </si>
  <si>
    <t>Investment Co.(Foreign)</t>
  </si>
  <si>
    <t>Bank (Canadian)</t>
  </si>
  <si>
    <t>Canadian Energy</t>
  </si>
  <si>
    <t>Information Services</t>
  </si>
  <si>
    <t>Utility (Foreign)</t>
  </si>
  <si>
    <t>Natural Gas (Distrib.)</t>
  </si>
  <si>
    <t>Educational Services</t>
  </si>
  <si>
    <t>Chemical (Diversified)</t>
  </si>
  <si>
    <t>R.E.I.T.</t>
  </si>
  <si>
    <t>Retail Building Supply</t>
  </si>
  <si>
    <t>Shoe</t>
  </si>
  <si>
    <t>Food Processing</t>
  </si>
  <si>
    <t>Healthcare Information</t>
  </si>
  <si>
    <t>Medical Services</t>
  </si>
  <si>
    <t>Bank</t>
  </si>
  <si>
    <t>Auto &amp; Truck</t>
  </si>
  <si>
    <t>Petroleum (Integrated)</t>
  </si>
  <si>
    <t>Beverage (Soft Drink)</t>
  </si>
  <si>
    <t>Metals &amp; Mining (Div.)</t>
  </si>
  <si>
    <t>Insurance (Prop/Cas.)</t>
  </si>
  <si>
    <t>Thrift</t>
  </si>
  <si>
    <t>Human Resources</t>
  </si>
  <si>
    <t>Chemical (Specialty)</t>
  </si>
  <si>
    <t>Beverage (Alcoholic)</t>
  </si>
  <si>
    <t>Tire &amp; Rubber</t>
  </si>
  <si>
    <t>Maritime</t>
  </si>
  <si>
    <t>Water Utility</t>
  </si>
  <si>
    <t>Precious Metals</t>
  </si>
  <si>
    <t>Market</t>
  </si>
  <si>
    <t>Page 2 of 5</t>
  </si>
  <si>
    <t>DCF Equity Cost Rate</t>
  </si>
  <si>
    <t>Page 1 of 5</t>
  </si>
  <si>
    <t>Dividend Yield*</t>
  </si>
  <si>
    <t>Adjustment Factor</t>
  </si>
  <si>
    <t>Adjusted Dividend Yield</t>
  </si>
  <si>
    <t>Growth Rate</t>
  </si>
  <si>
    <t>Equity Cost Rate</t>
  </si>
  <si>
    <t xml:space="preserve">** Based on data provided on pages 3-5, </t>
  </si>
  <si>
    <t>CAPM</t>
  </si>
  <si>
    <t>CAPM Equity Cost Rate</t>
  </si>
  <si>
    <t>Risk-Free Interest Rate*</t>
  </si>
  <si>
    <t>Ex Ante Equity Risk Premium**</t>
  </si>
  <si>
    <t>CAPM Cost of Equity</t>
  </si>
  <si>
    <t>** Ex Ante Equity Risk Premiums</t>
  </si>
  <si>
    <t>Average Ex Ante Equity Risk Premiums</t>
  </si>
  <si>
    <t>from Derrig and Orr Study (2003)</t>
  </si>
  <si>
    <t>Ex Ante Equity Risk Premium from</t>
  </si>
  <si>
    <t>Building Blocks Approach"</t>
  </si>
  <si>
    <t>Real S&amp;P 500 EPS Growth Rate</t>
  </si>
  <si>
    <t>Inflation</t>
  </si>
  <si>
    <t>Real</t>
  </si>
  <si>
    <t>S&amp;P 500</t>
  </si>
  <si>
    <t>Annual Inflation</t>
  </si>
  <si>
    <t>Aadjustment</t>
  </si>
  <si>
    <t>Year</t>
  </si>
  <si>
    <t>S&amp;P Return</t>
  </si>
  <si>
    <t>S&amp;P P/E</t>
  </si>
  <si>
    <t>Earnings Yield</t>
  </si>
  <si>
    <t>Dividend Yield</t>
  </si>
  <si>
    <t>EPS</t>
  </si>
  <si>
    <t>CPI</t>
  </si>
  <si>
    <t>Factor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</si>
  <si>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</si>
  <si>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</si>
  <si>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</si>
  <si>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</si>
  <si>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</si>
  <si>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</si>
  <si>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</si>
  <si>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</si>
  <si>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</si>
  <si>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10-Year</t>
  </si>
  <si>
    <t>3-Year</t>
  </si>
  <si>
    <t>Data Source: http://pages.stern.nyu.edu/~adamodar/</t>
  </si>
  <si>
    <t>Real EPS Growth</t>
  </si>
  <si>
    <t>average</t>
  </si>
  <si>
    <t>Median</t>
  </si>
  <si>
    <t>Growth Rates</t>
  </si>
  <si>
    <t>3 Year</t>
  </si>
  <si>
    <t>5 Year</t>
  </si>
  <si>
    <t>10 Year</t>
  </si>
  <si>
    <t>ARTN B - Sales</t>
  </si>
  <si>
    <t>CTWS - Sales</t>
  </si>
  <si>
    <t>MSEX - Sales</t>
  </si>
  <si>
    <t>PNNW - Sales</t>
  </si>
  <si>
    <t>YORW - Sales</t>
  </si>
  <si>
    <t>ARTN B - EPS</t>
  </si>
  <si>
    <t>CTWS - EPS</t>
  </si>
  <si>
    <t>MSEX - EPS</t>
  </si>
  <si>
    <t>PNNW - EPS</t>
  </si>
  <si>
    <t>YORW - EPS</t>
  </si>
  <si>
    <t>ARTN B - DPS</t>
  </si>
  <si>
    <t>CTWS - DPS</t>
  </si>
  <si>
    <t>MSEX - DPS</t>
  </si>
  <si>
    <t>PNNW - DPS</t>
  </si>
  <si>
    <t>YORW - DPS</t>
  </si>
  <si>
    <t>ARTN B - BVPS</t>
  </si>
  <si>
    <t>CTWS - BVPS</t>
  </si>
  <si>
    <t>MSEX - BVPS</t>
  </si>
  <si>
    <t>PNNW - BVPS</t>
  </si>
  <si>
    <t>YORW - BVPS</t>
  </si>
  <si>
    <t>Data Source: www.mergent.com</t>
  </si>
  <si>
    <t>AWR - Sales</t>
  </si>
  <si>
    <t>WTR - Sales</t>
  </si>
  <si>
    <t>CWT - Sales</t>
  </si>
  <si>
    <t>SJW - Sales</t>
  </si>
  <si>
    <t>AWR - EPS</t>
  </si>
  <si>
    <t>WTR - EPS</t>
  </si>
  <si>
    <t>CWT - EPS</t>
  </si>
  <si>
    <t>SJW - EPS</t>
  </si>
  <si>
    <t>AWR - DPS</t>
  </si>
  <si>
    <t>WTR - DPS</t>
  </si>
  <si>
    <t>CWT - DPS</t>
  </si>
  <si>
    <t>SJW - DPS</t>
  </si>
  <si>
    <t>AWR - BVPS</t>
  </si>
  <si>
    <t>WTR - BVPS</t>
  </si>
  <si>
    <t>CWT - BVPS</t>
  </si>
  <si>
    <t>SJW - BVPS</t>
  </si>
  <si>
    <t>Historic Growth Rates</t>
  </si>
  <si>
    <t>DCF Equity Cost Growth Rate Measures</t>
  </si>
  <si>
    <t>Yahoo</t>
  </si>
  <si>
    <t xml:space="preserve">Data Sources: www.zacks.com, www.investor.reuters.com, </t>
  </si>
  <si>
    <t>Mean (of Means)</t>
  </si>
  <si>
    <t>Mean (of Medians)</t>
  </si>
  <si>
    <t>Industry Average Betas</t>
  </si>
  <si>
    <t>Page 3 of 5</t>
  </si>
  <si>
    <t>Page 4 of 5</t>
  </si>
  <si>
    <t>Page 5 of 5</t>
  </si>
  <si>
    <t>Data Source: http://www.stern.nyu.edu/~adamodar/</t>
  </si>
  <si>
    <t>Data Source:  Value Line Investment Survey</t>
  </si>
  <si>
    <t>Dow Jones Utilities - Market to Book and ROE</t>
  </si>
  <si>
    <t>Page 1 of 4</t>
  </si>
  <si>
    <t>Page 2 of 4</t>
  </si>
  <si>
    <t>Page 3 of 4</t>
  </si>
  <si>
    <t>Page 4 of 4</t>
  </si>
  <si>
    <t>ROE</t>
  </si>
  <si>
    <t>MB</t>
  </si>
  <si>
    <t>Dow Jones Utilities Dividend Yield</t>
  </si>
  <si>
    <t>Page 2 of 3</t>
  </si>
  <si>
    <t>Page 3 of 3</t>
  </si>
  <si>
    <t>Data Source: Ibbotson Associates, SBBI Yearbook, 2004.</t>
  </si>
  <si>
    <t>Richard Derrig and Elisha Orr, “Equity Risk Premium: Expectations Great and Small,” Working Paper (version 3.0),</t>
  </si>
  <si>
    <t>Automobile Insurers Bureau of Massachusetts, August 28, 2003.</t>
  </si>
  <si>
    <t>Appendix B</t>
  </si>
  <si>
    <t>Derrig-Orr (2003) Ex Ante Equity Risk Premium Studies</t>
  </si>
  <si>
    <t>Page 1 of 3</t>
  </si>
  <si>
    <t>Long-Term 'A' Rated Public Utility Bonds</t>
  </si>
  <si>
    <t>Data Source:  Bloomberg (FMCI Function).</t>
  </si>
  <si>
    <t>Data Source:  C.A. Turner Utility Reports, monthly issues.</t>
  </si>
  <si>
    <t>]</t>
  </si>
  <si>
    <t>Exhibit_(JRW-1)</t>
  </si>
  <si>
    <t>Data Source:  C.A. Turner Utility Reports, August, 2004.</t>
  </si>
  <si>
    <t>Exhibit_(JRW-4)</t>
  </si>
  <si>
    <t>Exhibit_(JRW-5)</t>
  </si>
  <si>
    <t>Exhibit_(JRW-6)</t>
  </si>
  <si>
    <t>Kentuck American Water Company</t>
  </si>
  <si>
    <t>July 2003-August 2004</t>
  </si>
  <si>
    <t>Exhibit_(JRW-7)</t>
  </si>
  <si>
    <t>Data Source: Value Line Investment Survey, July 30, 2004.</t>
  </si>
  <si>
    <t>Exhibit_(JRW-8)</t>
  </si>
  <si>
    <t xml:space="preserve">    Short-Term Debt</t>
  </si>
  <si>
    <t xml:space="preserve">    Preferred Stock</t>
  </si>
  <si>
    <t>Estimated at November 30, 2005</t>
  </si>
  <si>
    <t>Q 1 Cap.</t>
  </si>
  <si>
    <t>Q1 Ratio</t>
  </si>
  <si>
    <t>Q2 Cap.</t>
  </si>
  <si>
    <t>Q2 Ratio</t>
  </si>
  <si>
    <t>Q3 Cap.</t>
  </si>
  <si>
    <t>Q3 Ratio</t>
  </si>
  <si>
    <t>Q4 Cap.</t>
  </si>
  <si>
    <t>Q4 Ratio</t>
  </si>
  <si>
    <t>LT Debt</t>
  </si>
  <si>
    <t>ST Debt</t>
  </si>
  <si>
    <t>Preferred</t>
  </si>
  <si>
    <t>Common</t>
  </si>
  <si>
    <t>Total</t>
  </si>
  <si>
    <t>2001-2003 Quarterly Average</t>
  </si>
  <si>
    <t>Kentucky-American Water Company</t>
  </si>
  <si>
    <t>Exhibit_(JRW-9)</t>
  </si>
  <si>
    <t xml:space="preserve">   Exhibit_(JRW-7)</t>
  </si>
  <si>
    <t>Capital Structure</t>
  </si>
  <si>
    <t>Quarterly Capitalization Amounts and Ratios</t>
  </si>
  <si>
    <t>2001-2003</t>
  </si>
  <si>
    <t>Cost of Capital</t>
  </si>
  <si>
    <t>Data Source:  KAWC Response to Attorney General Data Request No. 152</t>
  </si>
  <si>
    <t>N/A</t>
  </si>
  <si>
    <t>http://quote.yahoo.com, August, 2004.</t>
  </si>
  <si>
    <t>Exhibit_(JRW-10)</t>
  </si>
  <si>
    <t>Exhibit_(JRW-3)</t>
  </si>
  <si>
    <t>*   Page 2 of Exhibit_(JRW-7)</t>
  </si>
  <si>
    <t xml:space="preserve">     Exhibit_(JRW-7)</t>
  </si>
  <si>
    <t>Kentucky-Water Company</t>
  </si>
  <si>
    <t>http://www.phil.frb.org/files/spf/spfq104.pdf</t>
  </si>
  <si>
    <t>Source: Philadelphia Federal Researve Bank, Survey of Professional Forecasters, February 23, 2004.</t>
  </si>
  <si>
    <t>* As of August, 2004</t>
  </si>
  <si>
    <t>Philadelphia Federal Reserve Bank</t>
  </si>
  <si>
    <t>Survey of Professional Forecasters</t>
  </si>
  <si>
    <t>Long-Term Forecasts</t>
  </si>
  <si>
    <t>Southwest Water Co..</t>
  </si>
  <si>
    <t>Dr. Vander Weide's Water Company Group</t>
  </si>
  <si>
    <t>AGL Resources</t>
  </si>
  <si>
    <t>Atmos Energy</t>
  </si>
  <si>
    <t>Energen Corp.</t>
  </si>
  <si>
    <t>Equitable Resources</t>
  </si>
  <si>
    <t>KeySpan Corp.</t>
  </si>
  <si>
    <t>New Jersey Resources</t>
  </si>
  <si>
    <t>NICOR</t>
  </si>
  <si>
    <t>Northwest Natural Gas</t>
  </si>
  <si>
    <t>Peoples Energy Corp.</t>
  </si>
  <si>
    <t>Southwest Gas</t>
  </si>
  <si>
    <t>UGI Corp.</t>
  </si>
  <si>
    <t>WGL Holdings, Inc</t>
  </si>
  <si>
    <t>Page 1 of 2</t>
  </si>
  <si>
    <t>LDC Group</t>
  </si>
  <si>
    <t>Page 2 of 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</si>
</sst>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_)"/>
    <numFmt numFmtId="170" formatCode="0.0000_)"/>
    <numFmt numFmtId="171" formatCode="0.00000000_)"/>
    <numFmt numFmtId="172" formatCode="dd\-mmm\-yy"/>
    <numFmt numFmtId="173" formatCode="0.000000000000000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00"/>
    <numFmt numFmtId="179" formatCode="0.0000000"/>
    <numFmt numFmtId="180" formatCode="0.000000"/>
    <numFmt numFmtId="181" formatCode="0.0000000000"/>
    <numFmt numFmtId="182" formatCode="0.00000000"/>
    <numFmt numFmtId="183" formatCode="0.000000000000000%"/>
    <numFmt numFmtId="184" formatCode="[$€-2]\ #,##0.00_);[Red]\([$€-2]\ #,##0.00\)"/>
    <numFmt numFmtId="185" formatCode="mm/dd/yy"/>
    <numFmt numFmtId="186" formatCode="m/dd/yy"/>
    <numFmt numFmtId="187" formatCode="m/yy"/>
    <numFmt numFmtId="188" formatCode="yyyy"/>
    <numFmt numFmtId="189" formatCode="0.0000%"/>
    <numFmt numFmtId="190" formatCode="0.00000%"/>
    <numFmt numFmtId="191" formatCode="0_)"/>
    <numFmt numFmtId="192" formatCode="_(* #,##0.0_);_(* \(#,##0.0\);_(* &quot;-&quot;??_);_(@_)"/>
    <numFmt numFmtId="193" formatCode="_(&quot;$&quot;* #,##0_);_(&quot;$&quot;* \(#,##0\);_(&quot;$&quot;* &quot;-&quot;??_);_(@_)"/>
    <numFmt numFmtId="194" formatCode="0.00000_)"/>
    <numFmt numFmtId="195" formatCode="_(* #,##0_);_(* \(#,##0\);_(* &quot;-&quot;??_);_(@_)"/>
    <numFmt numFmtId="196" formatCode="0.000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b/>
      <sz val="14"/>
      <name val="Helv"/>
      <family val="0"/>
    </font>
    <font>
      <sz val="10"/>
      <name val="Verdana"/>
      <family val="0"/>
    </font>
    <font>
      <sz val="8"/>
      <name val="Verdana"/>
      <family val="0"/>
    </font>
    <font>
      <i/>
      <sz val="9"/>
      <name val="Geneva"/>
      <family val="0"/>
    </font>
    <font>
      <b/>
      <sz val="9"/>
      <name val="Geneva"/>
      <family val="0"/>
    </font>
    <font>
      <b/>
      <u val="single"/>
      <sz val="12"/>
      <name val="Times New Roman"/>
      <family val="1"/>
    </font>
    <font>
      <sz val="10"/>
      <name val="Geneva"/>
      <family val="0"/>
    </font>
    <font>
      <i/>
      <sz val="10"/>
      <name val="Times"/>
      <family val="0"/>
    </font>
    <font>
      <i/>
      <sz val="10"/>
      <name val="Geneva"/>
      <family val="0"/>
    </font>
    <font>
      <sz val="10"/>
      <name val="Times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10"/>
      <name val="Courier"/>
      <family val="0"/>
    </font>
    <font>
      <sz val="20.75"/>
      <name val="Arial"/>
      <family val="0"/>
    </font>
    <font>
      <sz val="20.25"/>
      <name val="Arial"/>
      <family val="0"/>
    </font>
    <font>
      <b/>
      <sz val="8.5"/>
      <name val="Times New Roman"/>
      <family val="1"/>
    </font>
    <font>
      <sz val="19.25"/>
      <name val="Arial"/>
      <family val="0"/>
    </font>
    <font>
      <b/>
      <sz val="8"/>
      <name val="Times New Roman"/>
      <family val="1"/>
    </font>
    <font>
      <sz val="21.75"/>
      <name val="Arial"/>
      <family val="0"/>
    </font>
    <font>
      <sz val="8"/>
      <name val="Times New Roman"/>
      <family val="1"/>
    </font>
    <font>
      <b/>
      <sz val="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2.5"/>
      <name val="Times New Roman"/>
      <family val="1"/>
    </font>
    <font>
      <sz val="22"/>
      <name val="Arial"/>
      <family val="0"/>
    </font>
    <font>
      <b/>
      <sz val="16"/>
      <name val="Arial"/>
      <family val="2"/>
    </font>
    <font>
      <b/>
      <sz val="19.25"/>
      <name val="Times New Roman"/>
      <family val="1"/>
    </font>
    <font>
      <sz val="23.75"/>
      <name val="Arial"/>
      <family val="0"/>
    </font>
    <font>
      <b/>
      <sz val="8.5"/>
      <name val="Arial"/>
      <family val="2"/>
    </font>
    <font>
      <sz val="19"/>
      <name val="Arial"/>
      <family val="0"/>
    </font>
    <font>
      <b/>
      <sz val="22.75"/>
      <name val="Times New Roman"/>
      <family val="1"/>
    </font>
    <font>
      <sz val="9"/>
      <name val="Bookman Old Style"/>
      <family val="0"/>
    </font>
    <font>
      <b/>
      <sz val="9"/>
      <name val="Bookman Old Style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10"/>
      </left>
      <right>
        <color indexed="11"/>
      </right>
      <top>
        <color indexed="12"/>
      </top>
      <bottom style="thin"/>
    </border>
    <border>
      <left>
        <color indexed="11"/>
      </left>
      <right>
        <color indexed="11"/>
      </right>
      <top>
        <color indexed="12"/>
      </top>
      <bottom style="thin"/>
    </border>
    <border>
      <left>
        <color indexed="11"/>
      </left>
      <right>
        <color indexed="13"/>
      </right>
      <top>
        <color indexed="12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1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7" fillId="0" borderId="0" xfId="25" applyFont="1" applyAlignment="1">
      <alignment horizontal="right"/>
      <protection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3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9" fontId="11" fillId="0" borderId="1" xfId="27" applyFont="1" applyBorder="1" applyAlignment="1">
      <alignment horizontal="center"/>
    </xf>
    <xf numFmtId="165" fontId="11" fillId="0" borderId="1" xfId="27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27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1" fontId="11" fillId="0" borderId="1" xfId="27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165" fontId="9" fillId="0" borderId="3" xfId="27" applyNumberFormat="1" applyFont="1" applyBorder="1" applyAlignment="1">
      <alignment horizontal="center"/>
    </xf>
    <xf numFmtId="165" fontId="9" fillId="0" borderId="1" xfId="27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/>
    </xf>
    <xf numFmtId="165" fontId="11" fillId="0" borderId="4" xfId="27" applyNumberFormat="1" applyFont="1" applyBorder="1" applyAlignment="1">
      <alignment horizontal="center"/>
    </xf>
    <xf numFmtId="165" fontId="0" fillId="0" borderId="0" xfId="27" applyNumberFormat="1" applyFont="1" applyBorder="1" applyAlignment="1">
      <alignment horizontal="center"/>
    </xf>
    <xf numFmtId="165" fontId="11" fillId="0" borderId="0" xfId="27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27" applyNumberFormat="1" applyFont="1" applyBorder="1" applyAlignment="1">
      <alignment horizontal="center"/>
    </xf>
    <xf numFmtId="165" fontId="0" fillId="0" borderId="0" xfId="2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0" fontId="13" fillId="0" borderId="4" xfId="0" applyFont="1" applyBorder="1" applyAlignment="1">
      <alignment/>
    </xf>
    <xf numFmtId="0" fontId="13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65" fontId="13" fillId="0" borderId="4" xfId="27" applyNumberFormat="1" applyFont="1" applyBorder="1" applyAlignment="1">
      <alignment horizontal="center"/>
    </xf>
    <xf numFmtId="165" fontId="13" fillId="0" borderId="6" xfId="27" applyNumberFormat="1" applyFont="1" applyBorder="1" applyAlignment="1">
      <alignment horizontal="center"/>
    </xf>
    <xf numFmtId="165" fontId="13" fillId="0" borderId="0" xfId="27" applyNumberFormat="1" applyFont="1" applyBorder="1" applyAlignment="1">
      <alignment horizontal="center"/>
    </xf>
    <xf numFmtId="165" fontId="13" fillId="0" borderId="11" xfId="27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6" xfId="0" applyFont="1" applyBorder="1" applyAlignment="1">
      <alignment horizontal="centerContinuous"/>
    </xf>
    <xf numFmtId="0" fontId="13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/>
    </xf>
    <xf numFmtId="165" fontId="13" fillId="0" borderId="7" xfId="27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3" fillId="0" borderId="12" xfId="27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9" fontId="11" fillId="3" borderId="1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/>
    </xf>
    <xf numFmtId="165" fontId="13" fillId="0" borderId="14" xfId="27" applyNumberFormat="1" applyFont="1" applyBorder="1" applyAlignment="1">
      <alignment horizontal="center"/>
    </xf>
    <xf numFmtId="165" fontId="13" fillId="0" borderId="15" xfId="27" applyNumberFormat="1" applyFont="1" applyBorder="1" applyAlignment="1">
      <alignment horizontal="center"/>
    </xf>
    <xf numFmtId="165" fontId="11" fillId="0" borderId="7" xfId="27" applyNumberFormat="1" applyFont="1" applyBorder="1" applyAlignment="1">
      <alignment horizontal="center"/>
    </xf>
    <xf numFmtId="165" fontId="11" fillId="0" borderId="12" xfId="27" applyNumberFormat="1" applyFont="1" applyBorder="1" applyAlignment="1">
      <alignment horizontal="center"/>
    </xf>
    <xf numFmtId="2" fontId="11" fillId="0" borderId="12" xfId="27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65" fontId="13" fillId="0" borderId="16" xfId="27" applyNumberFormat="1" applyFont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 wrapText="1"/>
    </xf>
    <xf numFmtId="165" fontId="13" fillId="0" borderId="6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13" fillId="0" borderId="5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Continuous"/>
    </xf>
    <xf numFmtId="165" fontId="11" fillId="0" borderId="16" xfId="27" applyNumberFormat="1" applyFont="1" applyBorder="1" applyAlignment="1">
      <alignment horizontal="center"/>
    </xf>
    <xf numFmtId="0" fontId="6" fillId="0" borderId="0" xfId="25">
      <alignment/>
      <protection/>
    </xf>
    <xf numFmtId="10" fontId="6" fillId="0" borderId="0" xfId="25" applyNumberFormat="1" applyProtection="1">
      <alignment/>
      <protection/>
    </xf>
    <xf numFmtId="0" fontId="15" fillId="0" borderId="0" xfId="25" applyFont="1">
      <alignment/>
      <protection/>
    </xf>
    <xf numFmtId="0" fontId="16" fillId="0" borderId="0" xfId="25" applyFont="1" applyAlignment="1" applyProtection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5" applyFont="1" applyAlignment="1">
      <alignment horizontal="centerContinuous"/>
      <protection/>
    </xf>
    <xf numFmtId="0" fontId="7" fillId="0" borderId="0" xfId="25" applyFont="1" applyAlignment="1">
      <alignment horizontal="centerContinuous"/>
      <protection/>
    </xf>
    <xf numFmtId="0" fontId="7" fillId="0" borderId="0" xfId="25" applyFont="1" applyAlignment="1" applyProtection="1">
      <alignment horizontal="centerContinuous"/>
      <protection/>
    </xf>
    <xf numFmtId="0" fontId="7" fillId="4" borderId="17" xfId="25" applyFont="1" applyFill="1" applyBorder="1" applyAlignment="1" applyProtection="1">
      <alignment horizontal="left"/>
      <protection/>
    </xf>
    <xf numFmtId="0" fontId="7" fillId="4" borderId="18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11" xfId="25" applyFont="1" applyBorder="1" applyAlignment="1" applyProtection="1">
      <alignment horizontal="left"/>
      <protection/>
    </xf>
    <xf numFmtId="10" fontId="7" fillId="0" borderId="0" xfId="25" applyNumberFormat="1" applyFont="1" applyProtection="1">
      <alignment/>
      <protection/>
    </xf>
    <xf numFmtId="0" fontId="7" fillId="0" borderId="9" xfId="25" applyFont="1" applyBorder="1">
      <alignment/>
      <protection/>
    </xf>
    <xf numFmtId="10" fontId="7" fillId="0" borderId="19" xfId="25" applyNumberFormat="1" applyFont="1" applyBorder="1" applyProtection="1">
      <alignment/>
      <protection/>
    </xf>
    <xf numFmtId="0" fontId="7" fillId="0" borderId="20" xfId="25" applyFont="1" applyBorder="1">
      <alignment/>
      <protection/>
    </xf>
    <xf numFmtId="165" fontId="7" fillId="0" borderId="19" xfId="25" applyNumberFormat="1" applyFont="1" applyBorder="1" applyProtection="1">
      <alignment/>
      <protection/>
    </xf>
    <xf numFmtId="0" fontId="15" fillId="0" borderId="0" xfId="25" applyFont="1" applyBorder="1">
      <alignment/>
      <protection/>
    </xf>
    <xf numFmtId="5" fontId="15" fillId="0" borderId="0" xfId="25" applyNumberFormat="1" applyFont="1" applyBorder="1" applyProtection="1">
      <alignment/>
      <protection/>
    </xf>
    <xf numFmtId="0" fontId="16" fillId="0" borderId="0" xfId="25" applyFont="1" applyBorder="1" applyAlignment="1" applyProtection="1">
      <alignment horizontal="centerContinuous"/>
      <protection/>
    </xf>
    <xf numFmtId="0" fontId="15" fillId="0" borderId="0" xfId="25" applyFont="1" applyBorder="1" applyAlignment="1">
      <alignment horizontal="centerContinuous"/>
      <protection/>
    </xf>
    <xf numFmtId="0" fontId="7" fillId="0" borderId="0" xfId="25" applyFont="1" applyBorder="1" applyAlignment="1" applyProtection="1">
      <alignment horizontal="left"/>
      <protection/>
    </xf>
    <xf numFmtId="0" fontId="7" fillId="0" borderId="0" xfId="25" applyFont="1" applyBorder="1" applyAlignment="1">
      <alignment horizontal="centerContinuous"/>
      <protection/>
    </xf>
    <xf numFmtId="169" fontId="7" fillId="0" borderId="0" xfId="25" applyNumberFormat="1" applyFont="1" applyBorder="1" applyProtection="1">
      <alignment/>
      <protection/>
    </xf>
    <xf numFmtId="0" fontId="7" fillId="0" borderId="0" xfId="25" applyFont="1" applyBorder="1">
      <alignment/>
      <protection/>
    </xf>
    <xf numFmtId="170" fontId="7" fillId="0" borderId="0" xfId="25" applyNumberFormat="1" applyFont="1" applyBorder="1" applyProtection="1">
      <alignment/>
      <protection/>
    </xf>
    <xf numFmtId="170" fontId="15" fillId="0" borderId="0" xfId="25" applyNumberFormat="1" applyFont="1" applyBorder="1" applyProtection="1">
      <alignment/>
      <protection/>
    </xf>
    <xf numFmtId="0" fontId="17" fillId="0" borderId="0" xfId="25" applyFont="1" applyBorder="1">
      <alignment/>
      <protection/>
    </xf>
    <xf numFmtId="0" fontId="6" fillId="0" borderId="0" xfId="25" applyBorder="1">
      <alignment/>
      <protection/>
    </xf>
    <xf numFmtId="0" fontId="17" fillId="4" borderId="0" xfId="25" applyFont="1" applyFill="1" applyBorder="1">
      <alignment/>
      <protection/>
    </xf>
    <xf numFmtId="0" fontId="18" fillId="4" borderId="0" xfId="25" applyFont="1" applyFill="1" applyBorder="1">
      <alignment/>
      <protection/>
    </xf>
    <xf numFmtId="169" fontId="18" fillId="4" borderId="0" xfId="25" applyNumberFormat="1" applyFont="1" applyFill="1" applyBorder="1" applyProtection="1">
      <alignment/>
      <protection/>
    </xf>
    <xf numFmtId="0" fontId="19" fillId="4" borderId="0" xfId="25" applyFont="1" applyFill="1" applyBorder="1">
      <alignment/>
      <protection/>
    </xf>
    <xf numFmtId="0" fontId="6" fillId="4" borderId="0" xfId="25" applyFill="1" applyBorder="1">
      <alignment/>
      <protection/>
    </xf>
    <xf numFmtId="0" fontId="19" fillId="0" borderId="0" xfId="25" applyFont="1" applyBorder="1">
      <alignment/>
      <protection/>
    </xf>
    <xf numFmtId="37" fontId="6" fillId="0" borderId="0" xfId="25" applyNumberFormat="1" applyBorder="1" applyProtection="1">
      <alignment/>
      <protection/>
    </xf>
    <xf numFmtId="10" fontId="6" fillId="0" borderId="0" xfId="25" applyNumberFormat="1" applyBorder="1" applyProtection="1">
      <alignment/>
      <protection/>
    </xf>
    <xf numFmtId="37" fontId="20" fillId="0" borderId="0" xfId="25" applyNumberFormat="1" applyFont="1" applyBorder="1" applyProtection="1">
      <alignment/>
      <protection/>
    </xf>
    <xf numFmtId="0" fontId="20" fillId="0" borderId="0" xfId="25" applyFont="1" applyBorder="1">
      <alignment/>
      <protection/>
    </xf>
    <xf numFmtId="10" fontId="20" fillId="0" borderId="0" xfId="25" applyNumberFormat="1" applyFont="1" applyBorder="1" applyProtection="1">
      <alignment/>
      <protection/>
    </xf>
    <xf numFmtId="5" fontId="19" fillId="0" borderId="0" xfId="25" applyNumberFormat="1" applyFont="1" applyBorder="1" applyProtection="1">
      <alignment/>
      <protection/>
    </xf>
    <xf numFmtId="10" fontId="19" fillId="0" borderId="0" xfId="25" applyNumberFormat="1" applyFont="1" applyBorder="1" applyProtection="1">
      <alignment/>
      <protection/>
    </xf>
    <xf numFmtId="0" fontId="21" fillId="0" borderId="0" xfId="25" applyFont="1" applyBorder="1" applyAlignment="1">
      <alignment horizontal="centerContinuous"/>
      <protection/>
    </xf>
    <xf numFmtId="0" fontId="6" fillId="0" borderId="0" xfId="25" applyBorder="1" applyAlignment="1">
      <alignment horizontal="centerContinuous"/>
      <protection/>
    </xf>
    <xf numFmtId="170" fontId="6" fillId="0" borderId="0" xfId="25" applyNumberFormat="1" applyBorder="1" applyProtection="1">
      <alignment/>
      <protection/>
    </xf>
    <xf numFmtId="170" fontId="6" fillId="0" borderId="0" xfId="25" applyNumberFormat="1" applyProtection="1">
      <alignment/>
      <protection/>
    </xf>
    <xf numFmtId="0" fontId="19" fillId="0" borderId="0" xfId="25" applyFont="1" applyBorder="1" applyAlignment="1">
      <alignment horizontal="centerContinuous"/>
      <protection/>
    </xf>
    <xf numFmtId="169" fontId="6" fillId="0" borderId="0" xfId="25" applyNumberFormat="1" applyBorder="1" applyProtection="1">
      <alignment/>
      <protection/>
    </xf>
    <xf numFmtId="171" fontId="6" fillId="0" borderId="0" xfId="25" applyNumberFormat="1" applyProtection="1">
      <alignment/>
      <protection/>
    </xf>
    <xf numFmtId="169" fontId="6" fillId="0" borderId="0" xfId="25" applyNumberFormat="1" applyProtection="1">
      <alignment/>
      <protection/>
    </xf>
    <xf numFmtId="0" fontId="7" fillId="4" borderId="6" xfId="25" applyFont="1" applyFill="1" applyBorder="1" applyAlignment="1">
      <alignment horizontal="centerContinuous"/>
      <protection/>
    </xf>
    <xf numFmtId="0" fontId="7" fillId="4" borderId="9" xfId="25" applyFont="1" applyFill="1" applyBorder="1" applyAlignment="1">
      <alignment horizontal="centerContinuous"/>
      <protection/>
    </xf>
    <xf numFmtId="0" fontId="7" fillId="4" borderId="21" xfId="25" applyFont="1" applyFill="1" applyBorder="1" applyAlignment="1" applyProtection="1">
      <alignment horizontal="centerContinuous"/>
      <protection/>
    </xf>
    <xf numFmtId="0" fontId="7" fillId="4" borderId="21" xfId="25" applyFont="1" applyFill="1" applyBorder="1" applyAlignment="1">
      <alignment horizontal="centerContinuous"/>
      <protection/>
    </xf>
    <xf numFmtId="0" fontId="7" fillId="4" borderId="19" xfId="25" applyFont="1" applyFill="1" applyBorder="1" applyAlignment="1" applyProtection="1">
      <alignment horizontal="centerContinuous"/>
      <protection/>
    </xf>
    <xf numFmtId="0" fontId="7" fillId="4" borderId="19" xfId="25" applyFont="1" applyFill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165" fontId="9" fillId="0" borderId="2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165" fontId="9" fillId="0" borderId="27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/>
    </xf>
    <xf numFmtId="165" fontId="9" fillId="0" borderId="26" xfId="27" applyNumberFormat="1" applyFont="1" applyBorder="1" applyAlignment="1">
      <alignment horizontal="center"/>
    </xf>
    <xf numFmtId="165" fontId="9" fillId="0" borderId="5" xfId="27" applyNumberFormat="1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0" fontId="7" fillId="0" borderId="0" xfId="23" applyFont="1" applyAlignment="1">
      <alignment horizontal="center"/>
      <protection/>
    </xf>
    <xf numFmtId="0" fontId="22" fillId="0" borderId="0" xfId="23">
      <alignment/>
      <protection/>
    </xf>
    <xf numFmtId="0" fontId="24" fillId="0" borderId="0" xfId="23" applyFont="1">
      <alignment/>
      <protection/>
    </xf>
    <xf numFmtId="2" fontId="22" fillId="0" borderId="0" xfId="23" applyNumberFormat="1">
      <alignment/>
      <protection/>
    </xf>
    <xf numFmtId="10" fontId="22" fillId="0" borderId="0" xfId="23" applyNumberFormat="1">
      <alignment/>
      <protection/>
    </xf>
    <xf numFmtId="10" fontId="22" fillId="0" borderId="0" xfId="27" applyNumberFormat="1" applyAlignment="1">
      <alignment/>
    </xf>
    <xf numFmtId="0" fontId="25" fillId="0" borderId="0" xfId="23" applyFont="1">
      <alignment/>
      <protection/>
    </xf>
    <xf numFmtId="2" fontId="25" fillId="0" borderId="0" xfId="23" applyNumberFormat="1" applyFont="1">
      <alignment/>
      <protection/>
    </xf>
    <xf numFmtId="10" fontId="25" fillId="0" borderId="0" xfId="23" applyNumberFormat="1" applyFont="1">
      <alignment/>
      <protection/>
    </xf>
    <xf numFmtId="10" fontId="25" fillId="0" borderId="0" xfId="27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10" fontId="7" fillId="0" borderId="6" xfId="27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6" fillId="0" borderId="11" xfId="0" applyFont="1" applyBorder="1" applyAlignment="1">
      <alignment/>
    </xf>
    <xf numFmtId="10" fontId="7" fillId="0" borderId="11" xfId="27" applyNumberFormat="1" applyFont="1" applyBorder="1" applyAlignment="1">
      <alignment/>
    </xf>
    <xf numFmtId="10" fontId="26" fillId="0" borderId="11" xfId="27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10" fontId="7" fillId="0" borderId="9" xfId="27" applyNumberFormat="1" applyFont="1" applyBorder="1" applyAlignment="1">
      <alignment/>
    </xf>
    <xf numFmtId="0" fontId="27" fillId="0" borderId="0" xfId="26">
      <alignment/>
      <protection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10" fontId="7" fillId="0" borderId="31" xfId="27" applyNumberFormat="1" applyFont="1" applyBorder="1" applyAlignment="1">
      <alignment/>
    </xf>
    <xf numFmtId="0" fontId="7" fillId="0" borderId="32" xfId="0" applyFont="1" applyBorder="1" applyAlignment="1">
      <alignment/>
    </xf>
    <xf numFmtId="0" fontId="26" fillId="0" borderId="32" xfId="0" applyFont="1" applyBorder="1" applyAlignment="1">
      <alignment/>
    </xf>
    <xf numFmtId="10" fontId="26" fillId="0" borderId="33" xfId="0" applyNumberFormat="1" applyFont="1" applyBorder="1" applyAlignment="1">
      <alignment/>
    </xf>
    <xf numFmtId="10" fontId="7" fillId="0" borderId="0" xfId="27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10" fontId="7" fillId="0" borderId="36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0" fontId="7" fillId="0" borderId="0" xfId="27" applyNumberFormat="1" applyFont="1" applyAlignment="1">
      <alignment/>
    </xf>
    <xf numFmtId="0" fontId="11" fillId="0" borderId="0" xfId="0" applyFont="1" applyFill="1" applyBorder="1" applyAlignment="1" quotePrefix="1">
      <alignment/>
    </xf>
    <xf numFmtId="10" fontId="26" fillId="0" borderId="0" xfId="27" applyNumberFormat="1" applyFont="1" applyAlignment="1">
      <alignment/>
    </xf>
    <xf numFmtId="0" fontId="27" fillId="0" borderId="0" xfId="24">
      <alignment/>
      <protection/>
    </xf>
    <xf numFmtId="0" fontId="27" fillId="0" borderId="0" xfId="24" applyBorder="1">
      <alignment/>
      <protection/>
    </xf>
    <xf numFmtId="10" fontId="27" fillId="0" borderId="0" xfId="27" applyNumberFormat="1" applyAlignment="1">
      <alignment/>
    </xf>
    <xf numFmtId="0" fontId="27" fillId="0" borderId="0" xfId="24" applyAlignment="1">
      <alignment horizontal="center"/>
      <protection/>
    </xf>
    <xf numFmtId="10" fontId="27" fillId="0" borderId="0" xfId="24" applyNumberFormat="1" applyAlignment="1">
      <alignment horizontal="center"/>
      <protection/>
    </xf>
    <xf numFmtId="0" fontId="28" fillId="0" borderId="0" xfId="24" applyFont="1" applyBorder="1" applyAlignment="1">
      <alignment horizontal="center"/>
      <protection/>
    </xf>
    <xf numFmtId="0" fontId="28" fillId="0" borderId="15" xfId="24" applyFont="1" applyBorder="1" applyAlignment="1">
      <alignment horizontal="center"/>
      <protection/>
    </xf>
    <xf numFmtId="0" fontId="28" fillId="0" borderId="1" xfId="24" applyFont="1" applyBorder="1" applyAlignment="1">
      <alignment horizontal="center"/>
      <protection/>
    </xf>
    <xf numFmtId="10" fontId="28" fillId="0" borderId="1" xfId="27" applyNumberFormat="1" applyFont="1" applyBorder="1" applyAlignment="1">
      <alignment horizontal="center"/>
    </xf>
    <xf numFmtId="10" fontId="28" fillId="0" borderId="1" xfId="24" applyNumberFormat="1" applyFont="1" applyBorder="1" applyAlignment="1">
      <alignment horizontal="center"/>
      <protection/>
    </xf>
    <xf numFmtId="0" fontId="29" fillId="0" borderId="0" xfId="24" applyFont="1">
      <alignment/>
      <protection/>
    </xf>
    <xf numFmtId="0" fontId="30" fillId="0" borderId="1" xfId="24" applyFont="1" applyBorder="1" applyAlignment="1">
      <alignment horizontal="center"/>
      <protection/>
    </xf>
    <xf numFmtId="10" fontId="30" fillId="0" borderId="1" xfId="27" applyNumberFormat="1" applyFont="1" applyBorder="1" applyAlignment="1">
      <alignment horizontal="center"/>
    </xf>
    <xf numFmtId="165" fontId="30" fillId="0" borderId="1" xfId="27" applyNumberFormat="1" applyFont="1" applyBorder="1" applyAlignment="1">
      <alignment horizontal="center"/>
    </xf>
    <xf numFmtId="10" fontId="30" fillId="0" borderId="1" xfId="24" applyNumberFormat="1" applyFont="1" applyBorder="1" applyAlignment="1">
      <alignment horizontal="center"/>
      <protection/>
    </xf>
    <xf numFmtId="2" fontId="30" fillId="0" borderId="1" xfId="24" applyNumberFormat="1" applyFont="1" applyBorder="1" applyAlignment="1">
      <alignment horizontal="center"/>
      <protection/>
    </xf>
    <xf numFmtId="2" fontId="30" fillId="0" borderId="15" xfId="24" applyNumberFormat="1" applyFont="1" applyBorder="1" applyAlignment="1">
      <alignment horizontal="center"/>
      <protection/>
    </xf>
    <xf numFmtId="2" fontId="30" fillId="3" borderId="1" xfId="26" applyNumberFormat="1" applyFont="1" applyFill="1" applyBorder="1" applyAlignment="1">
      <alignment horizontal="center"/>
      <protection/>
    </xf>
    <xf numFmtId="0" fontId="27" fillId="0" borderId="0" xfId="24" applyBorder="1" applyAlignment="1">
      <alignment horizontal="center"/>
      <protection/>
    </xf>
    <xf numFmtId="10" fontId="30" fillId="0" borderId="26" xfId="27" applyNumberFormat="1" applyFont="1" applyFill="1" applyBorder="1" applyAlignment="1">
      <alignment horizontal="center"/>
    </xf>
    <xf numFmtId="10" fontId="30" fillId="0" borderId="26" xfId="24" applyNumberFormat="1" applyFont="1" applyBorder="1" applyAlignment="1">
      <alignment horizontal="center"/>
      <protection/>
    </xf>
    <xf numFmtId="2" fontId="30" fillId="0" borderId="26" xfId="24" applyNumberFormat="1" applyFont="1" applyFill="1" applyBorder="1" applyAlignment="1">
      <alignment horizontal="center"/>
      <protection/>
    </xf>
    <xf numFmtId="2" fontId="30" fillId="0" borderId="6" xfId="24" applyNumberFormat="1" applyFont="1" applyFill="1" applyBorder="1" applyAlignment="1">
      <alignment horizontal="center"/>
      <protection/>
    </xf>
    <xf numFmtId="10" fontId="30" fillId="0" borderId="26" xfId="27" applyNumberFormat="1" applyFont="1" applyBorder="1" applyAlignment="1">
      <alignment horizontal="center"/>
    </xf>
    <xf numFmtId="10" fontId="30" fillId="0" borderId="1" xfId="27" applyNumberFormat="1" applyFont="1" applyFill="1" applyBorder="1" applyAlignment="1">
      <alignment horizontal="center"/>
    </xf>
    <xf numFmtId="0" fontId="30" fillId="0" borderId="0" xfId="24" applyFont="1" applyBorder="1" applyAlignment="1">
      <alignment horizontal="center"/>
      <protection/>
    </xf>
    <xf numFmtId="0" fontId="30" fillId="0" borderId="15" xfId="24" applyFont="1" applyBorder="1" applyAlignment="1">
      <alignment horizontal="center"/>
      <protection/>
    </xf>
    <xf numFmtId="0" fontId="30" fillId="0" borderId="16" xfId="24" applyFont="1" applyBorder="1" applyAlignment="1">
      <alignment horizontal="center"/>
      <protection/>
    </xf>
    <xf numFmtId="10" fontId="30" fillId="0" borderId="0" xfId="24" applyNumberFormat="1" applyFont="1" applyAlignment="1">
      <alignment horizontal="center"/>
      <protection/>
    </xf>
    <xf numFmtId="0" fontId="30" fillId="0" borderId="0" xfId="24" applyFont="1" applyAlignment="1">
      <alignment horizontal="center"/>
      <protection/>
    </xf>
    <xf numFmtId="0" fontId="27" fillId="3" borderId="0" xfId="26" applyFont="1" applyFill="1">
      <alignment/>
      <protection/>
    </xf>
    <xf numFmtId="2" fontId="27" fillId="0" borderId="0" xfId="24" applyNumberFormat="1">
      <alignment/>
      <protection/>
    </xf>
    <xf numFmtId="166" fontId="27" fillId="0" borderId="0" xfId="24" applyNumberFormat="1" applyBorder="1">
      <alignment/>
      <protection/>
    </xf>
    <xf numFmtId="2" fontId="27" fillId="0" borderId="0" xfId="24" applyNumberFormat="1" applyBorder="1">
      <alignment/>
      <protection/>
    </xf>
    <xf numFmtId="0" fontId="27" fillId="3" borderId="0" xfId="24" applyFill="1" applyBorder="1">
      <alignment/>
      <protection/>
    </xf>
    <xf numFmtId="0" fontId="7" fillId="3" borderId="0" xfId="24" applyFont="1" applyFill="1" applyBorder="1">
      <alignment/>
      <protection/>
    </xf>
    <xf numFmtId="10" fontId="27" fillId="0" borderId="0" xfId="27" applyNumberFormat="1" applyBorder="1" applyAlignment="1">
      <alignment/>
    </xf>
    <xf numFmtId="10" fontId="27" fillId="0" borderId="0" xfId="24" applyNumberFormat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7" fillId="3" borderId="0" xfId="24" applyFont="1" applyFill="1" applyBorder="1" applyAlignment="1">
      <alignment horizontal="center"/>
      <protection/>
    </xf>
    <xf numFmtId="0" fontId="27" fillId="0" borderId="0" xfId="24" applyFill="1" applyBorder="1" applyAlignment="1">
      <alignment/>
      <protection/>
    </xf>
    <xf numFmtId="10" fontId="7" fillId="3" borderId="0" xfId="27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27" applyNumberFormat="1" applyFont="1" applyBorder="1" applyAlignment="1">
      <alignment horizontal="center"/>
    </xf>
    <xf numFmtId="2" fontId="11" fillId="3" borderId="1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11" fillId="0" borderId="7" xfId="0" applyFont="1" applyBorder="1" applyAlignment="1">
      <alignment/>
    </xf>
    <xf numFmtId="165" fontId="11" fillId="0" borderId="6" xfId="27" applyNumberFormat="1" applyFont="1" applyBorder="1" applyAlignment="1">
      <alignment/>
    </xf>
    <xf numFmtId="0" fontId="11" fillId="0" borderId="12" xfId="0" applyFont="1" applyBorder="1" applyAlignment="1">
      <alignment/>
    </xf>
    <xf numFmtId="165" fontId="11" fillId="0" borderId="11" xfId="27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165" fontId="11" fillId="0" borderId="7" xfId="27" applyNumberFormat="1" applyFont="1" applyBorder="1" applyAlignment="1">
      <alignment/>
    </xf>
    <xf numFmtId="165" fontId="11" fillId="0" borderId="12" xfId="27" applyNumberFormat="1" applyFont="1" applyBorder="1" applyAlignment="1">
      <alignment/>
    </xf>
    <xf numFmtId="165" fontId="11" fillId="0" borderId="26" xfId="27" applyNumberFormat="1" applyFont="1" applyBorder="1" applyAlignment="1">
      <alignment/>
    </xf>
    <xf numFmtId="165" fontId="11" fillId="0" borderId="5" xfId="27" applyNumberFormat="1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7" fillId="0" borderId="16" xfId="0" applyFont="1" applyBorder="1" applyAlignment="1">
      <alignment/>
    </xf>
    <xf numFmtId="165" fontId="7" fillId="0" borderId="16" xfId="27" applyNumberFormat="1" applyFont="1" applyBorder="1" applyAlignment="1">
      <alignment/>
    </xf>
    <xf numFmtId="165" fontId="7" fillId="0" borderId="1" xfId="27" applyNumberFormat="1" applyFont="1" applyBorder="1" applyAlignment="1">
      <alignment/>
    </xf>
    <xf numFmtId="165" fontId="7" fillId="0" borderId="15" xfId="27" applyNumberFormat="1" applyFont="1" applyBorder="1" applyAlignment="1">
      <alignment/>
    </xf>
    <xf numFmtId="165" fontId="0" fillId="0" borderId="1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2" fontId="11" fillId="0" borderId="0" xfId="27" applyNumberFormat="1" applyFont="1" applyBorder="1" applyAlignment="1">
      <alignment horizontal="center"/>
    </xf>
    <xf numFmtId="165" fontId="11" fillId="0" borderId="14" xfId="27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/>
    </xf>
    <xf numFmtId="0" fontId="5" fillId="0" borderId="0" xfId="20" applyBorder="1" applyAlignment="1">
      <alignment/>
    </xf>
    <xf numFmtId="165" fontId="7" fillId="0" borderId="0" xfId="27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2" fontId="7" fillId="0" borderId="33" xfId="27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centerContinuous"/>
    </xf>
    <xf numFmtId="0" fontId="34" fillId="0" borderId="0" xfId="22">
      <alignment/>
      <protection/>
    </xf>
    <xf numFmtId="0" fontId="22" fillId="0" borderId="7" xfId="23" applyBorder="1">
      <alignment/>
      <protection/>
    </xf>
    <xf numFmtId="0" fontId="22" fillId="0" borderId="4" xfId="23" applyBorder="1">
      <alignment/>
      <protection/>
    </xf>
    <xf numFmtId="2" fontId="22" fillId="0" borderId="4" xfId="23" applyNumberFormat="1" applyBorder="1">
      <alignment/>
      <protection/>
    </xf>
    <xf numFmtId="2" fontId="22" fillId="0" borderId="6" xfId="23" applyNumberFormat="1" applyBorder="1">
      <alignment/>
      <protection/>
    </xf>
    <xf numFmtId="0" fontId="22" fillId="0" borderId="12" xfId="23" applyBorder="1">
      <alignment/>
      <protection/>
    </xf>
    <xf numFmtId="0" fontId="22" fillId="0" borderId="0" xfId="23" applyBorder="1">
      <alignment/>
      <protection/>
    </xf>
    <xf numFmtId="2" fontId="22" fillId="0" borderId="0" xfId="23" applyNumberFormat="1" applyBorder="1">
      <alignment/>
      <protection/>
    </xf>
    <xf numFmtId="2" fontId="22" fillId="0" borderId="11" xfId="23" applyNumberFormat="1" applyBorder="1">
      <alignment/>
      <protection/>
    </xf>
    <xf numFmtId="0" fontId="22" fillId="0" borderId="10" xfId="23" applyBorder="1">
      <alignment/>
      <protection/>
    </xf>
    <xf numFmtId="0" fontId="22" fillId="0" borderId="8" xfId="23" applyBorder="1">
      <alignment/>
      <protection/>
    </xf>
    <xf numFmtId="2" fontId="22" fillId="0" borderId="8" xfId="23" applyNumberFormat="1" applyBorder="1">
      <alignment/>
      <protection/>
    </xf>
    <xf numFmtId="2" fontId="22" fillId="0" borderId="9" xfId="23" applyNumberFormat="1" applyBorder="1">
      <alignment/>
      <protection/>
    </xf>
    <xf numFmtId="0" fontId="22" fillId="0" borderId="9" xfId="23" applyBorder="1">
      <alignment/>
      <protection/>
    </xf>
    <xf numFmtId="0" fontId="43" fillId="0" borderId="0" xfId="0" applyFont="1" applyAlignment="1">
      <alignment horizontal="centerContinuous"/>
    </xf>
    <xf numFmtId="0" fontId="7" fillId="3" borderId="0" xfId="25" applyFont="1" applyFill="1" applyAlignment="1">
      <alignment horizontal="right"/>
      <protection/>
    </xf>
    <xf numFmtId="0" fontId="44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11" fillId="0" borderId="0" xfId="21" applyFont="1">
      <alignment/>
      <protection/>
    </xf>
    <xf numFmtId="0" fontId="34" fillId="0" borderId="0" xfId="22" applyFont="1">
      <alignment/>
      <protection/>
    </xf>
    <xf numFmtId="0" fontId="7" fillId="0" borderId="0" xfId="26" applyFont="1" applyAlignment="1">
      <alignment horizontal="right"/>
      <protection/>
    </xf>
    <xf numFmtId="0" fontId="7" fillId="4" borderId="4" xfId="25" applyFont="1" applyFill="1" applyBorder="1" applyAlignment="1" applyProtection="1">
      <alignment horizontal="centerContinuous"/>
      <protection/>
    </xf>
    <xf numFmtId="0" fontId="7" fillId="4" borderId="8" xfId="25" applyFont="1" applyFill="1" applyBorder="1" applyAlignment="1" applyProtection="1">
      <alignment horizontal="centerContinuous"/>
      <protection/>
    </xf>
    <xf numFmtId="0" fontId="7" fillId="4" borderId="7" xfId="25" applyFont="1" applyFill="1" applyBorder="1">
      <alignment/>
      <protection/>
    </xf>
    <xf numFmtId="0" fontId="7" fillId="4" borderId="6" xfId="25" applyFont="1" applyFill="1" applyBorder="1">
      <alignment/>
      <protection/>
    </xf>
    <xf numFmtId="0" fontId="7" fillId="4" borderId="37" xfId="25" applyFont="1" applyFill="1" applyBorder="1" applyAlignment="1" applyProtection="1">
      <alignment horizontal="left"/>
      <protection/>
    </xf>
    <xf numFmtId="0" fontId="7" fillId="4" borderId="38" xfId="25" applyFont="1" applyFill="1" applyBorder="1">
      <alignment/>
      <protection/>
    </xf>
    <xf numFmtId="0" fontId="7" fillId="0" borderId="12" xfId="25" applyFont="1" applyBorder="1" applyAlignment="1" applyProtection="1">
      <alignment horizontal="left"/>
      <protection/>
    </xf>
    <xf numFmtId="0" fontId="7" fillId="0" borderId="11" xfId="25" applyFont="1" applyBorder="1">
      <alignment/>
      <protection/>
    </xf>
    <xf numFmtId="0" fontId="7" fillId="0" borderId="39" xfId="25" applyFont="1" applyBorder="1" applyAlignment="1" applyProtection="1">
      <alignment horizontal="left"/>
      <protection/>
    </xf>
    <xf numFmtId="0" fontId="7" fillId="0" borderId="40" xfId="25" applyFont="1" applyBorder="1">
      <alignment/>
      <protection/>
    </xf>
    <xf numFmtId="0" fontId="11" fillId="0" borderId="11" xfId="0" applyFont="1" applyFill="1" applyBorder="1" applyAlignment="1">
      <alignment/>
    </xf>
    <xf numFmtId="0" fontId="27" fillId="3" borderId="0" xfId="24" applyFill="1">
      <alignment/>
      <protection/>
    </xf>
    <xf numFmtId="0" fontId="7" fillId="3" borderId="0" xfId="26" applyFont="1" applyFill="1" applyAlignment="1">
      <alignment horizontal="right"/>
      <protection/>
    </xf>
    <xf numFmtId="0" fontId="7" fillId="3" borderId="0" xfId="24" applyFont="1" applyFill="1" applyAlignment="1">
      <alignment horizontal="centerContinuous"/>
      <protection/>
    </xf>
    <xf numFmtId="0" fontId="27" fillId="3" borderId="0" xfId="24" applyFill="1" applyAlignment="1">
      <alignment horizontal="centerContinuous"/>
      <protection/>
    </xf>
    <xf numFmtId="0" fontId="7" fillId="3" borderId="7" xfId="24" applyFont="1" applyFill="1" applyBorder="1">
      <alignment/>
      <protection/>
    </xf>
    <xf numFmtId="0" fontId="7" fillId="3" borderId="4" xfId="24" applyFont="1" applyFill="1" applyBorder="1">
      <alignment/>
      <protection/>
    </xf>
    <xf numFmtId="0" fontId="7" fillId="3" borderId="4" xfId="24" applyFont="1" applyFill="1" applyBorder="1" applyAlignment="1">
      <alignment horizontal="center"/>
      <protection/>
    </xf>
    <xf numFmtId="0" fontId="7" fillId="3" borderId="6" xfId="24" applyFont="1" applyFill="1" applyBorder="1" applyAlignment="1">
      <alignment horizontal="center"/>
      <protection/>
    </xf>
    <xf numFmtId="0" fontId="7" fillId="3" borderId="12" xfId="24" applyFont="1" applyFill="1" applyBorder="1">
      <alignment/>
      <protection/>
    </xf>
    <xf numFmtId="0" fontId="7" fillId="3" borderId="11" xfId="24" applyFont="1" applyFill="1" applyBorder="1" applyAlignment="1">
      <alignment horizontal="center"/>
      <protection/>
    </xf>
    <xf numFmtId="0" fontId="7" fillId="3" borderId="26" xfId="24" applyFont="1" applyFill="1" applyBorder="1" applyAlignment="1">
      <alignment horizontal="center"/>
      <protection/>
    </xf>
    <xf numFmtId="0" fontId="7" fillId="3" borderId="7" xfId="24" applyFont="1" applyFill="1" applyBorder="1" applyAlignment="1">
      <alignment horizontal="center"/>
      <protection/>
    </xf>
    <xf numFmtId="0" fontId="28" fillId="3" borderId="0" xfId="24" applyFont="1" applyFill="1" applyBorder="1" applyAlignment="1">
      <alignment horizontal="center"/>
      <protection/>
    </xf>
    <xf numFmtId="0" fontId="30" fillId="3" borderId="1" xfId="24" applyFont="1" applyFill="1" applyBorder="1" applyAlignment="1">
      <alignment horizontal="center"/>
      <protection/>
    </xf>
    <xf numFmtId="10" fontId="30" fillId="3" borderId="1" xfId="27" applyNumberFormat="1" applyFont="1" applyFill="1" applyBorder="1" applyAlignment="1">
      <alignment horizontal="center"/>
    </xf>
    <xf numFmtId="2" fontId="30" fillId="3" borderId="1" xfId="27" applyNumberFormat="1" applyFont="1" applyFill="1" applyBorder="1" applyAlignment="1">
      <alignment horizontal="center"/>
    </xf>
    <xf numFmtId="165" fontId="30" fillId="3" borderId="1" xfId="27" applyNumberFormat="1" applyFont="1" applyFill="1" applyBorder="1" applyAlignment="1">
      <alignment horizontal="center"/>
    </xf>
    <xf numFmtId="10" fontId="30" fillId="3" borderId="1" xfId="24" applyNumberFormat="1" applyFont="1" applyFill="1" applyBorder="1" applyAlignment="1">
      <alignment horizontal="center"/>
      <protection/>
    </xf>
    <xf numFmtId="2" fontId="30" fillId="3" borderId="1" xfId="24" applyNumberFormat="1" applyFont="1" applyFill="1" applyBorder="1" applyAlignment="1">
      <alignment horizontal="center"/>
      <protection/>
    </xf>
    <xf numFmtId="0" fontId="27" fillId="3" borderId="1" xfId="24" applyFill="1" applyBorder="1" applyAlignment="1">
      <alignment horizontal="center"/>
      <protection/>
    </xf>
    <xf numFmtId="2" fontId="30" fillId="3" borderId="6" xfId="24" applyNumberFormat="1" applyFont="1" applyFill="1" applyBorder="1" applyAlignment="1">
      <alignment horizontal="center"/>
      <protection/>
    </xf>
    <xf numFmtId="166" fontId="27" fillId="3" borderId="1" xfId="24" applyNumberFormat="1" applyFill="1" applyBorder="1" applyAlignment="1">
      <alignment horizontal="center"/>
      <protection/>
    </xf>
    <xf numFmtId="2" fontId="30" fillId="3" borderId="11" xfId="24" applyNumberFormat="1" applyFont="1" applyFill="1" applyBorder="1" applyAlignment="1">
      <alignment horizontal="center"/>
      <protection/>
    </xf>
    <xf numFmtId="165" fontId="30" fillId="3" borderId="11" xfId="27" applyNumberFormat="1" applyFont="1" applyFill="1" applyBorder="1" applyAlignment="1">
      <alignment horizontal="center"/>
    </xf>
    <xf numFmtId="0" fontId="27" fillId="3" borderId="0" xfId="24" applyFill="1" applyBorder="1" applyAlignment="1">
      <alignment horizontal="center"/>
      <protection/>
    </xf>
    <xf numFmtId="0" fontId="30" fillId="3" borderId="26" xfId="24" applyFont="1" applyFill="1" applyBorder="1" applyAlignment="1">
      <alignment horizontal="center"/>
      <protection/>
    </xf>
    <xf numFmtId="10" fontId="30" fillId="3" borderId="26" xfId="27" applyNumberFormat="1" applyFont="1" applyFill="1" applyBorder="1" applyAlignment="1">
      <alignment horizontal="center"/>
    </xf>
    <xf numFmtId="2" fontId="30" fillId="3" borderId="26" xfId="27" applyNumberFormat="1" applyFont="1" applyFill="1" applyBorder="1" applyAlignment="1">
      <alignment horizontal="center"/>
    </xf>
    <xf numFmtId="10" fontId="30" fillId="3" borderId="26" xfId="24" applyNumberFormat="1" applyFont="1" applyFill="1" applyBorder="1" applyAlignment="1">
      <alignment horizontal="center"/>
      <protection/>
    </xf>
    <xf numFmtId="2" fontId="30" fillId="3" borderId="26" xfId="24" applyNumberFormat="1" applyFont="1" applyFill="1" applyBorder="1" applyAlignment="1">
      <alignment horizontal="center"/>
      <protection/>
    </xf>
    <xf numFmtId="0" fontId="30" fillId="3" borderId="0" xfId="24" applyFont="1" applyFill="1" applyBorder="1" applyAlignment="1">
      <alignment horizontal="center"/>
      <protection/>
    </xf>
    <xf numFmtId="2" fontId="27" fillId="3" borderId="0" xfId="24" applyNumberFormat="1" applyFill="1">
      <alignment/>
      <protection/>
    </xf>
    <xf numFmtId="10" fontId="27" fillId="3" borderId="0" xfId="27" applyNumberFormat="1" applyFill="1" applyAlignment="1">
      <alignment/>
    </xf>
    <xf numFmtId="10" fontId="27" fillId="3" borderId="0" xfId="27" applyNumberFormat="1" applyFont="1" applyFill="1" applyAlignment="1">
      <alignment/>
    </xf>
    <xf numFmtId="10" fontId="27" fillId="3" borderId="22" xfId="27" applyNumberForma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7" fillId="2" borderId="41" xfId="0" applyFont="1" applyFill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165" fontId="9" fillId="0" borderId="43" xfId="0" applyNumberFormat="1" applyFont="1" applyBorder="1" applyAlignment="1">
      <alignment horizontal="center"/>
    </xf>
    <xf numFmtId="165" fontId="9" fillId="0" borderId="44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7" fillId="4" borderId="46" xfId="25" applyFont="1" applyFill="1" applyBorder="1" applyAlignment="1" applyProtection="1">
      <alignment horizontal="left"/>
      <protection/>
    </xf>
    <xf numFmtId="0" fontId="7" fillId="4" borderId="47" xfId="25" applyFont="1" applyFill="1" applyBorder="1">
      <alignment/>
      <protection/>
    </xf>
    <xf numFmtId="0" fontId="7" fillId="5" borderId="11" xfId="25" applyFont="1" applyFill="1" applyBorder="1">
      <alignment/>
      <protection/>
    </xf>
    <xf numFmtId="0" fontId="7" fillId="5" borderId="0" xfId="25" applyFont="1" applyFill="1" applyBorder="1" applyAlignment="1">
      <alignment horizontal="centerContinuous"/>
      <protection/>
    </xf>
    <xf numFmtId="10" fontId="7" fillId="5" borderId="0" xfId="27" applyNumberFormat="1" applyFont="1" applyFill="1" applyBorder="1" applyAlignment="1" applyProtection="1">
      <alignment horizontal="centerContinuous"/>
      <protection/>
    </xf>
    <xf numFmtId="10" fontId="7" fillId="0" borderId="0" xfId="27" applyNumberFormat="1" applyFont="1" applyAlignment="1" applyProtection="1">
      <alignment/>
      <protection/>
    </xf>
    <xf numFmtId="10" fontId="7" fillId="0" borderId="19" xfId="27" applyNumberFormat="1" applyFont="1" applyBorder="1" applyAlignment="1" applyProtection="1">
      <alignment/>
      <protection/>
    </xf>
    <xf numFmtId="0" fontId="7" fillId="5" borderId="6" xfId="25" applyFont="1" applyFill="1" applyBorder="1">
      <alignment/>
      <protection/>
    </xf>
    <xf numFmtId="0" fontId="7" fillId="5" borderId="0" xfId="25" applyFont="1" applyFill="1" applyBorder="1">
      <alignment/>
      <protection/>
    </xf>
    <xf numFmtId="0" fontId="7" fillId="5" borderId="6" xfId="25" applyFont="1" applyFill="1" applyBorder="1" applyAlignment="1">
      <alignment horizontal="centerContinuous"/>
      <protection/>
    </xf>
    <xf numFmtId="0" fontId="0" fillId="0" borderId="48" xfId="0" applyFill="1" applyBorder="1" applyAlignment="1">
      <alignment vertical="top"/>
    </xf>
    <xf numFmtId="0" fontId="0" fillId="0" borderId="49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0" fontId="0" fillId="0" borderId="0" xfId="0" applyAlignment="1">
      <alignment vertical="center" wrapText="1"/>
    </xf>
    <xf numFmtId="0" fontId="54" fillId="0" borderId="1" xfId="0" applyFont="1" applyFill="1" applyBorder="1" applyAlignment="1">
      <alignment horizontal="right" vertical="top" wrapText="1"/>
    </xf>
    <xf numFmtId="3" fontId="54" fillId="0" borderId="1" xfId="0" applyNumberFormat="1" applyFont="1" applyFill="1" applyBorder="1" applyAlignment="1">
      <alignment horizontal="right" vertical="top"/>
    </xf>
    <xf numFmtId="165" fontId="54" fillId="0" borderId="1" xfId="0" applyNumberFormat="1" applyFont="1" applyFill="1" applyBorder="1" applyAlignment="1">
      <alignment horizontal="right" vertical="top"/>
    </xf>
    <xf numFmtId="165" fontId="56" fillId="0" borderId="1" xfId="0" applyNumberFormat="1" applyFont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top" wrapText="1"/>
    </xf>
    <xf numFmtId="165" fontId="54" fillId="0" borderId="1" xfId="0" applyNumberFormat="1" applyFont="1" applyFill="1" applyBorder="1" applyAlignment="1">
      <alignment horizontal="right" vertical="top" wrapText="1"/>
    </xf>
    <xf numFmtId="0" fontId="56" fillId="0" borderId="0" xfId="0" applyFont="1" applyAlignment="1">
      <alignment vertical="center" wrapText="1"/>
    </xf>
    <xf numFmtId="1" fontId="54" fillId="0" borderId="1" xfId="0" applyNumberFormat="1" applyFont="1" applyFill="1" applyBorder="1" applyAlignment="1">
      <alignment horizontal="right" vertical="top"/>
    </xf>
    <xf numFmtId="165" fontId="5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5" fontId="5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25" applyFont="1" applyAlignment="1" applyProtection="1">
      <alignment horizontal="centerContinuous"/>
      <protection/>
    </xf>
    <xf numFmtId="0" fontId="54" fillId="0" borderId="0" xfId="0" applyFont="1" applyFill="1" applyBorder="1" applyAlignment="1">
      <alignment horizontal="center" vertical="top" wrapText="1"/>
    </xf>
    <xf numFmtId="165" fontId="54" fillId="0" borderId="0" xfId="0" applyNumberFormat="1" applyFont="1" applyBorder="1" applyAlignment="1">
      <alignment vertical="center"/>
    </xf>
    <xf numFmtId="10" fontId="7" fillId="0" borderId="7" xfId="27" applyNumberFormat="1" applyFont="1" applyBorder="1" applyAlignment="1">
      <alignment/>
    </xf>
    <xf numFmtId="10" fontId="7" fillId="0" borderId="12" xfId="27" applyNumberFormat="1" applyFont="1" applyBorder="1" applyAlignment="1">
      <alignment/>
    </xf>
    <xf numFmtId="10" fontId="7" fillId="0" borderId="10" xfId="27" applyNumberFormat="1" applyFont="1" applyBorder="1" applyAlignment="1">
      <alignment/>
    </xf>
    <xf numFmtId="10" fontId="7" fillId="0" borderId="7" xfId="25" applyNumberFormat="1" applyFont="1" applyBorder="1" applyProtection="1">
      <alignment/>
      <protection/>
    </xf>
    <xf numFmtId="10" fontId="7" fillId="0" borderId="12" xfId="25" applyNumberFormat="1" applyFont="1" applyBorder="1" applyProtection="1">
      <alignment/>
      <protection/>
    </xf>
    <xf numFmtId="10" fontId="7" fillId="0" borderId="10" xfId="25" applyNumberFormat="1" applyFont="1" applyBorder="1" applyProtection="1">
      <alignment/>
      <protection/>
    </xf>
    <xf numFmtId="10" fontId="7" fillId="0" borderId="51" xfId="25" applyNumberFormat="1" applyFont="1" applyBorder="1" applyProtection="1">
      <alignment/>
      <protection/>
    </xf>
    <xf numFmtId="0" fontId="5" fillId="0" borderId="0" xfId="20" applyAlignment="1">
      <alignment/>
    </xf>
    <xf numFmtId="0" fontId="7" fillId="0" borderId="0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7" fillId="0" borderId="16" xfId="27" applyNumberFormat="1" applyFont="1" applyBorder="1" applyAlignment="1">
      <alignment horizontal="center"/>
    </xf>
    <xf numFmtId="165" fontId="7" fillId="0" borderId="1" xfId="27" applyNumberFormat="1" applyFont="1" applyBorder="1" applyAlignment="1">
      <alignment horizontal="center"/>
    </xf>
    <xf numFmtId="165" fontId="11" fillId="0" borderId="26" xfId="27" applyNumberFormat="1" applyFont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4" fillId="0" borderId="49" xfId="0" applyFill="1" applyBorder="1" applyAlignment="1">
      <alignment horizontal="left" vertical="top" wrapText="1"/>
    </xf>
    <xf numFmtId="1" fontId="55" fillId="0" borderId="16" xfId="0" applyNumberFormat="1" applyFont="1" applyFill="1" applyBorder="1" applyAlignment="1">
      <alignment horizontal="right" vertical="top"/>
    </xf>
    <xf numFmtId="1" fontId="55" fillId="0" borderId="15" xfId="0" applyNumberFormat="1" applyFont="1" applyFill="1" applyBorder="1" applyAlignment="1">
      <alignment horizontal="right" vertical="top"/>
    </xf>
    <xf numFmtId="0" fontId="54" fillId="0" borderId="16" xfId="0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horizontal="right" vertical="top" wrapText="1"/>
    </xf>
    <xf numFmtId="0" fontId="56" fillId="0" borderId="52" xfId="0" applyFont="1" applyFill="1" applyBorder="1" applyAlignment="1">
      <alignment horizontal="right" vertical="top"/>
    </xf>
    <xf numFmtId="0" fontId="54" fillId="0" borderId="16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nd and stock returns - 2001" xfId="21"/>
    <cellStyle name="Normal_bond and stock returns - 2004" xfId="22"/>
    <cellStyle name="Normal_Industry Betas from Damoderan - 2004" xfId="23"/>
    <cellStyle name="Normal_JRW62" xfId="24"/>
    <cellStyle name="Normal_rcjrw1" xfId="25"/>
    <cellStyle name="Normal_S&amp;P 500 Dat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'[10]Bond Yields (2)'!$B$2:$B$59</c:f>
              <c:numCache>
                <c:ptCount val="58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</c:numCache>
            </c:numRef>
          </c:cat>
          <c:val>
            <c:numRef>
              <c:f>'[10]Bond Yields (2)'!$C$2:$C$59</c:f>
              <c:numCache>
                <c:ptCount val="58"/>
                <c:pt idx="0">
                  <c:v>0.097</c:v>
                </c:pt>
                <c:pt idx="1">
                  <c:v>0.099</c:v>
                </c:pt>
                <c:pt idx="2">
                  <c:v>0.1</c:v>
                </c:pt>
                <c:pt idx="3">
                  <c:v>0.099</c:v>
                </c:pt>
                <c:pt idx="4">
                  <c:v>0.096</c:v>
                </c:pt>
                <c:pt idx="5">
                  <c:v>0.095</c:v>
                </c:pt>
                <c:pt idx="6">
                  <c:v>0.094</c:v>
                </c:pt>
                <c:pt idx="7">
                  <c:v>0.09</c:v>
                </c:pt>
                <c:pt idx="8">
                  <c:v>0.09</c:v>
                </c:pt>
                <c:pt idx="9">
                  <c:v>0.089</c:v>
                </c:pt>
                <c:pt idx="10">
                  <c:v>0.085</c:v>
                </c:pt>
                <c:pt idx="11">
                  <c:v>0.086</c:v>
                </c:pt>
                <c:pt idx="12">
                  <c:v>0.081</c:v>
                </c:pt>
                <c:pt idx="13">
                  <c:v>0.078</c:v>
                </c:pt>
                <c:pt idx="14">
                  <c:v>0.074</c:v>
                </c:pt>
                <c:pt idx="15">
                  <c:v>0.074</c:v>
                </c:pt>
                <c:pt idx="16">
                  <c:v>0.075</c:v>
                </c:pt>
                <c:pt idx="17">
                  <c:v>0.084</c:v>
                </c:pt>
                <c:pt idx="18">
                  <c:v>0.085</c:v>
                </c:pt>
                <c:pt idx="19">
                  <c:v>0.089</c:v>
                </c:pt>
                <c:pt idx="20">
                  <c:v>0.085</c:v>
                </c:pt>
                <c:pt idx="21">
                  <c:v>0.08</c:v>
                </c:pt>
                <c:pt idx="22">
                  <c:v>0.077</c:v>
                </c:pt>
                <c:pt idx="23">
                  <c:v>0.074</c:v>
                </c:pt>
                <c:pt idx="24">
                  <c:v>0.075</c:v>
                </c:pt>
                <c:pt idx="25">
                  <c:v>0.08</c:v>
                </c:pt>
                <c:pt idx="26">
                  <c:v>0.0797</c:v>
                </c:pt>
                <c:pt idx="27">
                  <c:v>0.0764</c:v>
                </c:pt>
                <c:pt idx="28">
                  <c:v>0.0766</c:v>
                </c:pt>
                <c:pt idx="29">
                  <c:v>0.0772</c:v>
                </c:pt>
                <c:pt idx="30">
                  <c:v>0.0738</c:v>
                </c:pt>
                <c:pt idx="31">
                  <c:v>0.0711</c:v>
                </c:pt>
                <c:pt idx="32">
                  <c:v>0.0713</c:v>
                </c:pt>
                <c:pt idx="33">
                  <c:v>0.0705</c:v>
                </c:pt>
                <c:pt idx="34">
                  <c:v>0.0692</c:v>
                </c:pt>
                <c:pt idx="35">
                  <c:v>0.0689</c:v>
                </c:pt>
                <c:pt idx="36">
                  <c:v>0.0719</c:v>
                </c:pt>
                <c:pt idx="37">
                  <c:v>0.0771</c:v>
                </c:pt>
                <c:pt idx="38">
                  <c:v>0.072</c:v>
                </c:pt>
                <c:pt idx="39">
                  <c:v>0.0762</c:v>
                </c:pt>
                <c:pt idx="40">
                  <c:v>0.0747</c:v>
                </c:pt>
                <c:pt idx="41">
                  <c:v>0.0783</c:v>
                </c:pt>
                <c:pt idx="42">
                  <c:v>0.0762</c:v>
                </c:pt>
                <c:pt idx="43">
                  <c:v>0.0703</c:v>
                </c:pt>
                <c:pt idx="44">
                  <c:v>0.068</c:v>
                </c:pt>
                <c:pt idx="45">
                  <c:v>0.0717</c:v>
                </c:pt>
                <c:pt idx="46">
                  <c:v>0.067</c:v>
                </c:pt>
                <c:pt idx="47">
                  <c:v>0.0677</c:v>
                </c:pt>
                <c:pt idx="48">
                  <c:v>0.07139999999999999</c:v>
                </c:pt>
                <c:pt idx="49">
                  <c:v>0.0647</c:v>
                </c:pt>
                <c:pt idx="50">
                  <c:v>0.054941000000000004</c:v>
                </c:pt>
                <c:pt idx="51">
                  <c:v>0.055143000000000005</c:v>
                </c:pt>
                <c:pt idx="52">
                  <c:v>0.052466</c:v>
                </c:pt>
                <c:pt idx="53">
                  <c:v>0.044994</c:v>
                </c:pt>
                <c:pt idx="54">
                  <c:v>0.04735</c:v>
                </c:pt>
                <c:pt idx="55">
                  <c:v>0.050072</c:v>
                </c:pt>
                <c:pt idx="56">
                  <c:v>0.044649999999999995</c:v>
                </c:pt>
                <c:pt idx="57">
                  <c:v>0.05289</c:v>
                </c:pt>
              </c:numCache>
            </c:numRef>
          </c:val>
        </c:ser>
        <c:axId val="67000596"/>
        <c:axId val="66134453"/>
      </c:barChart>
      <c:catAx>
        <c:axId val="67000596"/>
        <c:scaling>
          <c:orientation val="minMax"/>
          <c:min val="1082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75" b="1" i="0" u="none" baseline="0"/>
            </a:pPr>
          </a:p>
        </c:txPr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75" b="1" i="0" u="none" baseline="0"/>
            </a:pPr>
          </a:p>
        </c:txPr>
        <c:crossAx val="6700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DJU Dividend Yield</a:t>
            </a:r>
          </a:p>
        </c:rich>
      </c:tx>
      <c:layout>
        <c:manualLayout>
          <c:xMode val="factor"/>
          <c:yMode val="factor"/>
          <c:x val="0.22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1"/>
          <c:w val="0.9422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'[10]Div Yield Graph'!$A$4:$A$16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'[10]Div Yield Graph'!$B$4:$B$16</c:f>
              <c:numCache>
                <c:ptCount val="13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</c:numCache>
            </c:numRef>
          </c:val>
        </c:ser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58339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5225"/>
          <c:h val="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'jrw-5.3'!$C$5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'jrw-5.3'!$A$6:$A$18</c:f>
              <c:numCache/>
            </c:numRef>
          </c:cat>
          <c:val>
            <c:numRef>
              <c:f>'jrw-5.3'!$C$6:$C$18</c:f>
              <c:numCache/>
            </c:numRef>
          </c:val>
        </c:ser>
        <c:axId val="27851976"/>
        <c:axId val="49341193"/>
      </c:barChart>
      <c:barChart>
        <c:barDir val="col"/>
        <c:grouping val="clustered"/>
        <c:varyColors val="0"/>
        <c:ser>
          <c:idx val="0"/>
          <c:order val="0"/>
          <c:tx>
            <c:strRef>
              <c:f>'jrw-5.3'!$B$5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'jrw-5.3'!$B$6:$B$18</c:f>
              <c:numCache/>
            </c:numRef>
          </c:val>
        </c:ser>
        <c:gapWidth val="390"/>
        <c:axId val="41417554"/>
        <c:axId val="37213667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Market to Book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7851976"/>
        <c:crossesAt val="1"/>
        <c:crossBetween val="between"/>
        <c:dispUnits/>
      </c:valAx>
      <c:catAx>
        <c:axId val="41417554"/>
        <c:scaling>
          <c:orientation val="minMax"/>
        </c:scaling>
        <c:axPos val="b"/>
        <c:delete val="1"/>
        <c:majorTickMark val="in"/>
        <c:minorTickMark val="none"/>
        <c:tickLblPos val="nextTo"/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Return on Equity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040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LT US Treasury Yields (1926 - 2004)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6"/>
          <c:w val="0.983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Annual'!$A$8:$A$84</c:f>
              <c:numCache>
                <c:ptCount val="77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</c:numCache>
            </c:numRef>
          </c:cat>
          <c:val>
            <c:numRef>
              <c:f>'[1]ALL DATA - Annual'!$G$8:$G$84</c:f>
              <c:numCache>
                <c:ptCount val="77"/>
                <c:pt idx="0">
                  <c:v>0.0361</c:v>
                </c:pt>
                <c:pt idx="1">
                  <c:v>0.0323</c:v>
                </c:pt>
                <c:pt idx="2">
                  <c:v>0.0347</c:v>
                </c:pt>
                <c:pt idx="3">
                  <c:v>0.0347</c:v>
                </c:pt>
                <c:pt idx="4">
                  <c:v>0.0337</c:v>
                </c:pt>
                <c:pt idx="5">
                  <c:v>0.0385</c:v>
                </c:pt>
                <c:pt idx="6">
                  <c:v>0.0321</c:v>
                </c:pt>
                <c:pt idx="7">
                  <c:v>0.0353</c:v>
                </c:pt>
                <c:pt idx="8">
                  <c:v>0.0298</c:v>
                </c:pt>
                <c:pt idx="9">
                  <c:v>0.0293</c:v>
                </c:pt>
                <c:pt idx="10">
                  <c:v>0.0252</c:v>
                </c:pt>
                <c:pt idx="11">
                  <c:v>0.0279</c:v>
                </c:pt>
                <c:pt idx="12">
                  <c:v>0.0257</c:v>
                </c:pt>
                <c:pt idx="13">
                  <c:v>0.0238</c:v>
                </c:pt>
                <c:pt idx="14">
                  <c:v>0.0198</c:v>
                </c:pt>
                <c:pt idx="15">
                  <c:v>0.0254</c:v>
                </c:pt>
                <c:pt idx="16">
                  <c:v>0.0242</c:v>
                </c:pt>
                <c:pt idx="17">
                  <c:v>0.0253</c:v>
                </c:pt>
                <c:pt idx="18">
                  <c:v>0.0259</c:v>
                </c:pt>
                <c:pt idx="19">
                  <c:v>0.0203</c:v>
                </c:pt>
                <c:pt idx="20">
                  <c:v>0.0216</c:v>
                </c:pt>
                <c:pt idx="21">
                  <c:v>0.024</c:v>
                </c:pt>
                <c:pt idx="22">
                  <c:v>0.0241</c:v>
                </c:pt>
                <c:pt idx="23">
                  <c:v>0.022</c:v>
                </c:pt>
                <c:pt idx="24">
                  <c:v>0.0243</c:v>
                </c:pt>
                <c:pt idx="25">
                  <c:v>0.0274</c:v>
                </c:pt>
                <c:pt idx="26">
                  <c:v>0.0275</c:v>
                </c:pt>
                <c:pt idx="27">
                  <c:v>0.0278</c:v>
                </c:pt>
                <c:pt idx="28">
                  <c:v>0.0271</c:v>
                </c:pt>
                <c:pt idx="29">
                  <c:v>0.0306</c:v>
                </c:pt>
                <c:pt idx="30">
                  <c:v>0.0352</c:v>
                </c:pt>
                <c:pt idx="31">
                  <c:v>0.0329</c:v>
                </c:pt>
                <c:pt idx="32">
                  <c:v>0.0376</c:v>
                </c:pt>
                <c:pt idx="33">
                  <c:v>0.0426</c:v>
                </c:pt>
                <c:pt idx="34">
                  <c:v>0.0404</c:v>
                </c:pt>
                <c:pt idx="35">
                  <c:v>0.0447</c:v>
                </c:pt>
                <c:pt idx="36">
                  <c:v>0.0391</c:v>
                </c:pt>
                <c:pt idx="37">
                  <c:v>0.0422</c:v>
                </c:pt>
                <c:pt idx="38">
                  <c:v>0.0402</c:v>
                </c:pt>
                <c:pt idx="39">
                  <c:v>0.0457</c:v>
                </c:pt>
                <c:pt idx="40">
                  <c:v>0.0479</c:v>
                </c:pt>
                <c:pt idx="41">
                  <c:v>0.0604</c:v>
                </c:pt>
                <c:pt idx="42">
                  <c:v>0.0609</c:v>
                </c:pt>
                <c:pt idx="43">
                  <c:v>0.0677</c:v>
                </c:pt>
                <c:pt idx="44">
                  <c:v>0.0617</c:v>
                </c:pt>
                <c:pt idx="45">
                  <c:v>0.0608</c:v>
                </c:pt>
                <c:pt idx="46">
                  <c:v>0.0651</c:v>
                </c:pt>
                <c:pt idx="47">
                  <c:v>0.074</c:v>
                </c:pt>
                <c:pt idx="48">
                  <c:v>0.0828</c:v>
                </c:pt>
                <c:pt idx="49">
                  <c:v>0.0793</c:v>
                </c:pt>
                <c:pt idx="50">
                  <c:v>0.0764</c:v>
                </c:pt>
                <c:pt idx="51">
                  <c:v>0.0801</c:v>
                </c:pt>
                <c:pt idx="52">
                  <c:v>0.0899</c:v>
                </c:pt>
                <c:pt idx="53">
                  <c:v>0.0987</c:v>
                </c:pt>
                <c:pt idx="54">
                  <c:v>0.1184</c:v>
                </c:pt>
                <c:pt idx="55">
                  <c:v>0.1405</c:v>
                </c:pt>
                <c:pt idx="56">
                  <c:v>0.1061</c:v>
                </c:pt>
                <c:pt idx="57">
                  <c:v>0.1198</c:v>
                </c:pt>
                <c:pt idx="58">
                  <c:v>0.1162</c:v>
                </c:pt>
                <c:pt idx="59">
                  <c:v>0.0946</c:v>
                </c:pt>
                <c:pt idx="60">
                  <c:v>0.0796</c:v>
                </c:pt>
                <c:pt idx="61">
                  <c:v>0.092</c:v>
                </c:pt>
                <c:pt idx="62">
                  <c:v>0.0919</c:v>
                </c:pt>
                <c:pt idx="63">
                  <c:v>0.0816</c:v>
                </c:pt>
                <c:pt idx="64">
                  <c:v>0.0844</c:v>
                </c:pt>
                <c:pt idx="65">
                  <c:v>0.073</c:v>
                </c:pt>
                <c:pt idx="66">
                  <c:v>0.0726</c:v>
                </c:pt>
                <c:pt idx="67">
                  <c:v>0.0654</c:v>
                </c:pt>
                <c:pt idx="68">
                  <c:v>0.0799</c:v>
                </c:pt>
                <c:pt idx="69">
                  <c:v>0.0603</c:v>
                </c:pt>
                <c:pt idx="70">
                  <c:v>0.0673</c:v>
                </c:pt>
                <c:pt idx="71">
                  <c:v>0.0602</c:v>
                </c:pt>
                <c:pt idx="72">
                  <c:v>0.0542</c:v>
                </c:pt>
                <c:pt idx="73">
                  <c:v>0.0682</c:v>
                </c:pt>
                <c:pt idx="74">
                  <c:v>0.0558</c:v>
                </c:pt>
                <c:pt idx="75">
                  <c:v>0.0575</c:v>
                </c:pt>
                <c:pt idx="76">
                  <c:v>0.0484</c:v>
                </c:pt>
              </c:numCache>
            </c:numRef>
          </c:val>
        </c:ser>
        <c:axId val="66487548"/>
        <c:axId val="61517021"/>
      </c:barChart>
      <c:catAx>
        <c:axId val="6648754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648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Risk Premium (1926 - 2004)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5"/>
          <c:w val="0.997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Annual'!$A$8:$A$85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cat>
          <c:val>
            <c:numRef>
              <c:f>'[1]ALL DATA - Annual'!$F$8:$F$85</c:f>
              <c:numCache>
                <c:ptCount val="78"/>
                <c:pt idx="0">
                  <c:v>0.03850476053839884</c:v>
                </c:pt>
                <c:pt idx="1">
                  <c:v>0.2855512992745781</c:v>
                </c:pt>
                <c:pt idx="2">
                  <c:v>0.43505207922975353</c:v>
                </c:pt>
                <c:pt idx="3">
                  <c:v>-0.1184</c:v>
                </c:pt>
                <c:pt idx="4">
                  <c:v>-0.2957500612766218</c:v>
                </c:pt>
                <c:pt idx="5">
                  <c:v>-0.3803858343895624</c:v>
                </c:pt>
                <c:pt idx="6">
                  <c:v>-0.25041024720086413</c:v>
                </c:pt>
                <c:pt idx="7">
                  <c:v>0.5407000000000001</c:v>
                </c:pt>
                <c:pt idx="8">
                  <c:v>-0.11456844975756007</c:v>
                </c:pt>
                <c:pt idx="9">
                  <c:v>0.42660269670166656</c:v>
                </c:pt>
                <c:pt idx="10">
                  <c:v>0.2642659584587795</c:v>
                </c:pt>
                <c:pt idx="11">
                  <c:v>-0.3524495462899406</c:v>
                </c:pt>
                <c:pt idx="12">
                  <c:v>0.2562499399119334</c:v>
                </c:pt>
                <c:pt idx="13">
                  <c:v>-0.06372087427262109</c:v>
                </c:pt>
                <c:pt idx="14">
                  <c:v>-0.15871079406084632</c:v>
                </c:pt>
                <c:pt idx="15">
                  <c:v>-0.1250849303973192</c:v>
                </c:pt>
                <c:pt idx="16">
                  <c:v>0.17127669301316867</c:v>
                </c:pt>
                <c:pt idx="17">
                  <c:v>0.23840123888947323</c:v>
                </c:pt>
                <c:pt idx="18">
                  <c:v>0.16914813406860144</c:v>
                </c:pt>
                <c:pt idx="19">
                  <c:v>0.25681343329957096</c:v>
                </c:pt>
                <c:pt idx="20">
                  <c:v>-0.07980028910770343</c:v>
                </c:pt>
                <c:pt idx="21">
                  <c:v>0.08324024297753876</c:v>
                </c:pt>
                <c:pt idx="22">
                  <c:v>0.02125807709781522</c:v>
                </c:pt>
                <c:pt idx="23">
                  <c:v>0.12347161031038989</c:v>
                </c:pt>
                <c:pt idx="24">
                  <c:v>0.31690369976558186</c:v>
                </c:pt>
                <c:pt idx="25">
                  <c:v>0.2795810243471444</c:v>
                </c:pt>
                <c:pt idx="26">
                  <c:v>0.17191849621269498</c:v>
                </c:pt>
                <c:pt idx="27">
                  <c:v>-0.046108026333804314</c:v>
                </c:pt>
                <c:pt idx="28">
                  <c:v>0.4544455352443974</c:v>
                </c:pt>
                <c:pt idx="29">
                  <c:v>0.3283497101693273</c:v>
                </c:pt>
                <c:pt idx="30">
                  <c:v>0.12149591024206213</c:v>
                </c:pt>
                <c:pt idx="31">
                  <c:v>-0.1825789354986012</c:v>
                </c:pt>
                <c:pt idx="32">
                  <c:v>0.49487664239942813</c:v>
                </c:pt>
                <c:pt idx="33">
                  <c:v>0.14252980192369188</c:v>
                </c:pt>
                <c:pt idx="34">
                  <c:v>-0.13329096204651697</c:v>
                </c:pt>
                <c:pt idx="35">
                  <c:v>0.25928394731146465</c:v>
                </c:pt>
                <c:pt idx="36">
                  <c:v>-0.15610721848262943</c:v>
                </c:pt>
                <c:pt idx="37">
                  <c:v>0.2156131012732893</c:v>
                </c:pt>
                <c:pt idx="38">
                  <c:v>0.12996026240272868</c:v>
                </c:pt>
                <c:pt idx="39">
                  <c:v>0.11750379023761158</c:v>
                </c:pt>
                <c:pt idx="40">
                  <c:v>-0.13692817869450347</c:v>
                </c:pt>
                <c:pt idx="41">
                  <c:v>0.3318198606712936</c:v>
                </c:pt>
                <c:pt idx="42">
                  <c:v>0.11338798854830656</c:v>
                </c:pt>
                <c:pt idx="43">
                  <c:v>-0.03412550046493586</c:v>
                </c:pt>
                <c:pt idx="44">
                  <c:v>-0.0807616606984736</c:v>
                </c:pt>
                <c:pt idx="45">
                  <c:v>0.010812241829720293</c:v>
                </c:pt>
                <c:pt idx="46">
                  <c:v>0.1330410668987042</c:v>
                </c:pt>
                <c:pt idx="47">
                  <c:v>-0.13563854578640983</c:v>
                </c:pt>
                <c:pt idx="48">
                  <c:v>-0.3079347469618886</c:v>
                </c:pt>
                <c:pt idx="49">
                  <c:v>0.28025073043086063</c:v>
                </c:pt>
                <c:pt idx="50">
                  <c:v>0.07084426093206991</c:v>
                </c:pt>
                <c:pt idx="51">
                  <c:v>-0.0652876949537183</c:v>
                </c:pt>
                <c:pt idx="52">
                  <c:v>0.07749742016774612</c:v>
                </c:pt>
                <c:pt idx="53">
                  <c:v>0.19641626256331726</c:v>
                </c:pt>
                <c:pt idx="54">
                  <c:v>0.3638227243202378</c:v>
                </c:pt>
                <c:pt idx="55">
                  <c:v>-0.06764995250892361</c:v>
                </c:pt>
                <c:pt idx="56">
                  <c:v>-0.18963800595707142</c:v>
                </c:pt>
                <c:pt idx="57">
                  <c:v>0.21828449095521185</c:v>
                </c:pt>
                <c:pt idx="58">
                  <c:v>-0.09150914021111846</c:v>
                </c:pt>
                <c:pt idx="59">
                  <c:v>0.011879024779793523</c:v>
                </c:pt>
                <c:pt idx="60">
                  <c:v>-0.05967846301158092</c:v>
                </c:pt>
                <c:pt idx="61">
                  <c:v>0.07928180888445306</c:v>
                </c:pt>
                <c:pt idx="62">
                  <c:v>0.07142814801406658</c:v>
                </c:pt>
                <c:pt idx="63">
                  <c:v>0.13393345041229154</c:v>
                </c:pt>
                <c:pt idx="64">
                  <c:v>-0.0935</c:v>
                </c:pt>
                <c:pt idx="65">
                  <c:v>0.11249999999999999</c:v>
                </c:pt>
                <c:pt idx="66">
                  <c:v>-0.003799999999999998</c:v>
                </c:pt>
                <c:pt idx="67">
                  <c:v>-0.0825</c:v>
                </c:pt>
                <c:pt idx="68">
                  <c:v>0.0908</c:v>
                </c:pt>
                <c:pt idx="69">
                  <c:v>0.05760000000000004</c:v>
                </c:pt>
                <c:pt idx="70">
                  <c:v>0.24</c:v>
                </c:pt>
                <c:pt idx="71">
                  <c:v>0.1751</c:v>
                </c:pt>
                <c:pt idx="72">
                  <c:v>0.1552</c:v>
                </c:pt>
                <c:pt idx="73">
                  <c:v>0.3</c:v>
                </c:pt>
                <c:pt idx="74">
                  <c:v>-0.3059</c:v>
                </c:pt>
                <c:pt idx="75">
                  <c:v>-0.1558</c:v>
                </c:pt>
                <c:pt idx="76">
                  <c:v>-0.23550000000000001</c:v>
                </c:pt>
                <c:pt idx="77">
                  <c:v>0.27249999999999996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Stocks and Bonds Monthly Standard Deviations (1930 - 2004)</a:t>
            </a:r>
          </a:p>
        </c:rich>
      </c:tx>
      <c:layout>
        <c:manualLayout>
          <c:xMode val="factor"/>
          <c:yMode val="factor"/>
          <c:x val="-0.0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775"/>
          <c:w val="0.989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v>Stocks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Annual'!$A$12:$A$85</c:f>
              <c:numCache>
                <c:ptCount val="7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</c:numCache>
            </c:numRef>
          </c:cat>
          <c:val>
            <c:numRef>
              <c:f>'[1]ALL DATA - Annual'!$J$12:$J$85</c:f>
              <c:numCache>
                <c:ptCount val="74"/>
                <c:pt idx="0">
                  <c:v>0.06198067032999526</c:v>
                </c:pt>
                <c:pt idx="1">
                  <c:v>0.08327032362932987</c:v>
                </c:pt>
                <c:pt idx="2">
                  <c:v>0.11653634321055766</c:v>
                </c:pt>
                <c:pt idx="3">
                  <c:v>0.13487276113886829</c:v>
                </c:pt>
                <c:pt idx="4">
                  <c:v>0.13219217433553151</c:v>
                </c:pt>
                <c:pt idx="5">
                  <c:v>0.12985489135313052</c:v>
                </c:pt>
                <c:pt idx="6">
                  <c:v>0.11677084694915175</c:v>
                </c:pt>
                <c:pt idx="7">
                  <c:v>0.08902401767063887</c:v>
                </c:pt>
                <c:pt idx="8">
                  <c:v>0.07437888699460053</c:v>
                </c:pt>
                <c:pt idx="9">
                  <c:v>0.07810332579346414</c:v>
                </c:pt>
                <c:pt idx="10">
                  <c:v>0.08173019085516822</c:v>
                </c:pt>
                <c:pt idx="11">
                  <c:v>0.08105123501355313</c:v>
                </c:pt>
                <c:pt idx="12">
                  <c:v>0.07657294336484366</c:v>
                </c:pt>
                <c:pt idx="13">
                  <c:v>0.05977973595254128</c:v>
                </c:pt>
                <c:pt idx="14">
                  <c:v>0.0484901221040602</c:v>
                </c:pt>
                <c:pt idx="15">
                  <c:v>0.039061801318196046</c:v>
                </c:pt>
                <c:pt idx="16">
                  <c:v>0.041404985475449956</c:v>
                </c:pt>
                <c:pt idx="17">
                  <c:v>0.03920925004241842</c:v>
                </c:pt>
                <c:pt idx="18">
                  <c:v>0.04195165352323235</c:v>
                </c:pt>
                <c:pt idx="19">
                  <c:v>0.04270011823428856</c:v>
                </c:pt>
                <c:pt idx="20">
                  <c:v>0.041437751976777036</c:v>
                </c:pt>
                <c:pt idx="21">
                  <c:v>0.0369559624944188</c:v>
                </c:pt>
                <c:pt idx="22">
                  <c:v>0.037451213116385024</c:v>
                </c:pt>
                <c:pt idx="23">
                  <c:v>0.030980482924289968</c:v>
                </c:pt>
                <c:pt idx="24">
                  <c:v>0.03371740545409086</c:v>
                </c:pt>
                <c:pt idx="25">
                  <c:v>0.03456079325703557</c:v>
                </c:pt>
                <c:pt idx="26">
                  <c:v>0.03637484234406461</c:v>
                </c:pt>
                <c:pt idx="27">
                  <c:v>0.038373283674973654</c:v>
                </c:pt>
                <c:pt idx="28">
                  <c:v>0.037496735265294165</c:v>
                </c:pt>
                <c:pt idx="29">
                  <c:v>0.03406432738217503</c:v>
                </c:pt>
                <c:pt idx="30">
                  <c:v>0.03433058014851094</c:v>
                </c:pt>
                <c:pt idx="31">
                  <c:v>0.03147992742297154</c:v>
                </c:pt>
                <c:pt idx="32">
                  <c:v>0.036654914934956394</c:v>
                </c:pt>
                <c:pt idx="33">
                  <c:v>0.03682887544667455</c:v>
                </c:pt>
                <c:pt idx="34">
                  <c:v>0.03586667019052027</c:v>
                </c:pt>
                <c:pt idx="35">
                  <c:v>0.0332658301498032</c:v>
                </c:pt>
                <c:pt idx="36">
                  <c:v>0.03450057664574447</c:v>
                </c:pt>
                <c:pt idx="37">
                  <c:v>0.028003314089585892</c:v>
                </c:pt>
                <c:pt idx="38">
                  <c:v>0.029707795974569816</c:v>
                </c:pt>
                <c:pt idx="39">
                  <c:v>0.03380346070383261</c:v>
                </c:pt>
                <c:pt idx="40">
                  <c:v>0.0406541448959663</c:v>
                </c:pt>
                <c:pt idx="41">
                  <c:v>0.04154775685882452</c:v>
                </c:pt>
                <c:pt idx="42">
                  <c:v>0.03942696398264631</c:v>
                </c:pt>
                <c:pt idx="43">
                  <c:v>0.040532677626275264</c:v>
                </c:pt>
                <c:pt idx="44">
                  <c:v>0.048622390218453417</c:v>
                </c:pt>
                <c:pt idx="45">
                  <c:v>0.04859238920745602</c:v>
                </c:pt>
                <c:pt idx="46">
                  <c:v>0.048914184604831705</c:v>
                </c:pt>
                <c:pt idx="47">
                  <c:v>0.049531845283839596</c:v>
                </c:pt>
                <c:pt idx="48">
                  <c:v>0.05036661623094762</c:v>
                </c:pt>
                <c:pt idx="49">
                  <c:v>0.04172718937735124</c:v>
                </c:pt>
                <c:pt idx="50">
                  <c:v>0.04180687779009042</c:v>
                </c:pt>
                <c:pt idx="51">
                  <c:v>0.04161562804070392</c:v>
                </c:pt>
                <c:pt idx="52">
                  <c:v>0.04600297442074322</c:v>
                </c:pt>
                <c:pt idx="53">
                  <c:v>0.042888397291368</c:v>
                </c:pt>
                <c:pt idx="54">
                  <c:v>0.04333019103991528</c:v>
                </c:pt>
                <c:pt idx="55">
                  <c:v>0.039837966083456945</c:v>
                </c:pt>
                <c:pt idx="56">
                  <c:v>0.041979603645368326</c:v>
                </c:pt>
                <c:pt idx="57">
                  <c:v>0.05130991879419287</c:v>
                </c:pt>
                <c:pt idx="58">
                  <c:v>0.05132963623050095</c:v>
                </c:pt>
                <c:pt idx="59">
                  <c:v>0.05064333396410627</c:v>
                </c:pt>
                <c:pt idx="60">
                  <c:v>0.05372499239956515</c:v>
                </c:pt>
                <c:pt idx="61">
                  <c:v>0.05289650111827394</c:v>
                </c:pt>
                <c:pt idx="62">
                  <c:v>0.038259330416107504</c:v>
                </c:pt>
                <c:pt idx="63">
                  <c:v>0.037010326787112933</c:v>
                </c:pt>
                <c:pt idx="64">
                  <c:v>0.03580225784313982</c:v>
                </c:pt>
                <c:pt idx="65">
                  <c:v>0.028858086629035003</c:v>
                </c:pt>
                <c:pt idx="66">
                  <c:v>0.024809724571895866</c:v>
                </c:pt>
                <c:pt idx="67">
                  <c:v>0.03055904321509792</c:v>
                </c:pt>
                <c:pt idx="68">
                  <c:v>0.03964357293433578</c:v>
                </c:pt>
                <c:pt idx="69">
                  <c:v>0.03994427451671474</c:v>
                </c:pt>
                <c:pt idx="70">
                  <c:v>0.046029448152484116</c:v>
                </c:pt>
                <c:pt idx="71">
                  <c:v>0.05124857664690145</c:v>
                </c:pt>
                <c:pt idx="72">
                  <c:v>0.054105305346764915</c:v>
                </c:pt>
                <c:pt idx="73">
                  <c:v>0.04905208487470798</c:v>
                </c:pt>
              </c:numCache>
            </c:numRef>
          </c:val>
        </c:ser>
        <c:ser>
          <c:idx val="1"/>
          <c:order val="1"/>
          <c:tx>
            <c:v>Bonds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Annual'!$A$12:$A$85</c:f>
              <c:numCache>
                <c:ptCount val="7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</c:numCache>
            </c:numRef>
          </c:cat>
          <c:val>
            <c:numRef>
              <c:f>'[1]ALL DATA - Annual'!$K$12:$K$85</c:f>
              <c:numCache>
                <c:ptCount val="74"/>
                <c:pt idx="0">
                  <c:v>0.010498391411174486</c:v>
                </c:pt>
                <c:pt idx="1">
                  <c:v>0.01266604505053658</c:v>
                </c:pt>
                <c:pt idx="2">
                  <c:v>0.018201359763001832</c:v>
                </c:pt>
                <c:pt idx="3">
                  <c:v>0.018855843406105056</c:v>
                </c:pt>
                <c:pt idx="4">
                  <c:v>0.017893960495715365</c:v>
                </c:pt>
                <c:pt idx="5">
                  <c:v>0.018001827916445966</c:v>
                </c:pt>
                <c:pt idx="6">
                  <c:v>0.016307833410835287</c:v>
                </c:pt>
                <c:pt idx="7">
                  <c:v>0.01151417773394561</c:v>
                </c:pt>
                <c:pt idx="8">
                  <c:v>0.009848612282392323</c:v>
                </c:pt>
                <c:pt idx="9">
                  <c:v>0.013004748171341111</c:v>
                </c:pt>
                <c:pt idx="10">
                  <c:v>0.0139542740366129</c:v>
                </c:pt>
                <c:pt idx="11">
                  <c:v>0.014459108144464973</c:v>
                </c:pt>
                <c:pt idx="12">
                  <c:v>0.013098568518056554</c:v>
                </c:pt>
                <c:pt idx="13">
                  <c:v>0.012838058004750304</c:v>
                </c:pt>
                <c:pt idx="14">
                  <c:v>0.00795864030821569</c:v>
                </c:pt>
                <c:pt idx="15">
                  <c:v>0.006558864019189773</c:v>
                </c:pt>
                <c:pt idx="16">
                  <c:v>0.005900112051666665</c:v>
                </c:pt>
                <c:pt idx="17">
                  <c:v>0.0070367677238914175</c:v>
                </c:pt>
                <c:pt idx="18">
                  <c:v>0.00737584948026704</c:v>
                </c:pt>
                <c:pt idx="19">
                  <c:v>0.007754665083390484</c:v>
                </c:pt>
                <c:pt idx="20">
                  <c:v>0.006660522168385565</c:v>
                </c:pt>
                <c:pt idx="21">
                  <c:v>0.007161420366566024</c:v>
                </c:pt>
                <c:pt idx="22">
                  <c:v>0.007215388454931276</c:v>
                </c:pt>
                <c:pt idx="23">
                  <c:v>0.009208453845365259</c:v>
                </c:pt>
                <c:pt idx="24">
                  <c:v>0.009873045657524103</c:v>
                </c:pt>
                <c:pt idx="25">
                  <c:v>0.01073701489655709</c:v>
                </c:pt>
                <c:pt idx="26">
                  <c:v>0.0115752561766708</c:v>
                </c:pt>
                <c:pt idx="27">
                  <c:v>0.014622123553787328</c:v>
                </c:pt>
                <c:pt idx="28">
                  <c:v>0.015807250094673507</c:v>
                </c:pt>
                <c:pt idx="29">
                  <c:v>0.015579731401906632</c:v>
                </c:pt>
                <c:pt idx="30">
                  <c:v>0.017225928776766212</c:v>
                </c:pt>
                <c:pt idx="31">
                  <c:v>0.016632920836568532</c:v>
                </c:pt>
                <c:pt idx="32">
                  <c:v>0.014262371238098292</c:v>
                </c:pt>
                <c:pt idx="33">
                  <c:v>0.011195800800101595</c:v>
                </c:pt>
                <c:pt idx="34">
                  <c:v>0.010176464541065109</c:v>
                </c:pt>
                <c:pt idx="35">
                  <c:v>0.0068110808409695325</c:v>
                </c:pt>
                <c:pt idx="36">
                  <c:v>0.010934777724713424</c:v>
                </c:pt>
                <c:pt idx="37">
                  <c:v>0.013867721414213018</c:v>
                </c:pt>
                <c:pt idx="38">
                  <c:v>0.016946341706168395</c:v>
                </c:pt>
                <c:pt idx="39">
                  <c:v>0.021188197120619354</c:v>
                </c:pt>
                <c:pt idx="40">
                  <c:v>0.027267144402905282</c:v>
                </c:pt>
                <c:pt idx="41">
                  <c:v>0.02838708210710561</c:v>
                </c:pt>
                <c:pt idx="42">
                  <c:v>0.02740970524589177</c:v>
                </c:pt>
                <c:pt idx="43">
                  <c:v>0.02755020185447327</c:v>
                </c:pt>
                <c:pt idx="44">
                  <c:v>0.026153279537288545</c:v>
                </c:pt>
                <c:pt idx="45">
                  <c:v>0.02265073557795027</c:v>
                </c:pt>
                <c:pt idx="46">
                  <c:v>0.020392633201450197</c:v>
                </c:pt>
                <c:pt idx="47">
                  <c:v>0.02054298880126475</c:v>
                </c:pt>
                <c:pt idx="48">
                  <c:v>0.018735677418586536</c:v>
                </c:pt>
                <c:pt idx="49">
                  <c:v>0.020792016296325537</c:v>
                </c:pt>
                <c:pt idx="50">
                  <c:v>0.03192915852146575</c:v>
                </c:pt>
                <c:pt idx="51">
                  <c:v>0.041326305047619354</c:v>
                </c:pt>
                <c:pt idx="52">
                  <c:v>0.04432458109095774</c:v>
                </c:pt>
                <c:pt idx="53">
                  <c:v>0.04610302038791916</c:v>
                </c:pt>
                <c:pt idx="54">
                  <c:v>0.04625475182796539</c:v>
                </c:pt>
                <c:pt idx="55">
                  <c:v>0.04082986733589354</c:v>
                </c:pt>
                <c:pt idx="56">
                  <c:v>0.03670903291047344</c:v>
                </c:pt>
                <c:pt idx="57">
                  <c:v>0.03667448927918272</c:v>
                </c:pt>
                <c:pt idx="58">
                  <c:v>0.035831418708539384</c:v>
                </c:pt>
                <c:pt idx="59">
                  <c:v>0.034384446419210464</c:v>
                </c:pt>
                <c:pt idx="60">
                  <c:v>0.03268833787963733</c:v>
                </c:pt>
                <c:pt idx="61">
                  <c:v>0.025570147742153458</c:v>
                </c:pt>
                <c:pt idx="62">
                  <c:v>0.023401814922494088</c:v>
                </c:pt>
                <c:pt idx="63">
                  <c:v>0.021767724004436783</c:v>
                </c:pt>
                <c:pt idx="64">
                  <c:v>0.022961697575648792</c:v>
                </c:pt>
                <c:pt idx="65">
                  <c:v>0.0227218623918805</c:v>
                </c:pt>
                <c:pt idx="66">
                  <c:v>0.024539173387780513</c:v>
                </c:pt>
                <c:pt idx="67">
                  <c:v>0.025594800687292377</c:v>
                </c:pt>
                <c:pt idx="68">
                  <c:v>0.025346573075401474</c:v>
                </c:pt>
                <c:pt idx="69">
                  <c:v>0.024167382230785548</c:v>
                </c:pt>
                <c:pt idx="70">
                  <c:v>0.0226519091665336</c:v>
                </c:pt>
                <c:pt idx="71">
                  <c:v>0.022445299186144865</c:v>
                </c:pt>
                <c:pt idx="72">
                  <c:v>0.02350389914461003</c:v>
                </c:pt>
                <c:pt idx="73">
                  <c:v>0.026936396484228464</c:v>
                </c:pt>
              </c:numCache>
            </c:numRef>
          </c:val>
        </c:ser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06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Interest Rates (1926 - 2004)</a:t>
            </a:r>
          </a:p>
        </c:rich>
      </c:tx>
      <c:layout>
        <c:manualLayout>
          <c:xMode val="factor"/>
          <c:yMode val="factor"/>
          <c:x val="-0.00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94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Annual'!$A$8:$A$85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cat>
          <c:val>
            <c:numRef>
              <c:f>'[1]ALL DATA - Annual'!$I$8:$I$85</c:f>
              <c:numCache>
                <c:ptCount val="78"/>
                <c:pt idx="0">
                  <c:v>0.051000000000000004</c:v>
                </c:pt>
                <c:pt idx="1">
                  <c:v>0.0531</c:v>
                </c:pt>
                <c:pt idx="2">
                  <c:v>0.0444</c:v>
                </c:pt>
                <c:pt idx="3">
                  <c:v>0.0328</c:v>
                </c:pt>
                <c:pt idx="4">
                  <c:v>0.094</c:v>
                </c:pt>
                <c:pt idx="5">
                  <c:v>0.1337</c:v>
                </c:pt>
                <c:pt idx="6">
                  <c:v>0.1351</c:v>
                </c:pt>
                <c:pt idx="7">
                  <c:v>0.030199999999999998</c:v>
                </c:pt>
                <c:pt idx="8">
                  <c:v>0.009500000000000001</c:v>
                </c:pt>
                <c:pt idx="9">
                  <c:v>-0.0005999999999999998</c:v>
                </c:pt>
                <c:pt idx="10">
                  <c:v>0.0131</c:v>
                </c:pt>
                <c:pt idx="11">
                  <c:v>-0.0030999999999999986</c:v>
                </c:pt>
                <c:pt idx="12">
                  <c:v>0.0535</c:v>
                </c:pt>
                <c:pt idx="13">
                  <c:v>0.0286</c:v>
                </c:pt>
                <c:pt idx="14">
                  <c:v>0.010200000000000002</c:v>
                </c:pt>
                <c:pt idx="15">
                  <c:v>-0.0718</c:v>
                </c:pt>
                <c:pt idx="16">
                  <c:v>-0.0687</c:v>
                </c:pt>
                <c:pt idx="17">
                  <c:v>-0.0063000000000000035</c:v>
                </c:pt>
                <c:pt idx="18">
                  <c:v>0.004799999999999999</c:v>
                </c:pt>
                <c:pt idx="19">
                  <c:v>-0.0022000000000000006</c:v>
                </c:pt>
                <c:pt idx="20">
                  <c:v>-0.1601</c:v>
                </c:pt>
                <c:pt idx="21">
                  <c:v>-0.06609999999999999</c:v>
                </c:pt>
                <c:pt idx="22">
                  <c:v>-0.002999999999999999</c:v>
                </c:pt>
                <c:pt idx="23">
                  <c:v>0.039999999999999994</c:v>
                </c:pt>
                <c:pt idx="24">
                  <c:v>-0.033600000000000005</c:v>
                </c:pt>
                <c:pt idx="25">
                  <c:v>-0.0313</c:v>
                </c:pt>
                <c:pt idx="26">
                  <c:v>0.0187</c:v>
                </c:pt>
                <c:pt idx="27">
                  <c:v>0.0215</c:v>
                </c:pt>
                <c:pt idx="28">
                  <c:v>0.0321</c:v>
                </c:pt>
                <c:pt idx="29">
                  <c:v>0.0269</c:v>
                </c:pt>
                <c:pt idx="30">
                  <c:v>0.006400000000000003</c:v>
                </c:pt>
                <c:pt idx="31">
                  <c:v>0.0026999999999999975</c:v>
                </c:pt>
                <c:pt idx="32">
                  <c:v>0.0198</c:v>
                </c:pt>
                <c:pt idx="33">
                  <c:v>0.0276</c:v>
                </c:pt>
                <c:pt idx="34">
                  <c:v>0.025599999999999998</c:v>
                </c:pt>
                <c:pt idx="35">
                  <c:v>0.038</c:v>
                </c:pt>
                <c:pt idx="36">
                  <c:v>0.0269</c:v>
                </c:pt>
                <c:pt idx="37">
                  <c:v>0.0257</c:v>
                </c:pt>
                <c:pt idx="38">
                  <c:v>0.0283</c:v>
                </c:pt>
                <c:pt idx="39">
                  <c:v>0.0265</c:v>
                </c:pt>
                <c:pt idx="40">
                  <c:v>0.014399999999999996</c:v>
                </c:pt>
                <c:pt idx="41">
                  <c:v>0.030000000000000002</c:v>
                </c:pt>
                <c:pt idx="42">
                  <c:v>0.013700000000000004</c:v>
                </c:pt>
                <c:pt idx="43">
                  <c:v>0.006599999999999995</c:v>
                </c:pt>
                <c:pt idx="44">
                  <c:v>0.0068000000000000005</c:v>
                </c:pt>
                <c:pt idx="45">
                  <c:v>0.027200000000000002</c:v>
                </c:pt>
                <c:pt idx="46">
                  <c:v>0.031000000000000007</c:v>
                </c:pt>
                <c:pt idx="47">
                  <c:v>-0.013999999999999999</c:v>
                </c:pt>
                <c:pt idx="48">
                  <c:v>-0.0392</c:v>
                </c:pt>
                <c:pt idx="49">
                  <c:v>0.0092</c:v>
                </c:pt>
                <c:pt idx="50">
                  <c:v>0.0283</c:v>
                </c:pt>
                <c:pt idx="51">
                  <c:v>0.012400000000000008</c:v>
                </c:pt>
                <c:pt idx="52">
                  <c:v>-0.00040000000000001146</c:v>
                </c:pt>
                <c:pt idx="53">
                  <c:v>-0.0344</c:v>
                </c:pt>
                <c:pt idx="54">
                  <c:v>-0.005599999999999994</c:v>
                </c:pt>
                <c:pt idx="55">
                  <c:v>0.05110000000000002</c:v>
                </c:pt>
                <c:pt idx="56">
                  <c:v>0.0674</c:v>
                </c:pt>
                <c:pt idx="57">
                  <c:v>0.08180000000000001</c:v>
                </c:pt>
                <c:pt idx="58">
                  <c:v>0.07669999999999999</c:v>
                </c:pt>
                <c:pt idx="59">
                  <c:v>0.056900000000000006</c:v>
                </c:pt>
                <c:pt idx="60">
                  <c:v>0.0683</c:v>
                </c:pt>
                <c:pt idx="61">
                  <c:v>0.0479</c:v>
                </c:pt>
                <c:pt idx="62">
                  <c:v>0.04769999999999999</c:v>
                </c:pt>
                <c:pt idx="63">
                  <c:v>0.035100000000000006</c:v>
                </c:pt>
                <c:pt idx="64">
                  <c:v>0.0233</c:v>
                </c:pt>
                <c:pt idx="65">
                  <c:v>0.04239999999999999</c:v>
                </c:pt>
                <c:pt idx="66">
                  <c:v>0.0436</c:v>
                </c:pt>
                <c:pt idx="67">
                  <c:v>0.0379</c:v>
                </c:pt>
                <c:pt idx="68">
                  <c:v>0.0532</c:v>
                </c:pt>
                <c:pt idx="69">
                  <c:v>0.0349</c:v>
                </c:pt>
                <c:pt idx="70">
                  <c:v>0.0341</c:v>
                </c:pt>
                <c:pt idx="71">
                  <c:v>0.043199999999999995</c:v>
                </c:pt>
                <c:pt idx="72">
                  <c:v>0.038099999999999995</c:v>
                </c:pt>
                <c:pt idx="73">
                  <c:v>0.04139999999999999</c:v>
                </c:pt>
                <c:pt idx="74">
                  <c:v>0.021900000000000003</c:v>
                </c:pt>
                <c:pt idx="75">
                  <c:v>0.042</c:v>
                </c:pt>
                <c:pt idx="76">
                  <c:v>0.024599999999999997</c:v>
                </c:pt>
                <c:pt idx="77">
                  <c:v>0.02225194805194805</c:v>
                </c:pt>
              </c:numCache>
            </c:numRef>
          </c:val>
        </c:ser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989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13</xdr:col>
      <xdr:colOff>847725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0" y="1390650"/>
        <a:ext cx="87725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12</xdr:col>
      <xdr:colOff>9525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120967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47625</xdr:rowOff>
    </xdr:from>
    <xdr:to>
      <xdr:col>13</xdr:col>
      <xdr:colOff>571500</xdr:colOff>
      <xdr:row>42</xdr:row>
      <xdr:rowOff>19050</xdr:rowOff>
    </xdr:to>
    <xdr:graphicFrame>
      <xdr:nvGraphicFramePr>
        <xdr:cNvPr id="1" name="Chart 2"/>
        <xdr:cNvGraphicFramePr/>
      </xdr:nvGraphicFramePr>
      <xdr:xfrm>
        <a:off x="600075" y="2085975"/>
        <a:ext cx="78962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76200</xdr:rowOff>
    </xdr:from>
    <xdr:to>
      <xdr:col>16</xdr:col>
      <xdr:colOff>47625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505075" y="1790700"/>
        <a:ext cx="7334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9</xdr:col>
      <xdr:colOff>571500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65627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9</xdr:col>
      <xdr:colOff>590550</xdr:colOff>
      <xdr:row>42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65817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8</xdr:col>
      <xdr:colOff>1085850</xdr:colOff>
      <xdr:row>44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19225"/>
          <a:ext cx="5343525" cy="5981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12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82296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12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1219200"/>
        <a:ext cx="86677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12</xdr:col>
      <xdr:colOff>9525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1047750"/>
        <a:ext cx="9296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bond%20and%20stock%20returns%20-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New%20References%20and%20Data\Utilities%20Data%20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NFG\PSW%20Schedules%202002%20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rw\Excel\Stock%20and%20Bond%20Returns\bond%20and%20stock%20returns%20-%20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nthly Stock Returns"/>
      <sheetName val="Monthly Bond Returns"/>
      <sheetName val="ALL DATA - Annual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3">
        <row r="8">
          <cell r="A8">
            <v>1926</v>
          </cell>
          <cell r="F8">
            <v>0.03850476053839884</v>
          </cell>
          <cell r="G8">
            <v>0.0361</v>
          </cell>
          <cell r="I8">
            <v>0.051000000000000004</v>
          </cell>
        </row>
        <row r="9">
          <cell r="A9">
            <v>1927</v>
          </cell>
          <cell r="F9">
            <v>0.2855512992745781</v>
          </cell>
          <cell r="G9">
            <v>0.0323</v>
          </cell>
          <cell r="I9">
            <v>0.0531</v>
          </cell>
        </row>
        <row r="10">
          <cell r="A10">
            <v>1928</v>
          </cell>
          <cell r="F10">
            <v>0.43505207922975353</v>
          </cell>
          <cell r="G10">
            <v>0.0347</v>
          </cell>
          <cell r="I10">
            <v>0.0444</v>
          </cell>
        </row>
        <row r="11">
          <cell r="A11">
            <v>1929</v>
          </cell>
          <cell r="F11">
            <v>-0.1184</v>
          </cell>
          <cell r="G11">
            <v>0.0347</v>
          </cell>
          <cell r="I11">
            <v>0.0328</v>
          </cell>
        </row>
        <row r="12">
          <cell r="A12">
            <v>1930</v>
          </cell>
          <cell r="F12">
            <v>-0.2957500612766218</v>
          </cell>
          <cell r="G12">
            <v>0.0337</v>
          </cell>
          <cell r="I12">
            <v>0.094</v>
          </cell>
          <cell r="J12">
            <v>0.06198067032999526</v>
          </cell>
          <cell r="K12">
            <v>0.010498391411174486</v>
          </cell>
        </row>
        <row r="13">
          <cell r="A13">
            <v>1931</v>
          </cell>
          <cell r="F13">
            <v>-0.3803858343895624</v>
          </cell>
          <cell r="G13">
            <v>0.0385</v>
          </cell>
          <cell r="I13">
            <v>0.1337</v>
          </cell>
          <cell r="J13">
            <v>0.08327032362932987</v>
          </cell>
          <cell r="K13">
            <v>0.01266604505053658</v>
          </cell>
        </row>
        <row r="14">
          <cell r="A14">
            <v>1932</v>
          </cell>
          <cell r="F14">
            <v>-0.25041024720086413</v>
          </cell>
          <cell r="G14">
            <v>0.0321</v>
          </cell>
          <cell r="I14">
            <v>0.1351</v>
          </cell>
          <cell r="J14">
            <v>0.11653634321055766</v>
          </cell>
          <cell r="K14">
            <v>0.018201359763001832</v>
          </cell>
        </row>
        <row r="15">
          <cell r="A15">
            <v>1933</v>
          </cell>
          <cell r="F15">
            <v>0.5407000000000001</v>
          </cell>
          <cell r="G15">
            <v>0.0353</v>
          </cell>
          <cell r="I15">
            <v>0.030199999999999998</v>
          </cell>
          <cell r="J15">
            <v>0.13487276113886829</v>
          </cell>
          <cell r="K15">
            <v>0.018855843406105056</v>
          </cell>
        </row>
        <row r="16">
          <cell r="A16">
            <v>1934</v>
          </cell>
          <cell r="F16">
            <v>-0.11456844975756007</v>
          </cell>
          <cell r="G16">
            <v>0.0298</v>
          </cell>
          <cell r="I16">
            <v>0.009500000000000001</v>
          </cell>
          <cell r="J16">
            <v>0.13219217433553151</v>
          </cell>
          <cell r="K16">
            <v>0.017893960495715365</v>
          </cell>
        </row>
        <row r="17">
          <cell r="A17">
            <v>1935</v>
          </cell>
          <cell r="F17">
            <v>0.42660269670166656</v>
          </cell>
          <cell r="G17">
            <v>0.0293</v>
          </cell>
          <cell r="I17">
            <v>-0.0005999999999999998</v>
          </cell>
          <cell r="J17">
            <v>0.12985489135313052</v>
          </cell>
          <cell r="K17">
            <v>0.018001827916445966</v>
          </cell>
        </row>
        <row r="18">
          <cell r="A18">
            <v>1936</v>
          </cell>
          <cell r="F18">
            <v>0.2642659584587795</v>
          </cell>
          <cell r="G18">
            <v>0.0252</v>
          </cell>
          <cell r="I18">
            <v>0.0131</v>
          </cell>
          <cell r="J18">
            <v>0.11677084694915175</v>
          </cell>
          <cell r="K18">
            <v>0.016307833410835287</v>
          </cell>
        </row>
        <row r="19">
          <cell r="A19">
            <v>1937</v>
          </cell>
          <cell r="F19">
            <v>-0.3524495462899406</v>
          </cell>
          <cell r="G19">
            <v>0.0279</v>
          </cell>
          <cell r="I19">
            <v>-0.0030999999999999986</v>
          </cell>
          <cell r="J19">
            <v>0.08902401767063887</v>
          </cell>
          <cell r="K19">
            <v>0.01151417773394561</v>
          </cell>
        </row>
        <row r="20">
          <cell r="A20">
            <v>1938</v>
          </cell>
          <cell r="F20">
            <v>0.2562499399119334</v>
          </cell>
          <cell r="G20">
            <v>0.0257</v>
          </cell>
          <cell r="I20">
            <v>0.0535</v>
          </cell>
          <cell r="J20">
            <v>0.07437888699460053</v>
          </cell>
          <cell r="K20">
            <v>0.009848612282392323</v>
          </cell>
        </row>
        <row r="21">
          <cell r="A21">
            <v>1939</v>
          </cell>
          <cell r="F21">
            <v>-0.06372087427262109</v>
          </cell>
          <cell r="G21">
            <v>0.0238</v>
          </cell>
          <cell r="I21">
            <v>0.0286</v>
          </cell>
          <cell r="J21">
            <v>0.07810332579346414</v>
          </cell>
          <cell r="K21">
            <v>0.013004748171341111</v>
          </cell>
        </row>
        <row r="22">
          <cell r="A22">
            <v>1940</v>
          </cell>
          <cell r="F22">
            <v>-0.15871079406084632</v>
          </cell>
          <cell r="G22">
            <v>0.0198</v>
          </cell>
          <cell r="I22">
            <v>0.010200000000000002</v>
          </cell>
          <cell r="J22">
            <v>0.08173019085516822</v>
          </cell>
          <cell r="K22">
            <v>0.0139542740366129</v>
          </cell>
        </row>
        <row r="23">
          <cell r="A23">
            <v>1941</v>
          </cell>
          <cell r="F23">
            <v>-0.1250849303973192</v>
          </cell>
          <cell r="G23">
            <v>0.0254</v>
          </cell>
          <cell r="I23">
            <v>-0.0718</v>
          </cell>
          <cell r="J23">
            <v>0.08105123501355313</v>
          </cell>
          <cell r="K23">
            <v>0.014459108144464973</v>
          </cell>
        </row>
        <row r="24">
          <cell r="A24">
            <v>1942</v>
          </cell>
          <cell r="F24">
            <v>0.17127669301316867</v>
          </cell>
          <cell r="G24">
            <v>0.0242</v>
          </cell>
          <cell r="I24">
            <v>-0.0687</v>
          </cell>
          <cell r="J24">
            <v>0.07657294336484366</v>
          </cell>
          <cell r="K24">
            <v>0.013098568518056554</v>
          </cell>
        </row>
        <row r="25">
          <cell r="A25">
            <v>1943</v>
          </cell>
          <cell r="F25">
            <v>0.23840123888947323</v>
          </cell>
          <cell r="G25">
            <v>0.0253</v>
          </cell>
          <cell r="I25">
            <v>-0.0063000000000000035</v>
          </cell>
          <cell r="J25">
            <v>0.05977973595254128</v>
          </cell>
          <cell r="K25">
            <v>0.012838058004750304</v>
          </cell>
        </row>
        <row r="26">
          <cell r="A26">
            <v>1944</v>
          </cell>
          <cell r="F26">
            <v>0.16914813406860144</v>
          </cell>
          <cell r="G26">
            <v>0.0259</v>
          </cell>
          <cell r="I26">
            <v>0.004799999999999999</v>
          </cell>
          <cell r="J26">
            <v>0.0484901221040602</v>
          </cell>
          <cell r="K26">
            <v>0.00795864030821569</v>
          </cell>
        </row>
        <row r="27">
          <cell r="A27">
            <v>1945</v>
          </cell>
          <cell r="F27">
            <v>0.25681343329957096</v>
          </cell>
          <cell r="G27">
            <v>0.0203</v>
          </cell>
          <cell r="I27">
            <v>-0.0022000000000000006</v>
          </cell>
          <cell r="J27">
            <v>0.039061801318196046</v>
          </cell>
          <cell r="K27">
            <v>0.006558864019189773</v>
          </cell>
        </row>
        <row r="28">
          <cell r="A28">
            <v>1946</v>
          </cell>
          <cell r="F28">
            <v>-0.07980028910770343</v>
          </cell>
          <cell r="G28">
            <v>0.0216</v>
          </cell>
          <cell r="I28">
            <v>-0.1601</v>
          </cell>
          <cell r="J28">
            <v>0.041404985475449956</v>
          </cell>
          <cell r="K28">
            <v>0.005900112051666665</v>
          </cell>
        </row>
        <row r="29">
          <cell r="A29">
            <v>1947</v>
          </cell>
          <cell r="F29">
            <v>0.08324024297753876</v>
          </cell>
          <cell r="G29">
            <v>0.024</v>
          </cell>
          <cell r="I29">
            <v>-0.06609999999999999</v>
          </cell>
          <cell r="J29">
            <v>0.03920925004241842</v>
          </cell>
          <cell r="K29">
            <v>0.0070367677238914175</v>
          </cell>
        </row>
        <row r="30">
          <cell r="A30">
            <v>1948</v>
          </cell>
          <cell r="F30">
            <v>0.02125807709781522</v>
          </cell>
          <cell r="G30">
            <v>0.0241</v>
          </cell>
          <cell r="I30">
            <v>-0.002999999999999999</v>
          </cell>
          <cell r="J30">
            <v>0.04195165352323235</v>
          </cell>
          <cell r="K30">
            <v>0.00737584948026704</v>
          </cell>
        </row>
        <row r="31">
          <cell r="A31">
            <v>1949</v>
          </cell>
          <cell r="F31">
            <v>0.12347161031038989</v>
          </cell>
          <cell r="G31">
            <v>0.022</v>
          </cell>
          <cell r="I31">
            <v>0.039999999999999994</v>
          </cell>
          <cell r="J31">
            <v>0.04270011823428856</v>
          </cell>
          <cell r="K31">
            <v>0.007754665083390484</v>
          </cell>
        </row>
        <row r="32">
          <cell r="A32">
            <v>1950</v>
          </cell>
          <cell r="F32">
            <v>0.31690369976558186</v>
          </cell>
          <cell r="G32">
            <v>0.0243</v>
          </cell>
          <cell r="I32">
            <v>-0.033600000000000005</v>
          </cell>
          <cell r="J32">
            <v>0.041437751976777036</v>
          </cell>
          <cell r="K32">
            <v>0.006660522168385565</v>
          </cell>
        </row>
        <row r="33">
          <cell r="A33">
            <v>1951</v>
          </cell>
          <cell r="F33">
            <v>0.2795810243471444</v>
          </cell>
          <cell r="G33">
            <v>0.0274</v>
          </cell>
          <cell r="I33">
            <v>-0.0313</v>
          </cell>
          <cell r="J33">
            <v>0.0369559624944188</v>
          </cell>
          <cell r="K33">
            <v>0.007161420366566024</v>
          </cell>
        </row>
        <row r="34">
          <cell r="A34">
            <v>1952</v>
          </cell>
          <cell r="F34">
            <v>0.17191849621269498</v>
          </cell>
          <cell r="G34">
            <v>0.0275</v>
          </cell>
          <cell r="I34">
            <v>0.0187</v>
          </cell>
          <cell r="J34">
            <v>0.037451213116385024</v>
          </cell>
          <cell r="K34">
            <v>0.007215388454931276</v>
          </cell>
        </row>
        <row r="35">
          <cell r="A35">
            <v>1953</v>
          </cell>
          <cell r="F35">
            <v>-0.046108026333804314</v>
          </cell>
          <cell r="G35">
            <v>0.0278</v>
          </cell>
          <cell r="I35">
            <v>0.0215</v>
          </cell>
          <cell r="J35">
            <v>0.030980482924289968</v>
          </cell>
          <cell r="K35">
            <v>0.009208453845365259</v>
          </cell>
        </row>
        <row r="36">
          <cell r="A36">
            <v>1954</v>
          </cell>
          <cell r="F36">
            <v>0.4544455352443974</v>
          </cell>
          <cell r="G36">
            <v>0.0271</v>
          </cell>
          <cell r="I36">
            <v>0.0321</v>
          </cell>
          <cell r="J36">
            <v>0.03371740545409086</v>
          </cell>
          <cell r="K36">
            <v>0.009873045657524103</v>
          </cell>
        </row>
        <row r="37">
          <cell r="A37">
            <v>1955</v>
          </cell>
          <cell r="F37">
            <v>0.3283497101693273</v>
          </cell>
          <cell r="G37">
            <v>0.0306</v>
          </cell>
          <cell r="I37">
            <v>0.0269</v>
          </cell>
          <cell r="J37">
            <v>0.03456079325703557</v>
          </cell>
          <cell r="K37">
            <v>0.01073701489655709</v>
          </cell>
        </row>
        <row r="38">
          <cell r="A38">
            <v>1956</v>
          </cell>
          <cell r="F38">
            <v>0.12149591024206213</v>
          </cell>
          <cell r="G38">
            <v>0.0352</v>
          </cell>
          <cell r="I38">
            <v>0.006400000000000003</v>
          </cell>
          <cell r="J38">
            <v>0.03637484234406461</v>
          </cell>
          <cell r="K38">
            <v>0.0115752561766708</v>
          </cell>
        </row>
        <row r="39">
          <cell r="A39">
            <v>1957</v>
          </cell>
          <cell r="F39">
            <v>-0.1825789354986012</v>
          </cell>
          <cell r="G39">
            <v>0.0329</v>
          </cell>
          <cell r="I39">
            <v>0.0026999999999999975</v>
          </cell>
          <cell r="J39">
            <v>0.038373283674973654</v>
          </cell>
          <cell r="K39">
            <v>0.014622123553787328</v>
          </cell>
        </row>
        <row r="40">
          <cell r="A40">
            <v>1958</v>
          </cell>
          <cell r="F40">
            <v>0.49487664239942813</v>
          </cell>
          <cell r="G40">
            <v>0.0376</v>
          </cell>
          <cell r="I40">
            <v>0.0198</v>
          </cell>
          <cell r="J40">
            <v>0.037496735265294165</v>
          </cell>
          <cell r="K40">
            <v>0.015807250094673507</v>
          </cell>
        </row>
        <row r="41">
          <cell r="A41">
            <v>1959</v>
          </cell>
          <cell r="F41">
            <v>0.14252980192369188</v>
          </cell>
          <cell r="G41">
            <v>0.0426</v>
          </cell>
          <cell r="I41">
            <v>0.0276</v>
          </cell>
          <cell r="J41">
            <v>0.03406432738217503</v>
          </cell>
          <cell r="K41">
            <v>0.015579731401906632</v>
          </cell>
        </row>
        <row r="42">
          <cell r="A42">
            <v>1960</v>
          </cell>
          <cell r="F42">
            <v>-0.13329096204651697</v>
          </cell>
          <cell r="G42">
            <v>0.0404</v>
          </cell>
          <cell r="I42">
            <v>0.025599999999999998</v>
          </cell>
          <cell r="J42">
            <v>0.03433058014851094</v>
          </cell>
          <cell r="K42">
            <v>0.017225928776766212</v>
          </cell>
        </row>
        <row r="43">
          <cell r="A43">
            <v>1961</v>
          </cell>
          <cell r="F43">
            <v>0.25928394731146465</v>
          </cell>
          <cell r="G43">
            <v>0.0447</v>
          </cell>
          <cell r="I43">
            <v>0.038</v>
          </cell>
          <cell r="J43">
            <v>0.03147992742297154</v>
          </cell>
          <cell r="K43">
            <v>0.016632920836568532</v>
          </cell>
        </row>
        <row r="44">
          <cell r="A44">
            <v>1962</v>
          </cell>
          <cell r="F44">
            <v>-0.15610721848262943</v>
          </cell>
          <cell r="G44">
            <v>0.0391</v>
          </cell>
          <cell r="I44">
            <v>0.0269</v>
          </cell>
          <cell r="J44">
            <v>0.036654914934956394</v>
          </cell>
          <cell r="K44">
            <v>0.014262371238098292</v>
          </cell>
        </row>
        <row r="45">
          <cell r="A45">
            <v>1963</v>
          </cell>
          <cell r="F45">
            <v>0.2156131012732893</v>
          </cell>
          <cell r="G45">
            <v>0.0422</v>
          </cell>
          <cell r="I45">
            <v>0.0257</v>
          </cell>
          <cell r="J45">
            <v>0.03682887544667455</v>
          </cell>
          <cell r="K45">
            <v>0.011195800800101595</v>
          </cell>
        </row>
        <row r="46">
          <cell r="A46">
            <v>1964</v>
          </cell>
          <cell r="F46">
            <v>0.12996026240272868</v>
          </cell>
          <cell r="G46">
            <v>0.0402</v>
          </cell>
          <cell r="I46">
            <v>0.0283</v>
          </cell>
          <cell r="J46">
            <v>0.03586667019052027</v>
          </cell>
          <cell r="K46">
            <v>0.010176464541065109</v>
          </cell>
        </row>
        <row r="47">
          <cell r="A47">
            <v>1965</v>
          </cell>
          <cell r="F47">
            <v>0.11750379023761158</v>
          </cell>
          <cell r="G47">
            <v>0.0457</v>
          </cell>
          <cell r="I47">
            <v>0.0265</v>
          </cell>
          <cell r="J47">
            <v>0.0332658301498032</v>
          </cell>
          <cell r="K47">
            <v>0.0068110808409695325</v>
          </cell>
        </row>
        <row r="48">
          <cell r="A48">
            <v>1966</v>
          </cell>
          <cell r="F48">
            <v>-0.13692817869450347</v>
          </cell>
          <cell r="G48">
            <v>0.0479</v>
          </cell>
          <cell r="I48">
            <v>0.014399999999999996</v>
          </cell>
          <cell r="J48">
            <v>0.03450057664574447</v>
          </cell>
          <cell r="K48">
            <v>0.010934777724713424</v>
          </cell>
        </row>
        <row r="49">
          <cell r="A49">
            <v>1967</v>
          </cell>
          <cell r="F49">
            <v>0.3318198606712936</v>
          </cell>
          <cell r="G49">
            <v>0.0604</v>
          </cell>
          <cell r="I49">
            <v>0.030000000000000002</v>
          </cell>
          <cell r="J49">
            <v>0.028003314089585892</v>
          </cell>
          <cell r="K49">
            <v>0.013867721414213018</v>
          </cell>
        </row>
        <row r="50">
          <cell r="A50">
            <v>1968</v>
          </cell>
          <cell r="F50">
            <v>0.11338798854830656</v>
          </cell>
          <cell r="G50">
            <v>0.0609</v>
          </cell>
          <cell r="I50">
            <v>0.013700000000000004</v>
          </cell>
          <cell r="J50">
            <v>0.029707795974569816</v>
          </cell>
          <cell r="K50">
            <v>0.016946341706168395</v>
          </cell>
        </row>
        <row r="51">
          <cell r="A51">
            <v>1969</v>
          </cell>
          <cell r="F51">
            <v>-0.03412550046493586</v>
          </cell>
          <cell r="G51">
            <v>0.0677</v>
          </cell>
          <cell r="I51">
            <v>0.006599999999999995</v>
          </cell>
          <cell r="J51">
            <v>0.03380346070383261</v>
          </cell>
          <cell r="K51">
            <v>0.021188197120619354</v>
          </cell>
        </row>
        <row r="52">
          <cell r="A52">
            <v>1970</v>
          </cell>
          <cell r="F52">
            <v>-0.0807616606984736</v>
          </cell>
          <cell r="G52">
            <v>0.0617</v>
          </cell>
          <cell r="I52">
            <v>0.0068000000000000005</v>
          </cell>
          <cell r="J52">
            <v>0.0406541448959663</v>
          </cell>
          <cell r="K52">
            <v>0.027267144402905282</v>
          </cell>
        </row>
        <row r="53">
          <cell r="A53">
            <v>1971</v>
          </cell>
          <cell r="F53">
            <v>0.010812241829720293</v>
          </cell>
          <cell r="G53">
            <v>0.0608</v>
          </cell>
          <cell r="I53">
            <v>0.027200000000000002</v>
          </cell>
          <cell r="J53">
            <v>0.04154775685882452</v>
          </cell>
          <cell r="K53">
            <v>0.02838708210710561</v>
          </cell>
        </row>
        <row r="54">
          <cell r="A54">
            <v>1972</v>
          </cell>
          <cell r="F54">
            <v>0.1330410668987042</v>
          </cell>
          <cell r="G54">
            <v>0.0651</v>
          </cell>
          <cell r="I54">
            <v>0.031000000000000007</v>
          </cell>
          <cell r="J54">
            <v>0.03942696398264631</v>
          </cell>
          <cell r="K54">
            <v>0.02740970524589177</v>
          </cell>
        </row>
        <row r="55">
          <cell r="A55">
            <v>1973</v>
          </cell>
          <cell r="F55">
            <v>-0.13563854578640983</v>
          </cell>
          <cell r="G55">
            <v>0.074</v>
          </cell>
          <cell r="I55">
            <v>-0.013999999999999999</v>
          </cell>
          <cell r="J55">
            <v>0.040532677626275264</v>
          </cell>
          <cell r="K55">
            <v>0.02755020185447327</v>
          </cell>
        </row>
        <row r="56">
          <cell r="A56">
            <v>1974</v>
          </cell>
          <cell r="F56">
            <v>-0.3079347469618886</v>
          </cell>
          <cell r="G56">
            <v>0.0828</v>
          </cell>
          <cell r="I56">
            <v>-0.0392</v>
          </cell>
          <cell r="J56">
            <v>0.048622390218453417</v>
          </cell>
          <cell r="K56">
            <v>0.026153279537288545</v>
          </cell>
        </row>
        <row r="57">
          <cell r="A57">
            <v>1975</v>
          </cell>
          <cell r="F57">
            <v>0.28025073043086063</v>
          </cell>
          <cell r="G57">
            <v>0.0793</v>
          </cell>
          <cell r="I57">
            <v>0.0092</v>
          </cell>
          <cell r="J57">
            <v>0.04859238920745602</v>
          </cell>
          <cell r="K57">
            <v>0.02265073557795027</v>
          </cell>
        </row>
        <row r="58">
          <cell r="A58">
            <v>1976</v>
          </cell>
          <cell r="F58">
            <v>0.07084426093206991</v>
          </cell>
          <cell r="G58">
            <v>0.0764</v>
          </cell>
          <cell r="I58">
            <v>0.0283</v>
          </cell>
          <cell r="J58">
            <v>0.048914184604831705</v>
          </cell>
          <cell r="K58">
            <v>0.020392633201450197</v>
          </cell>
        </row>
        <row r="59">
          <cell r="A59">
            <v>1977</v>
          </cell>
          <cell r="F59">
            <v>-0.0652876949537183</v>
          </cell>
          <cell r="G59">
            <v>0.0801</v>
          </cell>
          <cell r="I59">
            <v>0.012400000000000008</v>
          </cell>
          <cell r="J59">
            <v>0.049531845283839596</v>
          </cell>
          <cell r="K59">
            <v>0.02054298880126475</v>
          </cell>
        </row>
        <row r="60">
          <cell r="A60">
            <v>1978</v>
          </cell>
          <cell r="F60">
            <v>0.07749742016774612</v>
          </cell>
          <cell r="G60">
            <v>0.0899</v>
          </cell>
          <cell r="I60">
            <v>-0.00040000000000001146</v>
          </cell>
          <cell r="J60">
            <v>0.05036661623094762</v>
          </cell>
          <cell r="K60">
            <v>0.018735677418586536</v>
          </cell>
        </row>
        <row r="61">
          <cell r="A61">
            <v>1979</v>
          </cell>
          <cell r="F61">
            <v>0.19641626256331726</v>
          </cell>
          <cell r="G61">
            <v>0.0987</v>
          </cell>
          <cell r="I61">
            <v>-0.0344</v>
          </cell>
          <cell r="J61">
            <v>0.04172718937735124</v>
          </cell>
          <cell r="K61">
            <v>0.020792016296325537</v>
          </cell>
        </row>
        <row r="62">
          <cell r="A62">
            <v>1980</v>
          </cell>
          <cell r="F62">
            <v>0.3638227243202378</v>
          </cell>
          <cell r="G62">
            <v>0.1184</v>
          </cell>
          <cell r="I62">
            <v>-0.005599999999999994</v>
          </cell>
          <cell r="J62">
            <v>0.04180687779009042</v>
          </cell>
          <cell r="K62">
            <v>0.03192915852146575</v>
          </cell>
        </row>
        <row r="63">
          <cell r="A63">
            <v>1981</v>
          </cell>
          <cell r="F63">
            <v>-0.06764995250892361</v>
          </cell>
          <cell r="G63">
            <v>0.1405</v>
          </cell>
          <cell r="I63">
            <v>0.05110000000000002</v>
          </cell>
          <cell r="J63">
            <v>0.04161562804070392</v>
          </cell>
          <cell r="K63">
            <v>0.041326305047619354</v>
          </cell>
        </row>
        <row r="64">
          <cell r="A64">
            <v>1982</v>
          </cell>
          <cell r="F64">
            <v>-0.18963800595707142</v>
          </cell>
          <cell r="G64">
            <v>0.1061</v>
          </cell>
          <cell r="I64">
            <v>0.0674</v>
          </cell>
          <cell r="J64">
            <v>0.04600297442074322</v>
          </cell>
          <cell r="K64">
            <v>0.04432458109095774</v>
          </cell>
        </row>
        <row r="65">
          <cell r="A65">
            <v>1983</v>
          </cell>
          <cell r="F65">
            <v>0.21828449095521185</v>
          </cell>
          <cell r="G65">
            <v>0.1198</v>
          </cell>
          <cell r="I65">
            <v>0.08180000000000001</v>
          </cell>
          <cell r="J65">
            <v>0.042888397291368</v>
          </cell>
          <cell r="K65">
            <v>0.04610302038791916</v>
          </cell>
        </row>
        <row r="66">
          <cell r="A66">
            <v>1984</v>
          </cell>
          <cell r="F66">
            <v>-0.09150914021111846</v>
          </cell>
          <cell r="G66">
            <v>0.1162</v>
          </cell>
          <cell r="I66">
            <v>0.07669999999999999</v>
          </cell>
          <cell r="J66">
            <v>0.04333019103991528</v>
          </cell>
          <cell r="K66">
            <v>0.04625475182796539</v>
          </cell>
        </row>
        <row r="67">
          <cell r="A67">
            <v>1985</v>
          </cell>
          <cell r="F67">
            <v>0.011879024779793523</v>
          </cell>
          <cell r="G67">
            <v>0.0946</v>
          </cell>
          <cell r="I67">
            <v>0.056900000000000006</v>
          </cell>
          <cell r="J67">
            <v>0.039837966083456945</v>
          </cell>
          <cell r="K67">
            <v>0.04082986733589354</v>
          </cell>
        </row>
        <row r="68">
          <cell r="A68">
            <v>1986</v>
          </cell>
          <cell r="F68">
            <v>-0.05967846301158092</v>
          </cell>
          <cell r="G68">
            <v>0.0796</v>
          </cell>
          <cell r="I68">
            <v>0.0683</v>
          </cell>
          <cell r="J68">
            <v>0.041979603645368326</v>
          </cell>
          <cell r="K68">
            <v>0.03670903291047344</v>
          </cell>
        </row>
        <row r="69">
          <cell r="A69">
            <v>1987</v>
          </cell>
          <cell r="F69">
            <v>0.07928180888445306</v>
          </cell>
          <cell r="G69">
            <v>0.092</v>
          </cell>
          <cell r="I69">
            <v>0.0479</v>
          </cell>
          <cell r="J69">
            <v>0.05130991879419287</v>
          </cell>
          <cell r="K69">
            <v>0.03667448927918272</v>
          </cell>
        </row>
        <row r="70">
          <cell r="A70">
            <v>1988</v>
          </cell>
          <cell r="F70">
            <v>0.07142814801406658</v>
          </cell>
          <cell r="G70">
            <v>0.0919</v>
          </cell>
          <cell r="I70">
            <v>0.04769999999999999</v>
          </cell>
          <cell r="J70">
            <v>0.05132963623050095</v>
          </cell>
          <cell r="K70">
            <v>0.035831418708539384</v>
          </cell>
        </row>
        <row r="71">
          <cell r="A71">
            <v>1989</v>
          </cell>
          <cell r="F71">
            <v>0.13393345041229154</v>
          </cell>
          <cell r="G71">
            <v>0.0816</v>
          </cell>
          <cell r="I71">
            <v>0.035100000000000006</v>
          </cell>
          <cell r="J71">
            <v>0.05064333396410627</v>
          </cell>
          <cell r="K71">
            <v>0.034384446419210464</v>
          </cell>
        </row>
        <row r="72">
          <cell r="A72">
            <v>1990</v>
          </cell>
          <cell r="F72">
            <v>-0.0935</v>
          </cell>
          <cell r="G72">
            <v>0.0844</v>
          </cell>
          <cell r="I72">
            <v>0.0233</v>
          </cell>
          <cell r="J72">
            <v>0.05372499239956515</v>
          </cell>
          <cell r="K72">
            <v>0.03268833787963733</v>
          </cell>
        </row>
        <row r="73">
          <cell r="A73">
            <v>1991</v>
          </cell>
          <cell r="F73">
            <v>0.11249999999999999</v>
          </cell>
          <cell r="G73">
            <v>0.073</v>
          </cell>
          <cell r="I73">
            <v>0.04239999999999999</v>
          </cell>
          <cell r="J73">
            <v>0.05289650111827394</v>
          </cell>
          <cell r="K73">
            <v>0.025570147742153458</v>
          </cell>
        </row>
        <row r="74">
          <cell r="A74">
            <v>1992</v>
          </cell>
          <cell r="F74">
            <v>-0.003799999999999998</v>
          </cell>
          <cell r="G74">
            <v>0.0726</v>
          </cell>
          <cell r="I74">
            <v>0.0436</v>
          </cell>
          <cell r="J74">
            <v>0.038259330416107504</v>
          </cell>
          <cell r="K74">
            <v>0.023401814922494088</v>
          </cell>
        </row>
        <row r="75">
          <cell r="A75">
            <v>1993</v>
          </cell>
          <cell r="F75">
            <v>-0.0825</v>
          </cell>
          <cell r="G75">
            <v>0.0654</v>
          </cell>
          <cell r="I75">
            <v>0.0379</v>
          </cell>
          <cell r="J75">
            <v>0.037010326787112933</v>
          </cell>
          <cell r="K75">
            <v>0.021767724004436783</v>
          </cell>
        </row>
        <row r="76">
          <cell r="A76">
            <v>1994</v>
          </cell>
          <cell r="F76">
            <v>0.0908</v>
          </cell>
          <cell r="G76">
            <v>0.0799</v>
          </cell>
          <cell r="I76">
            <v>0.0532</v>
          </cell>
          <cell r="J76">
            <v>0.03580225784313982</v>
          </cell>
          <cell r="K76">
            <v>0.022961697575648792</v>
          </cell>
        </row>
        <row r="77">
          <cell r="A77">
            <v>1995</v>
          </cell>
          <cell r="F77">
            <v>0.05760000000000004</v>
          </cell>
          <cell r="G77">
            <v>0.0603</v>
          </cell>
          <cell r="I77">
            <v>0.0349</v>
          </cell>
          <cell r="J77">
            <v>0.028858086629035003</v>
          </cell>
          <cell r="K77">
            <v>0.0227218623918805</v>
          </cell>
        </row>
        <row r="78">
          <cell r="A78">
            <v>1996</v>
          </cell>
          <cell r="F78">
            <v>0.24</v>
          </cell>
          <cell r="G78">
            <v>0.0673</v>
          </cell>
          <cell r="I78">
            <v>0.0341</v>
          </cell>
          <cell r="J78">
            <v>0.024809724571895866</v>
          </cell>
          <cell r="K78">
            <v>0.024539173387780513</v>
          </cell>
        </row>
        <row r="79">
          <cell r="A79">
            <v>1997</v>
          </cell>
          <cell r="F79">
            <v>0.1751</v>
          </cell>
          <cell r="G79">
            <v>0.0602</v>
          </cell>
          <cell r="I79">
            <v>0.043199999999999995</v>
          </cell>
          <cell r="J79">
            <v>0.03055904321509792</v>
          </cell>
          <cell r="K79">
            <v>0.025594800687292377</v>
          </cell>
        </row>
        <row r="80">
          <cell r="A80">
            <v>1998</v>
          </cell>
          <cell r="F80">
            <v>0.1552</v>
          </cell>
          <cell r="G80">
            <v>0.0542</v>
          </cell>
          <cell r="I80">
            <v>0.038099999999999995</v>
          </cell>
          <cell r="J80">
            <v>0.03964357293433578</v>
          </cell>
          <cell r="K80">
            <v>0.025346573075401474</v>
          </cell>
        </row>
        <row r="81">
          <cell r="A81">
            <v>1999</v>
          </cell>
          <cell r="F81">
            <v>0.3</v>
          </cell>
          <cell r="G81">
            <v>0.0682</v>
          </cell>
          <cell r="I81">
            <v>0.04139999999999999</v>
          </cell>
          <cell r="J81">
            <v>0.03994427451671474</v>
          </cell>
          <cell r="K81">
            <v>0.024167382230785548</v>
          </cell>
        </row>
        <row r="82">
          <cell r="A82">
            <v>2000</v>
          </cell>
          <cell r="F82">
            <v>-0.3059</v>
          </cell>
          <cell r="G82">
            <v>0.0558</v>
          </cell>
          <cell r="I82">
            <v>0.021900000000000003</v>
          </cell>
          <cell r="J82">
            <v>0.046029448152484116</v>
          </cell>
          <cell r="K82">
            <v>0.0226519091665336</v>
          </cell>
        </row>
        <row r="83">
          <cell r="A83">
            <v>2001</v>
          </cell>
          <cell r="F83">
            <v>-0.1558</v>
          </cell>
          <cell r="G83">
            <v>0.0575</v>
          </cell>
          <cell r="I83">
            <v>0.042</v>
          </cell>
          <cell r="J83">
            <v>0.05124857664690145</v>
          </cell>
          <cell r="K83">
            <v>0.022445299186144865</v>
          </cell>
        </row>
        <row r="84">
          <cell r="A84">
            <v>2002</v>
          </cell>
          <cell r="F84">
            <v>-0.23550000000000001</v>
          </cell>
          <cell r="G84">
            <v>0.0484</v>
          </cell>
          <cell r="I84">
            <v>0.024599999999999997</v>
          </cell>
          <cell r="J84">
            <v>0.054105305346764915</v>
          </cell>
          <cell r="K84">
            <v>0.02350389914461003</v>
          </cell>
        </row>
        <row r="85">
          <cell r="A85">
            <v>2003</v>
          </cell>
          <cell r="F85">
            <v>0.27249999999999996</v>
          </cell>
          <cell r="I85">
            <v>0.02225194805194805</v>
          </cell>
          <cell r="J85">
            <v>0.04905208487470798</v>
          </cell>
          <cell r="K85">
            <v>0.026936396484228464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dian Data"/>
      <sheetName val="Dividends"/>
      <sheetName val="ROE-MTB Data"/>
      <sheetName val="ROE and MB Data"/>
      <sheetName val="Div Yield Graph"/>
      <sheetName val="ROE and MB Graph"/>
      <sheetName val="Bond Yields"/>
      <sheetName val="Bond Yields (2)"/>
      <sheetName val="JRW-4.3"/>
    </sheetNames>
    <sheetDataSet>
      <sheetData sheetId="4">
        <row r="4">
          <cell r="A4">
            <v>1991</v>
          </cell>
          <cell r="B4">
            <v>0.066</v>
          </cell>
        </row>
        <row r="5">
          <cell r="A5">
            <v>1992</v>
          </cell>
          <cell r="B5">
            <v>0.063</v>
          </cell>
        </row>
        <row r="6">
          <cell r="A6">
            <v>1993</v>
          </cell>
          <cell r="B6">
            <v>0.0555</v>
          </cell>
        </row>
        <row r="7">
          <cell r="A7">
            <v>1994</v>
          </cell>
          <cell r="B7">
            <v>0.073</v>
          </cell>
        </row>
        <row r="8">
          <cell r="A8">
            <v>1995</v>
          </cell>
          <cell r="B8">
            <v>0.069</v>
          </cell>
        </row>
        <row r="9">
          <cell r="A9">
            <v>1996</v>
          </cell>
          <cell r="B9">
            <v>0.0575</v>
          </cell>
        </row>
        <row r="10">
          <cell r="A10">
            <v>1997</v>
          </cell>
          <cell r="B10">
            <v>0.0565</v>
          </cell>
        </row>
        <row r="11">
          <cell r="A11">
            <v>1998</v>
          </cell>
          <cell r="B11">
            <v>0.0475</v>
          </cell>
        </row>
        <row r="12">
          <cell r="A12">
            <v>1999</v>
          </cell>
          <cell r="B12">
            <v>0.05</v>
          </cell>
        </row>
        <row r="13">
          <cell r="A13">
            <v>2000</v>
          </cell>
          <cell r="B13">
            <v>0.051500000000000004</v>
          </cell>
        </row>
        <row r="14">
          <cell r="A14">
            <v>2001</v>
          </cell>
          <cell r="B14">
            <v>0.048</v>
          </cell>
        </row>
        <row r="15">
          <cell r="A15">
            <v>2002</v>
          </cell>
          <cell r="B15">
            <v>0.0485</v>
          </cell>
        </row>
        <row r="16">
          <cell r="A16">
            <v>2003</v>
          </cell>
          <cell r="B16">
            <v>0.0475</v>
          </cell>
        </row>
      </sheetData>
      <sheetData sheetId="7">
        <row r="2">
          <cell r="B2">
            <v>32933</v>
          </cell>
          <cell r="C2">
            <v>0.097</v>
          </cell>
        </row>
        <row r="3">
          <cell r="B3">
            <v>33025</v>
          </cell>
          <cell r="C3">
            <v>0.099</v>
          </cell>
        </row>
        <row r="4">
          <cell r="B4">
            <v>33117</v>
          </cell>
          <cell r="C4">
            <v>0.1</v>
          </cell>
        </row>
        <row r="5">
          <cell r="B5">
            <v>33208</v>
          </cell>
          <cell r="C5">
            <v>0.099</v>
          </cell>
        </row>
        <row r="6">
          <cell r="B6">
            <v>33298</v>
          </cell>
          <cell r="C6">
            <v>0.096</v>
          </cell>
        </row>
        <row r="7">
          <cell r="B7">
            <v>33390</v>
          </cell>
          <cell r="C7">
            <v>0.095</v>
          </cell>
        </row>
        <row r="8">
          <cell r="B8">
            <v>33482</v>
          </cell>
          <cell r="C8">
            <v>0.094</v>
          </cell>
        </row>
        <row r="9">
          <cell r="B9">
            <v>33573</v>
          </cell>
          <cell r="C9">
            <v>0.09</v>
          </cell>
        </row>
        <row r="10">
          <cell r="B10">
            <v>33664</v>
          </cell>
          <cell r="C10">
            <v>0.09</v>
          </cell>
        </row>
        <row r="11">
          <cell r="B11">
            <v>33756</v>
          </cell>
          <cell r="C11">
            <v>0.089</v>
          </cell>
        </row>
        <row r="12">
          <cell r="B12">
            <v>33848</v>
          </cell>
          <cell r="C12">
            <v>0.085</v>
          </cell>
        </row>
        <row r="13">
          <cell r="B13">
            <v>33939</v>
          </cell>
          <cell r="C13">
            <v>0.086</v>
          </cell>
        </row>
        <row r="14">
          <cell r="B14">
            <v>34029</v>
          </cell>
          <cell r="C14">
            <v>0.081</v>
          </cell>
        </row>
        <row r="15">
          <cell r="B15">
            <v>34121</v>
          </cell>
          <cell r="C15">
            <v>0.078</v>
          </cell>
        </row>
        <row r="16">
          <cell r="B16">
            <v>34213</v>
          </cell>
          <cell r="C16">
            <v>0.074</v>
          </cell>
        </row>
        <row r="17">
          <cell r="B17">
            <v>34304</v>
          </cell>
          <cell r="C17">
            <v>0.074</v>
          </cell>
        </row>
        <row r="18">
          <cell r="B18">
            <v>34394</v>
          </cell>
          <cell r="C18">
            <v>0.075</v>
          </cell>
        </row>
        <row r="19">
          <cell r="B19">
            <v>34486</v>
          </cell>
          <cell r="C19">
            <v>0.084</v>
          </cell>
        </row>
        <row r="20">
          <cell r="B20">
            <v>34578</v>
          </cell>
          <cell r="C20">
            <v>0.085</v>
          </cell>
        </row>
        <row r="21">
          <cell r="B21">
            <v>34669</v>
          </cell>
          <cell r="C21">
            <v>0.089</v>
          </cell>
        </row>
        <row r="22">
          <cell r="B22">
            <v>34759</v>
          </cell>
          <cell r="C22">
            <v>0.085</v>
          </cell>
        </row>
        <row r="23">
          <cell r="B23">
            <v>34851</v>
          </cell>
          <cell r="C23">
            <v>0.08</v>
          </cell>
        </row>
        <row r="24">
          <cell r="B24">
            <v>34943</v>
          </cell>
          <cell r="C24">
            <v>0.077</v>
          </cell>
        </row>
        <row r="25">
          <cell r="B25">
            <v>35034</v>
          </cell>
          <cell r="C25">
            <v>0.074</v>
          </cell>
        </row>
        <row r="26">
          <cell r="B26">
            <v>35125</v>
          </cell>
          <cell r="C26">
            <v>0.075</v>
          </cell>
        </row>
        <row r="27">
          <cell r="B27">
            <v>35217</v>
          </cell>
          <cell r="C27">
            <v>0.08</v>
          </cell>
        </row>
        <row r="28">
          <cell r="B28">
            <v>35309</v>
          </cell>
          <cell r="C28">
            <v>0.0797</v>
          </cell>
        </row>
        <row r="29">
          <cell r="B29">
            <v>35400</v>
          </cell>
          <cell r="C29">
            <v>0.0764</v>
          </cell>
        </row>
        <row r="30">
          <cell r="B30">
            <v>35490</v>
          </cell>
          <cell r="C30">
            <v>0.0766</v>
          </cell>
        </row>
        <row r="31">
          <cell r="B31">
            <v>35582</v>
          </cell>
          <cell r="C31">
            <v>0.0772</v>
          </cell>
        </row>
        <row r="32">
          <cell r="B32">
            <v>35674</v>
          </cell>
          <cell r="C32">
            <v>0.0738</v>
          </cell>
        </row>
        <row r="33">
          <cell r="B33">
            <v>35765</v>
          </cell>
          <cell r="C33">
            <v>0.0711</v>
          </cell>
        </row>
        <row r="34">
          <cell r="B34">
            <v>35855</v>
          </cell>
          <cell r="C34">
            <v>0.0713</v>
          </cell>
        </row>
        <row r="35">
          <cell r="B35">
            <v>35947</v>
          </cell>
          <cell r="C35">
            <v>0.0705</v>
          </cell>
        </row>
        <row r="36">
          <cell r="B36">
            <v>36039</v>
          </cell>
          <cell r="C36">
            <v>0.0692</v>
          </cell>
        </row>
        <row r="37">
          <cell r="B37">
            <v>36130</v>
          </cell>
          <cell r="C37">
            <v>0.0689</v>
          </cell>
        </row>
        <row r="38">
          <cell r="B38">
            <v>36220</v>
          </cell>
          <cell r="C38">
            <v>0.0719</v>
          </cell>
        </row>
        <row r="39">
          <cell r="B39">
            <v>36312</v>
          </cell>
          <cell r="C39">
            <v>0.0771</v>
          </cell>
        </row>
        <row r="40">
          <cell r="B40">
            <v>36404</v>
          </cell>
          <cell r="C40">
            <v>0.072</v>
          </cell>
        </row>
        <row r="41">
          <cell r="B41">
            <v>36495</v>
          </cell>
          <cell r="C41">
            <v>0.0762</v>
          </cell>
        </row>
        <row r="42">
          <cell r="B42">
            <v>36586</v>
          </cell>
          <cell r="C42">
            <v>0.0747</v>
          </cell>
        </row>
        <row r="43">
          <cell r="B43">
            <v>36678</v>
          </cell>
          <cell r="C43">
            <v>0.0783</v>
          </cell>
        </row>
        <row r="44">
          <cell r="B44">
            <v>36770</v>
          </cell>
          <cell r="C44">
            <v>0.0762</v>
          </cell>
        </row>
        <row r="45">
          <cell r="B45">
            <v>36861</v>
          </cell>
          <cell r="C45">
            <v>0.0703</v>
          </cell>
        </row>
        <row r="46">
          <cell r="B46">
            <v>36951</v>
          </cell>
          <cell r="C46">
            <v>0.068</v>
          </cell>
        </row>
        <row r="47">
          <cell r="B47">
            <v>37043</v>
          </cell>
          <cell r="C47">
            <v>0.0717</v>
          </cell>
        </row>
        <row r="48">
          <cell r="B48">
            <v>37135</v>
          </cell>
          <cell r="C48">
            <v>0.067</v>
          </cell>
        </row>
        <row r="49">
          <cell r="B49">
            <v>37226</v>
          </cell>
          <cell r="C49">
            <v>0.0677</v>
          </cell>
        </row>
        <row r="50">
          <cell r="B50">
            <v>37316</v>
          </cell>
          <cell r="C50">
            <v>0.07139999999999999</v>
          </cell>
        </row>
        <row r="51">
          <cell r="B51">
            <v>37408</v>
          </cell>
          <cell r="C51">
            <v>0.0647</v>
          </cell>
        </row>
        <row r="52">
          <cell r="B52">
            <v>37500</v>
          </cell>
          <cell r="C52">
            <v>0.054941000000000004</v>
          </cell>
        </row>
        <row r="53">
          <cell r="B53">
            <v>37591</v>
          </cell>
          <cell r="C53">
            <v>0.055143000000000005</v>
          </cell>
        </row>
        <row r="54">
          <cell r="B54">
            <v>37681</v>
          </cell>
          <cell r="C54">
            <v>0.052466</v>
          </cell>
        </row>
        <row r="55">
          <cell r="B55">
            <v>37773</v>
          </cell>
          <cell r="C55">
            <v>0.044994</v>
          </cell>
        </row>
        <row r="56">
          <cell r="B56">
            <v>37865</v>
          </cell>
          <cell r="C56">
            <v>0.04735</v>
          </cell>
        </row>
        <row r="57">
          <cell r="B57">
            <v>37956</v>
          </cell>
          <cell r="C57">
            <v>0.050072</v>
          </cell>
        </row>
        <row r="58">
          <cell r="B58">
            <v>38047</v>
          </cell>
          <cell r="C58">
            <v>0.044649999999999995</v>
          </cell>
        </row>
        <row r="59">
          <cell r="B59">
            <v>38139</v>
          </cell>
          <cell r="C59">
            <v>0.05289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rw-1"/>
      <sheetName val="JRW-1 page 2"/>
      <sheetName val="JRW-2"/>
      <sheetName val="JRW-3"/>
      <sheetName val="JRW - 4 DCF Growth"/>
      <sheetName val="JRW - 4 DCF Growth page 2"/>
      <sheetName val="JRW-5 p 1"/>
      <sheetName val="JRW-5 p.2"/>
      <sheetName val="JRW-5 p. 3 Feb 02"/>
      <sheetName val="JRW-5 p.4  Nov 01"/>
      <sheetName val="JRW-5 p.5  Aug 01"/>
      <sheetName val="JRW-5 p.6 May 01"/>
      <sheetName val="JRW-5 p. 7 Feb 01"/>
      <sheetName val="jrw-6 p. 1"/>
      <sheetName val="jrw-6 p.2"/>
      <sheetName val="jrw-7)"/>
      <sheetName val="jrw-9 p.1"/>
      <sheetName val="jrw-9 p.2"/>
      <sheetName val="jrw-9 p.3"/>
      <sheetName val="jrw-9 p.4"/>
      <sheetName val="ldc gAS %"/>
      <sheetName val="LCD Dividend Yields"/>
      <sheetName val="JRW-4 LDC DCF Growth1"/>
      <sheetName val="JRW-4 LDC DCF Growth2"/>
      <sheetName val="JRW-5 p.6 May 01 wo"/>
      <sheetName val="JRW-5 p.7 Feb 01 wo"/>
      <sheetName val="JRW-1 page 2 alt"/>
      <sheetName val="Rebut Growth"/>
    </sheetNames>
    <sheetDataSet>
      <sheetData sheetId="0">
        <row r="15">
          <cell r="A15" t="str">
            <v>Schedule JRW-1</v>
          </cell>
        </row>
        <row r="18">
          <cell r="A18" t="str">
            <v>Philadelphia Suburban Water Company</v>
          </cell>
        </row>
        <row r="20">
          <cell r="A20" t="str">
            <v>Cost of Capital and Fair Rate of Return</v>
          </cell>
        </row>
        <row r="23">
          <cell r="A23" t="str">
            <v>Estimated at June 30, 2002</v>
          </cell>
        </row>
        <row r="24">
          <cell r="C24" t="str">
            <v>  Capitalization</v>
          </cell>
          <cell r="E24" t="str">
            <v>        Cost</v>
          </cell>
          <cell r="G24" t="str">
            <v>    Weighted</v>
          </cell>
        </row>
        <row r="25">
          <cell r="A25" t="str">
            <v>    Capital Source</v>
          </cell>
          <cell r="C25" t="str">
            <v>        Ratio*</v>
          </cell>
          <cell r="E25" t="str">
            <v>       Rate**</v>
          </cell>
          <cell r="G25" t="str">
            <v>    Cost Rate</v>
          </cell>
        </row>
        <row r="26">
          <cell r="A26" t="str">
            <v>    Short-Term Debt</v>
          </cell>
          <cell r="C26">
            <v>0.09</v>
          </cell>
          <cell r="E26">
            <v>0.02095</v>
          </cell>
          <cell r="G26">
            <v>0.0018855</v>
          </cell>
        </row>
        <row r="27">
          <cell r="A27" t="str">
            <v>    Long-Term Debt</v>
          </cell>
          <cell r="C27">
            <v>0.463</v>
          </cell>
          <cell r="E27">
            <v>0.0703</v>
          </cell>
          <cell r="G27">
            <v>0.032548900000000006</v>
          </cell>
        </row>
        <row r="28">
          <cell r="A28" t="str">
            <v>    Common Equity</v>
          </cell>
          <cell r="C28">
            <v>0.447</v>
          </cell>
          <cell r="E28">
            <v>0.09</v>
          </cell>
          <cell r="G28">
            <v>0.04023</v>
          </cell>
        </row>
        <row r="29">
          <cell r="A29" t="str">
            <v>    Total</v>
          </cell>
          <cell r="C29">
            <v>1</v>
          </cell>
          <cell r="G29">
            <v>0.0746644</v>
          </cell>
        </row>
        <row r="30">
          <cell r="A30" t="str">
            <v>*  Capitalization ratios developed in Schedule JRW-1, Page 2 of 2.</v>
          </cell>
        </row>
        <row r="31">
          <cell r="A31" t="str">
            <v>** Short-Term Debt Cost Rate from PSC response to OCA Interrogatory V-8.  Long-Term Debt Cost Rate from PSC Statement 4.</v>
          </cell>
        </row>
        <row r="32">
          <cell r="A32" t="str">
            <v>**  Equity Cost Rate from OCA Statement No. 2.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m,%20august,%202004./" TargetMode="External" /><Relationship Id="rId2" Type="http://schemas.openxmlformats.org/officeDocument/2006/relationships/hyperlink" Target="http://quote.yahoo.com,%20august,%202004.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.frb.org/files/spf/spfq104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m,%20august,%202004.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m,%20august,%202004.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39"/>
  <sheetViews>
    <sheetView showGridLines="0" workbookViewId="0" topLeftCell="A13">
      <selection activeCell="E8" sqref="E8"/>
    </sheetView>
  </sheetViews>
  <sheetFormatPr defaultColWidth="9.7109375" defaultRowHeight="12.75"/>
  <cols>
    <col min="1" max="1" width="16.7109375" style="117" customWidth="1"/>
    <col min="2" max="2" width="27.140625" style="117" customWidth="1"/>
    <col min="3" max="3" width="14.8515625" style="117" customWidth="1"/>
    <col min="4" max="4" width="5.57421875" style="117" customWidth="1"/>
    <col min="5" max="5" width="13.140625" style="117" customWidth="1"/>
    <col min="6" max="6" width="6.421875" style="117" customWidth="1"/>
    <col min="7" max="7" width="13.140625" style="117" customWidth="1"/>
    <col min="8" max="8" width="4.7109375" style="117" customWidth="1"/>
    <col min="9" max="9" width="5.7109375" style="117" customWidth="1"/>
    <col min="10" max="16384" width="9.7109375" style="117" customWidth="1"/>
  </cols>
  <sheetData>
    <row r="1" spans="9:16" ht="15.75">
      <c r="I1" s="1" t="s">
        <v>310</v>
      </c>
      <c r="P1" s="118"/>
    </row>
    <row r="2" ht="15.75">
      <c r="I2" s="1" t="s">
        <v>0</v>
      </c>
    </row>
    <row r="6" s="119" customFormat="1" ht="12.75"/>
    <row r="7" s="119" customFormat="1" ht="12.75"/>
    <row r="8" s="119" customFormat="1" ht="12.75"/>
    <row r="9" s="119" customFormat="1" ht="12.75"/>
    <row r="10" spans="1:9" s="119" customFormat="1" ht="18.75">
      <c r="A10" s="120" t="s">
        <v>310</v>
      </c>
      <c r="B10" s="121"/>
      <c r="C10" s="121"/>
      <c r="D10" s="121"/>
      <c r="E10" s="121"/>
      <c r="F10" s="121"/>
      <c r="G10" s="121"/>
      <c r="H10" s="121"/>
      <c r="I10" s="121"/>
    </row>
    <row r="11" spans="1:9" s="119" customFormat="1" ht="12.75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s="119" customFormat="1" ht="18.75">
      <c r="A12" s="120" t="s">
        <v>337</v>
      </c>
      <c r="B12" s="121"/>
      <c r="C12" s="121"/>
      <c r="D12" s="121"/>
      <c r="E12" s="121"/>
      <c r="F12" s="121"/>
      <c r="G12" s="121"/>
      <c r="H12" s="121"/>
      <c r="I12" s="121"/>
    </row>
    <row r="13" spans="1:9" s="119" customFormat="1" ht="18.75">
      <c r="A13" s="120"/>
      <c r="B13" s="121"/>
      <c r="C13" s="121"/>
      <c r="D13" s="121"/>
      <c r="E13" s="121"/>
      <c r="F13" s="121"/>
      <c r="G13" s="121"/>
      <c r="H13" s="121"/>
      <c r="I13" s="121"/>
    </row>
    <row r="14" spans="1:9" s="119" customFormat="1" ht="20.25">
      <c r="A14" s="411" t="s">
        <v>343</v>
      </c>
      <c r="B14" s="121"/>
      <c r="C14" s="122"/>
      <c r="D14" s="122"/>
      <c r="E14" s="122"/>
      <c r="F14" s="121"/>
      <c r="G14" s="121"/>
      <c r="H14" s="121"/>
      <c r="I14" s="121"/>
    </row>
    <row r="15" spans="1:9" s="119" customFormat="1" ht="12.75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s="119" customFormat="1" ht="15.75">
      <c r="A16" s="124" t="s">
        <v>322</v>
      </c>
      <c r="B16" s="123"/>
      <c r="C16" s="123"/>
      <c r="D16" s="123"/>
      <c r="E16" s="123"/>
      <c r="F16" s="123"/>
      <c r="G16" s="123"/>
      <c r="H16" s="123"/>
      <c r="I16" s="123"/>
    </row>
    <row r="17" spans="1:9" s="119" customFormat="1" ht="15.75">
      <c r="A17" s="330"/>
      <c r="B17" s="331"/>
      <c r="C17" s="328" t="s">
        <v>79</v>
      </c>
      <c r="D17" s="167"/>
      <c r="E17" s="169" t="s">
        <v>80</v>
      </c>
      <c r="F17" s="170"/>
      <c r="G17" s="125" t="s">
        <v>72</v>
      </c>
      <c r="H17" s="126"/>
      <c r="I17" s="127"/>
    </row>
    <row r="18" spans="1:9" s="119" customFormat="1" ht="15.75">
      <c r="A18" s="332" t="s">
        <v>73</v>
      </c>
      <c r="B18" s="333"/>
      <c r="C18" s="329" t="s">
        <v>78</v>
      </c>
      <c r="D18" s="168"/>
      <c r="E18" s="171" t="s">
        <v>55</v>
      </c>
      <c r="F18" s="172"/>
      <c r="G18" s="384" t="s">
        <v>74</v>
      </c>
      <c r="H18" s="385"/>
      <c r="I18" s="127"/>
    </row>
    <row r="19" spans="1:9" s="119" customFormat="1" ht="15.75">
      <c r="A19" s="334" t="s">
        <v>320</v>
      </c>
      <c r="B19" s="392"/>
      <c r="C19" s="414">
        <v>0.07779587927489097</v>
      </c>
      <c r="D19" s="393"/>
      <c r="E19" s="388">
        <v>0.027</v>
      </c>
      <c r="F19" s="387"/>
      <c r="G19" s="417">
        <f>C19*E19</f>
        <v>0.0021004887404220563</v>
      </c>
      <c r="H19" s="391"/>
      <c r="I19" s="127"/>
    </row>
    <row r="20" spans="1:9" s="119" customFormat="1" ht="15.75">
      <c r="A20" s="334" t="s">
        <v>75</v>
      </c>
      <c r="B20" s="141"/>
      <c r="C20" s="415">
        <v>0.4641112824391797</v>
      </c>
      <c r="D20" s="128"/>
      <c r="E20" s="389">
        <v>0.0633</v>
      </c>
      <c r="F20" s="129"/>
      <c r="G20" s="418">
        <f>C20*E20</f>
        <v>0.029378244178400074</v>
      </c>
      <c r="H20" s="386"/>
      <c r="I20" s="127"/>
    </row>
    <row r="21" spans="1:9" s="119" customFormat="1" ht="15.75">
      <c r="A21" s="334" t="s">
        <v>321</v>
      </c>
      <c r="C21" s="415">
        <v>0.046015901261488364</v>
      </c>
      <c r="D21" s="335"/>
      <c r="E21" s="225">
        <v>0.0772</v>
      </c>
      <c r="F21" s="127"/>
      <c r="G21" s="418">
        <f>C21*E21</f>
        <v>0.0035524275773869017</v>
      </c>
      <c r="H21" s="335"/>
      <c r="I21" s="127"/>
    </row>
    <row r="22" spans="1:9" s="119" customFormat="1" ht="15.75">
      <c r="A22" s="334" t="s">
        <v>76</v>
      </c>
      <c r="B22" s="141"/>
      <c r="C22" s="416">
        <v>0.412076937024441</v>
      </c>
      <c r="D22" s="130"/>
      <c r="E22" s="390">
        <v>0.0875</v>
      </c>
      <c r="F22" s="131"/>
      <c r="G22" s="419">
        <f>C22*E22</f>
        <v>0.03605673198963858</v>
      </c>
      <c r="H22" s="130"/>
      <c r="I22" s="127"/>
    </row>
    <row r="23" spans="1:9" s="119" customFormat="1" ht="15.75">
      <c r="A23" s="336" t="s">
        <v>77</v>
      </c>
      <c r="B23" s="337"/>
      <c r="C23" s="131">
        <f>SUM(C19:C22)</f>
        <v>1</v>
      </c>
      <c r="D23" s="132"/>
      <c r="E23" s="133"/>
      <c r="F23" s="133"/>
      <c r="G23" s="420">
        <f>SUM(G19:G22)</f>
        <v>0.07108789248584761</v>
      </c>
      <c r="H23" s="132"/>
      <c r="I23" s="127"/>
    </row>
    <row r="24" spans="1:10" s="119" customFormat="1" ht="12.75">
      <c r="A24" s="134"/>
      <c r="B24" s="134"/>
      <c r="C24" s="135"/>
      <c r="D24" s="135"/>
      <c r="E24" s="135"/>
      <c r="F24" s="134"/>
      <c r="G24" s="134"/>
      <c r="H24" s="134"/>
      <c r="I24" s="134"/>
      <c r="J24" s="134"/>
    </row>
    <row r="25" spans="1:10" s="119" customFormat="1" ht="18.75">
      <c r="A25" s="136"/>
      <c r="B25" s="137"/>
      <c r="C25" s="137"/>
      <c r="D25" s="137"/>
      <c r="E25" s="137"/>
      <c r="F25" s="137"/>
      <c r="G25" s="137"/>
      <c r="H25" s="137"/>
      <c r="I25" s="137"/>
      <c r="J25" s="134"/>
    </row>
    <row r="26" spans="1:10" s="119" customFormat="1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119" customFormat="1" ht="15.75">
      <c r="A27" s="138"/>
      <c r="B27" s="139"/>
      <c r="C27" s="139"/>
      <c r="D27" s="139"/>
      <c r="E27" s="139"/>
      <c r="F27" s="139"/>
      <c r="G27" s="140"/>
      <c r="H27" s="138"/>
      <c r="I27" s="141"/>
      <c r="J27" s="142"/>
    </row>
    <row r="28" spans="1:10" s="119" customFormat="1" ht="15.75">
      <c r="A28" s="138"/>
      <c r="B28" s="141"/>
      <c r="C28" s="141"/>
      <c r="D28" s="141"/>
      <c r="E28" s="141"/>
      <c r="F28" s="141"/>
      <c r="G28" s="140"/>
      <c r="H28" s="141"/>
      <c r="I28" s="141"/>
      <c r="J28" s="134"/>
    </row>
    <row r="29" spans="1:10" s="119" customFormat="1" ht="15.75">
      <c r="A29" s="141"/>
      <c r="B29" s="141"/>
      <c r="C29" s="139"/>
      <c r="D29" s="139"/>
      <c r="E29" s="139"/>
      <c r="F29" s="139"/>
      <c r="G29" s="140"/>
      <c r="H29" s="139"/>
      <c r="I29" s="141"/>
      <c r="J29" s="134"/>
    </row>
    <row r="30" spans="1:10" s="119" customFormat="1" ht="15.75">
      <c r="A30" s="139"/>
      <c r="B30" s="139"/>
      <c r="C30" s="139"/>
      <c r="D30" s="139"/>
      <c r="E30" s="139"/>
      <c r="F30" s="139"/>
      <c r="G30" s="140"/>
      <c r="H30" s="139"/>
      <c r="I30" s="141"/>
      <c r="J30" s="134"/>
    </row>
    <row r="31" spans="1:10" s="119" customFormat="1" ht="15.75">
      <c r="A31" s="138"/>
      <c r="B31" s="139"/>
      <c r="C31" s="139"/>
      <c r="D31" s="139"/>
      <c r="E31" s="139"/>
      <c r="F31" s="139"/>
      <c r="G31" s="140"/>
      <c r="H31" s="138"/>
      <c r="I31" s="141"/>
      <c r="J31" s="142"/>
    </row>
    <row r="32" spans="1:10" s="119" customFormat="1" ht="15.75">
      <c r="A32" s="141"/>
      <c r="B32" s="141"/>
      <c r="C32" s="141"/>
      <c r="D32" s="141"/>
      <c r="E32" s="141"/>
      <c r="F32" s="141"/>
      <c r="G32" s="140"/>
      <c r="H32" s="141"/>
      <c r="I32" s="141"/>
      <c r="J32" s="143"/>
    </row>
    <row r="33" spans="1:10" s="119" customFormat="1" ht="15.75">
      <c r="A33" s="141"/>
      <c r="B33" s="141"/>
      <c r="C33" s="141"/>
      <c r="D33" s="141"/>
      <c r="E33" s="141"/>
      <c r="F33" s="141"/>
      <c r="G33" s="141"/>
      <c r="H33" s="141"/>
      <c r="I33" s="141"/>
      <c r="J33" s="143"/>
    </row>
    <row r="34" spans="1:10" s="119" customFormat="1" ht="15.75">
      <c r="A34" s="141"/>
      <c r="B34" s="141"/>
      <c r="C34" s="141"/>
      <c r="D34" s="141"/>
      <c r="E34" s="141"/>
      <c r="F34" s="141"/>
      <c r="G34" s="141"/>
      <c r="H34" s="141"/>
      <c r="I34" s="141"/>
      <c r="J34" s="143"/>
    </row>
    <row r="35" spans="1:10" s="119" customFormat="1" ht="15.75">
      <c r="A35" s="141"/>
      <c r="B35" s="141"/>
      <c r="C35" s="141"/>
      <c r="D35" s="141"/>
      <c r="E35" s="141"/>
      <c r="F35" s="141"/>
      <c r="G35" s="141"/>
      <c r="H35" s="141"/>
      <c r="I35" s="141"/>
      <c r="J35" s="143"/>
    </row>
    <row r="36" spans="1:10" s="119" customFormat="1" ht="15.75">
      <c r="A36" s="134"/>
      <c r="B36" s="141"/>
      <c r="C36" s="141"/>
      <c r="D36" s="141"/>
      <c r="E36" s="141"/>
      <c r="F36" s="141"/>
      <c r="G36" s="141"/>
      <c r="H36" s="141"/>
      <c r="I36" s="141"/>
      <c r="J36" s="134"/>
    </row>
    <row r="37" spans="1:10" s="119" customFormat="1" ht="15.75">
      <c r="A37" s="134"/>
      <c r="B37" s="141"/>
      <c r="C37" s="141"/>
      <c r="D37" s="141"/>
      <c r="E37" s="141"/>
      <c r="F37" s="141"/>
      <c r="G37" s="141"/>
      <c r="H37" s="141"/>
      <c r="I37" s="141"/>
      <c r="J37" s="134"/>
    </row>
    <row r="38" spans="1:14" s="119" customFormat="1" ht="15.75">
      <c r="A38" s="141"/>
      <c r="B38" s="141"/>
      <c r="C38" s="141"/>
      <c r="D38" s="141"/>
      <c r="E38" s="141"/>
      <c r="F38" s="141"/>
      <c r="G38" s="141"/>
      <c r="H38" s="141"/>
      <c r="I38" s="141"/>
      <c r="J38" s="134"/>
      <c r="N38" s="119">
        <v>0.033</v>
      </c>
    </row>
    <row r="39" spans="1:14" s="119" customFormat="1" ht="15.75">
      <c r="A39" s="141"/>
      <c r="B39" s="141"/>
      <c r="C39" s="141"/>
      <c r="D39" s="141"/>
      <c r="E39" s="141"/>
      <c r="F39" s="141"/>
      <c r="G39" s="141"/>
      <c r="H39" s="141"/>
      <c r="I39" s="141"/>
      <c r="J39" s="134"/>
      <c r="N39" s="119">
        <v>0.05</v>
      </c>
    </row>
    <row r="40" spans="1:14" s="119" customFormat="1" ht="15.75">
      <c r="A40" s="141"/>
      <c r="B40" s="141"/>
      <c r="C40" s="141"/>
      <c r="D40" s="141"/>
      <c r="E40" s="141"/>
      <c r="F40" s="141"/>
      <c r="G40" s="141"/>
      <c r="H40" s="141"/>
      <c r="I40" s="141"/>
      <c r="J40" s="134"/>
      <c r="N40" s="119">
        <f>1+(N39/2)</f>
        <v>1.025</v>
      </c>
    </row>
    <row r="41" spans="1:14" s="119" customFormat="1" ht="15.75">
      <c r="A41" s="141"/>
      <c r="B41" s="141"/>
      <c r="C41" s="141"/>
      <c r="D41" s="141"/>
      <c r="E41" s="141"/>
      <c r="F41" s="141"/>
      <c r="G41" s="141"/>
      <c r="H41" s="141"/>
      <c r="I41" s="141"/>
      <c r="J41" s="134"/>
      <c r="N41" s="119">
        <f>(N38*N40)+N39</f>
        <v>0.08382500000000001</v>
      </c>
    </row>
    <row r="42" spans="1:10" s="119" customFormat="1" ht="15.75">
      <c r="A42" s="141"/>
      <c r="B42" s="141"/>
      <c r="C42" s="141"/>
      <c r="D42" s="141"/>
      <c r="E42" s="141"/>
      <c r="F42" s="141"/>
      <c r="G42" s="141"/>
      <c r="H42" s="141"/>
      <c r="I42" s="141"/>
      <c r="J42" s="134"/>
    </row>
    <row r="43" spans="1:10" s="119" customFormat="1" ht="15.75">
      <c r="A43" s="141"/>
      <c r="B43" s="141"/>
      <c r="C43" s="141"/>
      <c r="D43" s="141"/>
      <c r="E43" s="141"/>
      <c r="F43" s="141"/>
      <c r="G43" s="141"/>
      <c r="H43" s="141"/>
      <c r="I43" s="141"/>
      <c r="J43" s="134"/>
    </row>
    <row r="44" spans="1:10" s="119" customFormat="1" ht="15.75">
      <c r="A44" s="141"/>
      <c r="B44" s="141"/>
      <c r="C44" s="141"/>
      <c r="D44" s="141"/>
      <c r="E44" s="141"/>
      <c r="F44" s="141"/>
      <c r="G44" s="141"/>
      <c r="H44" s="141"/>
      <c r="I44" s="141"/>
      <c r="J44" s="134"/>
    </row>
    <row r="45" spans="1:10" s="119" customFormat="1" ht="15.75">
      <c r="A45" s="141"/>
      <c r="B45" s="141"/>
      <c r="C45" s="141"/>
      <c r="D45" s="141"/>
      <c r="E45" s="141"/>
      <c r="F45" s="141"/>
      <c r="G45" s="141"/>
      <c r="H45" s="141"/>
      <c r="I45" s="141"/>
      <c r="J45" s="134"/>
    </row>
    <row r="46" spans="1:10" s="119" customFormat="1" ht="15.75">
      <c r="A46" s="141"/>
      <c r="B46" s="141"/>
      <c r="C46" s="141"/>
      <c r="D46" s="141"/>
      <c r="E46" s="141"/>
      <c r="F46" s="141"/>
      <c r="G46" s="141"/>
      <c r="H46" s="141"/>
      <c r="I46" s="141"/>
      <c r="J46" s="134"/>
    </row>
    <row r="47" spans="1:10" s="119" customFormat="1" ht="15.75">
      <c r="A47" s="141"/>
      <c r="B47" s="141"/>
      <c r="C47" s="141"/>
      <c r="D47" s="141"/>
      <c r="E47" s="141"/>
      <c r="F47" s="141"/>
      <c r="G47" s="141"/>
      <c r="H47" s="141"/>
      <c r="I47" s="141"/>
      <c r="J47" s="134"/>
    </row>
    <row r="48" spans="1:10" ht="15.75">
      <c r="A48" s="144"/>
      <c r="B48" s="144"/>
      <c r="C48" s="144"/>
      <c r="D48" s="144"/>
      <c r="E48" s="144"/>
      <c r="F48" s="144"/>
      <c r="G48" s="144"/>
      <c r="H48" s="144"/>
      <c r="I48" s="144"/>
      <c r="J48" s="145"/>
    </row>
    <row r="49" spans="1:10" ht="15.75">
      <c r="A49" s="144"/>
      <c r="B49" s="144"/>
      <c r="C49" s="144"/>
      <c r="D49" s="144"/>
      <c r="E49" s="144"/>
      <c r="F49" s="144"/>
      <c r="G49" s="144"/>
      <c r="H49" s="144"/>
      <c r="I49" s="144"/>
      <c r="J49" s="145"/>
    </row>
    <row r="50" spans="1:10" ht="15.75">
      <c r="A50" s="144"/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5.75">
      <c r="A51" s="146"/>
      <c r="B51" s="146"/>
      <c r="C51" s="147"/>
      <c r="D51" s="146"/>
      <c r="E51" s="147"/>
      <c r="F51" s="146"/>
      <c r="G51" s="148"/>
      <c r="H51" s="147"/>
      <c r="I51" s="144"/>
      <c r="J51" s="145"/>
    </row>
    <row r="52" spans="1:10" ht="12.75">
      <c r="A52" s="149"/>
      <c r="B52" s="150"/>
      <c r="C52" s="149"/>
      <c r="D52" s="150"/>
      <c r="E52" s="149"/>
      <c r="F52" s="150"/>
      <c r="G52" s="149"/>
      <c r="H52" s="149"/>
      <c r="I52" s="145"/>
      <c r="J52" s="145"/>
    </row>
    <row r="53" spans="1:10" ht="12.75">
      <c r="A53" s="151"/>
      <c r="B53" s="145"/>
      <c r="C53" s="152"/>
      <c r="D53" s="145"/>
      <c r="E53" s="153"/>
      <c r="F53" s="145"/>
      <c r="G53" s="153"/>
      <c r="H53" s="153"/>
      <c r="I53" s="145"/>
      <c r="J53" s="145"/>
    </row>
    <row r="54" spans="1:10" ht="12.75">
      <c r="A54" s="151"/>
      <c r="B54" s="145"/>
      <c r="C54" s="152"/>
      <c r="D54" s="145"/>
      <c r="E54" s="153"/>
      <c r="F54" s="145"/>
      <c r="G54" s="153"/>
      <c r="H54" s="153"/>
      <c r="I54" s="145"/>
      <c r="J54" s="145"/>
    </row>
    <row r="55" spans="1:10" ht="12.75">
      <c r="A55" s="151"/>
      <c r="B55" s="145"/>
      <c r="C55" s="154"/>
      <c r="D55" s="155"/>
      <c r="E55" s="156"/>
      <c r="F55" s="145"/>
      <c r="G55" s="153"/>
      <c r="H55" s="153"/>
      <c r="I55" s="145"/>
      <c r="J55" s="145"/>
    </row>
    <row r="56" spans="1:10" ht="12.75">
      <c r="A56" s="151"/>
      <c r="B56" s="145"/>
      <c r="C56" s="157"/>
      <c r="D56" s="145"/>
      <c r="E56" s="158"/>
      <c r="F56" s="145"/>
      <c r="G56" s="145"/>
      <c r="H56" s="145"/>
      <c r="I56" s="145"/>
      <c r="J56" s="145"/>
    </row>
    <row r="57" spans="1:10" ht="12.75">
      <c r="A57" s="145"/>
      <c r="B57" s="145"/>
      <c r="C57" s="145"/>
      <c r="D57" s="145"/>
      <c r="E57" s="145"/>
      <c r="F57" s="145"/>
      <c r="G57" s="153"/>
      <c r="H57" s="145"/>
      <c r="I57" s="145"/>
      <c r="J57" s="145"/>
    </row>
    <row r="58" spans="1:10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10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</row>
    <row r="60" spans="1:10" ht="19.5">
      <c r="A60" s="159"/>
      <c r="B60" s="160"/>
      <c r="C60" s="160"/>
      <c r="D60" s="160"/>
      <c r="E60" s="160"/>
      <c r="F60" s="160"/>
      <c r="G60" s="160"/>
      <c r="H60" s="160"/>
      <c r="I60" s="145"/>
      <c r="J60" s="145"/>
    </row>
    <row r="61" spans="1:10" ht="12.75">
      <c r="A61" s="160"/>
      <c r="B61" s="160"/>
      <c r="C61" s="160"/>
      <c r="D61" s="160"/>
      <c r="E61" s="160"/>
      <c r="F61" s="160"/>
      <c r="G61" s="160"/>
      <c r="H61" s="160"/>
      <c r="I61" s="145"/>
      <c r="J61" s="145"/>
    </row>
    <row r="62" spans="1:10" ht="12.75">
      <c r="A62" s="150"/>
      <c r="B62" s="150"/>
      <c r="C62" s="149"/>
      <c r="D62" s="150"/>
      <c r="E62" s="149"/>
      <c r="F62" s="150"/>
      <c r="G62" s="149"/>
      <c r="H62" s="149"/>
      <c r="I62" s="145"/>
      <c r="J62" s="145"/>
    </row>
    <row r="63" spans="1:15" ht="12.75">
      <c r="A63" s="149"/>
      <c r="B63" s="150"/>
      <c r="C63" s="149"/>
      <c r="D63" s="150"/>
      <c r="E63" s="149"/>
      <c r="F63" s="150"/>
      <c r="G63" s="149"/>
      <c r="H63" s="149"/>
      <c r="I63" s="145"/>
      <c r="J63" s="161"/>
      <c r="O63" s="162"/>
    </row>
    <row r="64" spans="1:15" ht="12.75">
      <c r="A64" s="151"/>
      <c r="B64" s="145"/>
      <c r="C64" s="152"/>
      <c r="D64" s="145"/>
      <c r="E64" s="153"/>
      <c r="F64" s="145"/>
      <c r="G64" s="153"/>
      <c r="H64" s="153"/>
      <c r="I64" s="145"/>
      <c r="J64" s="161"/>
      <c r="O64" s="162"/>
    </row>
    <row r="65" spans="1:15" ht="12.75">
      <c r="A65" s="151"/>
      <c r="B65" s="145"/>
      <c r="C65" s="152"/>
      <c r="D65" s="145"/>
      <c r="E65" s="153"/>
      <c r="F65" s="145"/>
      <c r="G65" s="153"/>
      <c r="H65" s="153"/>
      <c r="I65" s="145"/>
      <c r="J65" s="161"/>
      <c r="O65" s="162"/>
    </row>
    <row r="66" spans="1:10" ht="12.75">
      <c r="A66" s="151"/>
      <c r="B66" s="145"/>
      <c r="C66" s="154"/>
      <c r="D66" s="145"/>
      <c r="E66" s="156"/>
      <c r="F66" s="145"/>
      <c r="G66" s="153"/>
      <c r="H66" s="153"/>
      <c r="I66" s="145"/>
      <c r="J66" s="145"/>
    </row>
    <row r="67" spans="1:10" ht="12.75">
      <c r="A67" s="151"/>
      <c r="B67" s="145"/>
      <c r="C67" s="157"/>
      <c r="D67" s="145"/>
      <c r="E67" s="158"/>
      <c r="F67" s="145"/>
      <c r="G67" s="145"/>
      <c r="H67" s="145"/>
      <c r="I67" s="145"/>
      <c r="J67" s="145"/>
    </row>
    <row r="68" spans="1:15" ht="12.75">
      <c r="A68" s="145"/>
      <c r="B68" s="145"/>
      <c r="C68" s="145"/>
      <c r="D68" s="145"/>
      <c r="E68" s="145"/>
      <c r="F68" s="145"/>
      <c r="G68" s="145"/>
      <c r="H68" s="145"/>
      <c r="I68" s="145"/>
      <c r="J68" s="161"/>
      <c r="O68" s="162"/>
    </row>
    <row r="69" spans="1:10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</row>
    <row r="71" spans="1:10" ht="19.5">
      <c r="A71" s="159"/>
      <c r="B71" s="160"/>
      <c r="C71" s="160"/>
      <c r="D71" s="160"/>
      <c r="E71" s="160"/>
      <c r="F71" s="160"/>
      <c r="G71" s="160"/>
      <c r="H71" s="160"/>
      <c r="I71" s="145"/>
      <c r="J71" s="145"/>
    </row>
    <row r="72" spans="1:10" ht="12.75">
      <c r="A72" s="163"/>
      <c r="B72" s="160"/>
      <c r="C72" s="160"/>
      <c r="D72" s="160"/>
      <c r="E72" s="160"/>
      <c r="F72" s="160"/>
      <c r="G72" s="160"/>
      <c r="H72" s="160"/>
      <c r="I72" s="145"/>
      <c r="J72" s="145"/>
    </row>
    <row r="73" spans="1:10" ht="12.75">
      <c r="A73" s="150"/>
      <c r="B73" s="150"/>
      <c r="C73" s="150"/>
      <c r="D73" s="150"/>
      <c r="E73" s="149"/>
      <c r="F73" s="150"/>
      <c r="G73" s="149"/>
      <c r="H73" s="150"/>
      <c r="I73" s="145"/>
      <c r="J73" s="145"/>
    </row>
    <row r="74" spans="1:15" ht="12.75">
      <c r="A74" s="150"/>
      <c r="B74" s="150"/>
      <c r="C74" s="150"/>
      <c r="D74" s="150"/>
      <c r="E74" s="149"/>
      <c r="F74" s="150"/>
      <c r="G74" s="149"/>
      <c r="H74" s="150"/>
      <c r="I74" s="145"/>
      <c r="J74" s="161"/>
      <c r="O74" s="162"/>
    </row>
    <row r="75" spans="1:15" ht="12.75">
      <c r="A75" s="149"/>
      <c r="B75" s="150"/>
      <c r="C75" s="150"/>
      <c r="D75" s="150"/>
      <c r="E75" s="149"/>
      <c r="F75" s="150"/>
      <c r="G75" s="149"/>
      <c r="H75" s="150"/>
      <c r="I75" s="145"/>
      <c r="J75" s="161"/>
      <c r="O75" s="162"/>
    </row>
    <row r="76" spans="1:15" ht="12.75">
      <c r="A76" s="151"/>
      <c r="B76" s="145"/>
      <c r="C76" s="145"/>
      <c r="D76" s="145"/>
      <c r="E76" s="153"/>
      <c r="F76" s="145"/>
      <c r="G76" s="153"/>
      <c r="H76" s="145"/>
      <c r="I76" s="145"/>
      <c r="J76" s="161"/>
      <c r="O76" s="162"/>
    </row>
    <row r="77" spans="1:15" ht="12.75">
      <c r="A77" s="151"/>
      <c r="B77" s="145"/>
      <c r="C77" s="145"/>
      <c r="D77" s="145"/>
      <c r="E77" s="153"/>
      <c r="F77" s="145"/>
      <c r="G77" s="153"/>
      <c r="H77" s="145"/>
      <c r="I77" s="145"/>
      <c r="J77" s="161"/>
      <c r="O77" s="162"/>
    </row>
    <row r="78" spans="1:15" ht="12.75">
      <c r="A78" s="151"/>
      <c r="B78" s="145"/>
      <c r="C78" s="145"/>
      <c r="D78" s="145"/>
      <c r="E78" s="156"/>
      <c r="F78" s="145"/>
      <c r="G78" s="145"/>
      <c r="H78" s="145"/>
      <c r="I78" s="145"/>
      <c r="J78" s="161"/>
      <c r="O78" s="162"/>
    </row>
    <row r="79" spans="1:15" ht="12.75">
      <c r="A79" s="151"/>
      <c r="B79" s="145"/>
      <c r="C79" s="145"/>
      <c r="D79" s="145"/>
      <c r="E79" s="158"/>
      <c r="F79" s="145"/>
      <c r="G79" s="145"/>
      <c r="H79" s="145"/>
      <c r="I79" s="145"/>
      <c r="J79" s="161"/>
      <c r="O79" s="162"/>
    </row>
    <row r="80" spans="1:15" ht="12.75">
      <c r="A80" s="145"/>
      <c r="B80" s="145"/>
      <c r="C80" s="145"/>
      <c r="D80" s="145"/>
      <c r="E80" s="145"/>
      <c r="F80" s="145"/>
      <c r="G80" s="145"/>
      <c r="H80" s="145"/>
      <c r="I80" s="145"/>
      <c r="J80" s="161"/>
      <c r="O80" s="162"/>
    </row>
    <row r="81" spans="1:15" ht="12.75">
      <c r="A81" s="145"/>
      <c r="B81" s="145"/>
      <c r="C81" s="145"/>
      <c r="D81" s="145"/>
      <c r="E81" s="145"/>
      <c r="F81" s="145"/>
      <c r="G81" s="145"/>
      <c r="H81" s="145"/>
      <c r="I81" s="145"/>
      <c r="J81" s="161"/>
      <c r="O81" s="162"/>
    </row>
    <row r="82" spans="1:15" ht="12.75">
      <c r="A82" s="145"/>
      <c r="B82" s="145"/>
      <c r="C82" s="145"/>
      <c r="D82" s="145"/>
      <c r="E82" s="145"/>
      <c r="F82" s="145"/>
      <c r="G82" s="145"/>
      <c r="H82" s="145"/>
      <c r="I82" s="145"/>
      <c r="J82" s="161"/>
      <c r="O82" s="162"/>
    </row>
    <row r="83" spans="1:15" ht="12.75">
      <c r="A83" s="145"/>
      <c r="B83" s="145"/>
      <c r="C83" s="145"/>
      <c r="D83" s="145"/>
      <c r="E83" s="145"/>
      <c r="F83" s="145"/>
      <c r="G83" s="145"/>
      <c r="H83" s="145"/>
      <c r="I83" s="145"/>
      <c r="J83" s="161"/>
      <c r="O83" s="162"/>
    </row>
    <row r="84" spans="1:15" ht="12.75">
      <c r="A84" s="145"/>
      <c r="B84" s="145"/>
      <c r="C84" s="145"/>
      <c r="D84" s="145"/>
      <c r="E84" s="145"/>
      <c r="F84" s="145"/>
      <c r="G84" s="145"/>
      <c r="H84" s="145"/>
      <c r="I84" s="145"/>
      <c r="J84" s="161"/>
      <c r="O84" s="162"/>
    </row>
    <row r="85" spans="1:15" ht="12.75">
      <c r="A85" s="145"/>
      <c r="B85" s="145"/>
      <c r="C85" s="145"/>
      <c r="D85" s="145"/>
      <c r="E85" s="145"/>
      <c r="F85" s="145"/>
      <c r="G85" s="145"/>
      <c r="H85" s="145"/>
      <c r="I85" s="145"/>
      <c r="J85" s="161"/>
      <c r="O85" s="162"/>
    </row>
    <row r="86" spans="1:15" ht="12.75">
      <c r="A86" s="145"/>
      <c r="B86" s="145"/>
      <c r="C86" s="145"/>
      <c r="D86" s="145"/>
      <c r="E86" s="145"/>
      <c r="F86" s="145"/>
      <c r="G86" s="145"/>
      <c r="H86" s="145"/>
      <c r="I86" s="145"/>
      <c r="J86" s="161"/>
      <c r="O86" s="162"/>
    </row>
    <row r="87" spans="1:15" ht="12.75">
      <c r="A87" s="145"/>
      <c r="B87" s="145"/>
      <c r="C87" s="145"/>
      <c r="D87" s="145"/>
      <c r="E87" s="145"/>
      <c r="F87" s="145"/>
      <c r="G87" s="145"/>
      <c r="H87" s="145"/>
      <c r="I87" s="145"/>
      <c r="J87" s="161"/>
      <c r="O87" s="162"/>
    </row>
    <row r="88" spans="1:15" ht="12.75">
      <c r="A88" s="145"/>
      <c r="B88" s="145"/>
      <c r="C88" s="145"/>
      <c r="D88" s="145"/>
      <c r="E88" s="145"/>
      <c r="F88" s="145"/>
      <c r="G88" s="145"/>
      <c r="H88" s="145"/>
      <c r="I88" s="145"/>
      <c r="J88" s="161"/>
      <c r="O88" s="162"/>
    </row>
    <row r="89" spans="1:15" ht="12.75">
      <c r="A89" s="145"/>
      <c r="B89" s="145"/>
      <c r="C89" s="145"/>
      <c r="D89" s="145"/>
      <c r="E89" s="145"/>
      <c r="F89" s="145"/>
      <c r="G89" s="145"/>
      <c r="H89" s="145"/>
      <c r="I89" s="145"/>
      <c r="J89" s="161"/>
      <c r="O89" s="162"/>
    </row>
    <row r="90" spans="1:15" ht="12.75">
      <c r="A90" s="145"/>
      <c r="B90" s="145"/>
      <c r="C90" s="145"/>
      <c r="D90" s="145"/>
      <c r="E90" s="145"/>
      <c r="F90" s="145"/>
      <c r="G90" s="145"/>
      <c r="H90" s="145"/>
      <c r="I90" s="145"/>
      <c r="J90" s="164"/>
      <c r="L90" s="165"/>
      <c r="O90" s="162"/>
    </row>
    <row r="91" spans="1:17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O91" s="166"/>
      <c r="Q91" s="165"/>
    </row>
    <row r="92" spans="1:10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</row>
    <row r="94" spans="1:10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0" ht="12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</row>
    <row r="97" spans="1:10" ht="12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2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</row>
    <row r="99" spans="1:10" ht="12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</row>
    <row r="100" spans="1:10" ht="12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0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1:10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1:10" ht="12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0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1:10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0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1:10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0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</row>
    <row r="111" spans="1:10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0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</row>
    <row r="113" spans="1:10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</row>
    <row r="114" spans="1:10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</row>
    <row r="115" spans="1:10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</row>
    <row r="117" spans="1:10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0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</row>
    <row r="119" spans="1:10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2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0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2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</row>
    <row r="123" spans="1:10" ht="12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2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1:10" ht="12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2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1:10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</row>
    <row r="129" spans="1:10" ht="12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spans="1:10" ht="12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</row>
    <row r="131" spans="1:10" ht="12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1:10" ht="12.7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</row>
    <row r="133" spans="1:10" ht="12.7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 ht="12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 ht="12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0" ht="12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</row>
    <row r="137" spans="1:10" ht="12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</row>
    <row r="138" spans="1:10" ht="12.7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</row>
    <row r="139" spans="1:10" ht="12.7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</row>
    <row r="140" spans="1:10" ht="12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</row>
    <row r="141" spans="1:10" ht="12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</row>
    <row r="142" spans="1:10" ht="12.7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</row>
    <row r="143" spans="1:10" ht="12.7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</row>
    <row r="144" spans="1:10" ht="12.7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0" ht="12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ht="12.7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</row>
    <row r="147" spans="1:10" ht="12.7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</row>
    <row r="148" spans="1:10" ht="12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</row>
    <row r="149" spans="1:10" ht="12.7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</row>
    <row r="150" spans="1:10" ht="12.7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0" ht="12.7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</row>
    <row r="152" spans="1:10" ht="12.7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</row>
    <row r="153" spans="1:10" ht="12.7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0" ht="12.7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</row>
    <row r="155" spans="1:10" ht="12.7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</row>
    <row r="156" spans="1:10" ht="12.7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</row>
    <row r="157" spans="1:10" ht="12.7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1:10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1:10" ht="12.7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</row>
    <row r="160" spans="1:10" ht="12.7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</row>
    <row r="161" spans="1:10" ht="12.7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0" ht="12.7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</row>
    <row r="163" spans="1:10" ht="12.7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</row>
    <row r="164" spans="1:10" ht="12.7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</row>
    <row r="165" spans="1:10" ht="12.7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</row>
    <row r="166" spans="1:10" ht="12.7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</row>
    <row r="167" spans="1:10" ht="12.7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</row>
    <row r="168" spans="1:10" ht="12.7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</row>
    <row r="169" spans="1:10" ht="12.7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</row>
    <row r="170" spans="1:10" ht="12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0" ht="12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</row>
    <row r="172" spans="1:10" ht="12.7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</row>
    <row r="173" spans="1:10" ht="12.7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</row>
    <row r="174" spans="1:10" ht="12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1:10" ht="12.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</row>
    <row r="176" spans="1:10" ht="12.7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</row>
    <row r="177" spans="1:10" ht="12.7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1:10" ht="12.7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</row>
    <row r="179" spans="1:10" ht="12.7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</row>
    <row r="180" spans="1:10" ht="12.7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</row>
    <row r="181" spans="1:10" ht="12.7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</row>
    <row r="182" spans="1:10" ht="12.7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</row>
    <row r="183" spans="1:10" ht="12.7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</row>
    <row r="184" spans="1:10" ht="12.7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</row>
    <row r="185" spans="1:10" ht="12.7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</row>
    <row r="186" spans="1:10" ht="12.7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</row>
    <row r="187" spans="1:10" ht="12.7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</row>
    <row r="188" spans="1:10" ht="12.7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</row>
    <row r="189" spans="1:10" ht="12.7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</row>
    <row r="190" spans="1:10" ht="12.7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</row>
    <row r="191" spans="1:10" ht="12.7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</row>
    <row r="192" spans="1:10" ht="12.7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</row>
    <row r="193" spans="1:10" ht="12.7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 ht="12.7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</row>
    <row r="195" spans="1:10" ht="12.7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</row>
    <row r="196" spans="1:10" ht="12.7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</row>
    <row r="197" spans="1:10" ht="12.7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0" ht="12.7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</row>
    <row r="199" spans="1:10" ht="12.7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</row>
    <row r="200" spans="1:10" ht="12.7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</row>
    <row r="201" spans="1:10" ht="12.7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</row>
    <row r="202" spans="1:10" ht="12.7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</row>
    <row r="203" spans="1:10" ht="12.7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</row>
    <row r="204" spans="1:10" ht="12.7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</row>
    <row r="205" spans="1:10" ht="12.7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</row>
    <row r="206" spans="1:10" ht="12.7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</row>
    <row r="207" spans="1:10" ht="12.7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</row>
    <row r="208" spans="1:10" ht="12.7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</row>
    <row r="209" spans="1:10" ht="12.7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</row>
    <row r="210" spans="1:10" ht="12.7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</row>
    <row r="211" spans="1:10" ht="12.7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</row>
    <row r="212" spans="1:10" ht="12.7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</row>
    <row r="213" spans="1:10" ht="12.7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</row>
    <row r="214" spans="1:10" ht="12.7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</row>
    <row r="215" spans="1:10" ht="12.7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</row>
    <row r="216" spans="1:10" ht="12.7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</row>
    <row r="217" spans="1:10" ht="12.7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</row>
    <row r="218" spans="1:10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</row>
    <row r="219" spans="1:10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</row>
    <row r="220" spans="1:10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</row>
    <row r="221" spans="1:10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</row>
    <row r="222" spans="1:10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</row>
    <row r="223" spans="1:10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</row>
    <row r="224" spans="1:10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</row>
    <row r="225" spans="1:10" ht="12.7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</row>
    <row r="226" spans="1:10" ht="12.7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</row>
    <row r="227" spans="1:10" ht="12.7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</row>
    <row r="228" spans="1:10" ht="12.7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</row>
    <row r="229" spans="1:10" ht="12.7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</row>
    <row r="230" spans="1:10" ht="12.7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</row>
    <row r="231" spans="1:10" ht="12.7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</row>
    <row r="232" spans="1:10" ht="12.7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</row>
    <row r="233" spans="1:10" ht="12.7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</row>
    <row r="234" spans="1:10" ht="12.7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</row>
    <row r="235" spans="1:10" ht="12.7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</row>
    <row r="236" spans="1:10" ht="12.7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</row>
    <row r="237" spans="1:10" ht="12.7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</row>
    <row r="238" spans="1:10" ht="12.7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</row>
    <row r="239" spans="1:10" ht="12.7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</row>
    <row r="240" spans="1:10" ht="12.7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</row>
    <row r="241" spans="1:10" ht="12.7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</row>
    <row r="242" spans="1:10" ht="12.7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</row>
    <row r="243" spans="1:10" ht="12.7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</row>
    <row r="244" spans="1:10" ht="12.7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</row>
    <row r="245" spans="1:10" ht="12.7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</row>
    <row r="246" spans="1:10" ht="12.7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</row>
    <row r="247" spans="1:10" ht="12.7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</row>
    <row r="248" spans="1:10" ht="12.7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</row>
    <row r="249" spans="1:10" ht="12.7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</row>
    <row r="250" spans="1:10" ht="12.7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</row>
    <row r="251" spans="1:10" ht="12.7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</row>
    <row r="252" spans="1:10" ht="12.7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</row>
    <row r="253" spans="1:10" ht="12.7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</row>
    <row r="254" spans="1:10" ht="12.7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</row>
    <row r="255" spans="1:10" ht="12.7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</row>
    <row r="256" spans="1:10" ht="12.7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</row>
    <row r="257" spans="1:10" ht="12.7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</row>
    <row r="258" spans="1:10" ht="12.7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</row>
    <row r="259" spans="1:10" ht="12.7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</row>
    <row r="260" spans="1:10" ht="12.7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</row>
    <row r="261" spans="1:10" ht="12.7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</row>
    <row r="262" spans="1:10" ht="12.7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</row>
    <row r="263" spans="1:10" ht="12.7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</row>
    <row r="264" spans="1:10" ht="12.7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</row>
    <row r="265" spans="1:10" ht="12.7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</row>
    <row r="266" spans="1:10" ht="12.7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</row>
    <row r="267" spans="1:10" ht="12.7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</row>
    <row r="268" spans="1:10" ht="12.7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</row>
    <row r="269" spans="1:10" ht="12.7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</row>
    <row r="270" spans="1:10" ht="12.7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</row>
    <row r="271" spans="1:10" ht="12.7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</row>
    <row r="272" spans="1:10" ht="12.7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</row>
    <row r="273" spans="1:10" ht="12.7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</row>
    <row r="274" spans="1:10" ht="12.7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</row>
    <row r="275" spans="1:10" ht="12.7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</row>
    <row r="276" spans="1:10" ht="12.7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</row>
    <row r="277" spans="1:10" ht="12.7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</row>
    <row r="278" spans="1:10" ht="12.7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</row>
    <row r="279" spans="1:10" ht="12.7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</row>
    <row r="280" spans="1:10" ht="12.7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</row>
    <row r="281" spans="1:10" ht="12.7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</row>
    <row r="282" spans="1:10" ht="12.7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</row>
    <row r="283" spans="1:10" ht="12.7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</row>
    <row r="284" spans="1:10" ht="12.7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</row>
    <row r="285" spans="1:10" ht="12.7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1:10" ht="12.7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</row>
    <row r="287" spans="1:10" ht="12.7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</row>
    <row r="288" spans="1:10" ht="12.7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</row>
    <row r="289" spans="1:10" ht="12.7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</row>
    <row r="290" spans="1:10" ht="12.7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</row>
    <row r="291" spans="1:10" ht="12.7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</row>
    <row r="292" spans="1:10" ht="12.7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</row>
    <row r="293" spans="1:10" ht="12.7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</row>
    <row r="294" spans="1:10" ht="12.7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1:10" ht="12.7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</row>
    <row r="296" spans="1:10" ht="12.7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</row>
    <row r="297" spans="1:10" ht="12.7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</row>
    <row r="298" spans="1:10" ht="12.7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</row>
    <row r="299" spans="1:10" ht="12.7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</row>
    <row r="300" spans="1:10" ht="12.7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</row>
    <row r="301" spans="1:10" ht="12.7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</row>
    <row r="302" spans="1:10" ht="12.7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</row>
    <row r="303" spans="1:10" ht="12.7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1:10" ht="12.7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</row>
    <row r="305" spans="1:10" ht="12.7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</row>
    <row r="306" spans="1:10" ht="12.7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</row>
    <row r="307" spans="1:10" ht="12.7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</row>
    <row r="308" spans="1:10" ht="12.7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</row>
    <row r="309" spans="1:10" ht="12.7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</row>
    <row r="310" spans="1:10" ht="12.7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</row>
    <row r="311" spans="1:10" ht="12.7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</row>
    <row r="312" spans="1:10" ht="12.7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1:10" ht="12.7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</row>
    <row r="314" spans="1:10" ht="12.7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</row>
    <row r="315" spans="1:10" ht="12.7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</row>
    <row r="316" spans="1:10" ht="12.7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</row>
    <row r="317" spans="1:10" ht="12.7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</row>
    <row r="318" spans="1:10" ht="12.7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</row>
    <row r="319" spans="1:10" ht="12.7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</row>
    <row r="320" spans="1:10" ht="12.7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0" ht="12.7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</row>
    <row r="322" spans="1:10" ht="12.7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</row>
    <row r="323" spans="1:10" ht="12.7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</row>
    <row r="324" spans="1:10" ht="12.7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</row>
    <row r="325" spans="1:10" ht="12.7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</row>
    <row r="326" spans="1:10" ht="12.7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</row>
    <row r="327" spans="1:10" ht="12.7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1:10" ht="12.7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</row>
    <row r="329" spans="1:10" ht="12.7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1:10" ht="12.7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</row>
    <row r="331" spans="1:10" ht="12.7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</row>
    <row r="332" spans="1:10" ht="12.7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</row>
    <row r="333" spans="1:10" ht="12.7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</row>
    <row r="334" spans="1:10" ht="12.7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</row>
    <row r="335" spans="1:10" ht="12.7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</row>
    <row r="336" spans="1:10" ht="12.7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1:10" ht="12.7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</row>
    <row r="338" spans="1:10" ht="12.7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1:10" ht="12.7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</row>
    <row r="340" spans="1:10" ht="12.7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</row>
    <row r="341" spans="1:10" ht="12.7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</row>
    <row r="342" spans="1:10" ht="12.7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</row>
    <row r="343" spans="1:10" ht="12.7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</row>
    <row r="344" spans="1:10" ht="12.7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</row>
    <row r="345" spans="1:10" ht="12.7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</row>
    <row r="346" spans="1:10" ht="12.7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</row>
    <row r="347" spans="1:10" ht="12.7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1:10" ht="12.7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</row>
    <row r="349" spans="1:10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</row>
    <row r="350" spans="1:10" ht="12.7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</row>
    <row r="351" spans="1:10" ht="12.7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</row>
    <row r="352" spans="1:10" ht="12.7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</row>
    <row r="353" spans="1:10" ht="12.7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</row>
    <row r="354" spans="1:10" ht="12.7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</row>
    <row r="355" spans="1:10" ht="12.7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</row>
    <row r="356" spans="1:10" ht="12.7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1:10" ht="12.7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</row>
    <row r="358" spans="1:10" ht="12.7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</row>
    <row r="359" spans="1:10" ht="12.7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</row>
    <row r="360" spans="1:10" ht="12.7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</row>
    <row r="361" spans="1:10" ht="12.7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</row>
    <row r="362" spans="1:10" ht="12.7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</row>
    <row r="363" spans="1:10" ht="12.7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</row>
    <row r="364" spans="1:10" ht="12.7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</row>
    <row r="365" spans="1:10" ht="12.7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1:10" ht="12.7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</row>
    <row r="367" spans="1:10" ht="12.7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</row>
    <row r="368" spans="1:10" ht="12.7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</row>
    <row r="369" spans="1:10" ht="12.7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</row>
    <row r="370" spans="1:10" ht="12.7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</row>
    <row r="371" spans="1:10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</row>
    <row r="372" spans="1:10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</row>
    <row r="373" spans="1:10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1:10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</row>
    <row r="375" spans="1:10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</row>
    <row r="376" spans="1:10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</row>
    <row r="377" spans="1:10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</row>
    <row r="378" spans="1:10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</row>
    <row r="379" spans="1:10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</row>
    <row r="380" spans="1:10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1:10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</row>
    <row r="382" spans="1:10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0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</row>
    <row r="384" spans="1:10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</row>
    <row r="385" spans="1:10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</row>
    <row r="386" spans="1:10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</row>
    <row r="387" spans="1:10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</row>
    <row r="388" spans="1:10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</row>
    <row r="389" spans="1:10" ht="12.7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</row>
    <row r="390" spans="1:10" ht="12.7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</row>
    <row r="391" spans="1:10" ht="12.7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</row>
    <row r="392" spans="1:10" ht="12.7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</row>
    <row r="393" spans="1:10" ht="12.7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</row>
    <row r="394" spans="1:10" ht="12.7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</row>
    <row r="395" spans="1:10" ht="12.7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</row>
    <row r="396" spans="1:10" ht="12.7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</row>
    <row r="397" spans="1:10" ht="12.7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</row>
    <row r="398" spans="1:10" ht="12.7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</row>
    <row r="399" spans="1:10" ht="12.7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</row>
    <row r="400" spans="1:10" ht="12.7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</row>
    <row r="401" spans="1:10" ht="12.7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</row>
    <row r="402" spans="1:10" ht="12.7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</row>
    <row r="403" spans="1:10" ht="12.7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</row>
    <row r="404" spans="1:10" ht="12.7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</row>
    <row r="405" spans="1:10" ht="12.7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</row>
    <row r="406" spans="1:10" ht="12.7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</row>
    <row r="407" spans="1:10" ht="12.7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</row>
    <row r="408" spans="1:10" ht="12.7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</row>
    <row r="409" spans="1:10" ht="12.7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</row>
    <row r="410" spans="1:10" ht="12.7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</row>
    <row r="411" spans="1:10" ht="12.7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</row>
    <row r="412" spans="1:10" ht="12.7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</row>
    <row r="413" spans="1:10" ht="12.7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</row>
    <row r="414" spans="1:10" ht="12.7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</row>
    <row r="415" spans="1:10" ht="12.7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</row>
    <row r="416" spans="1:10" ht="12.7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</row>
    <row r="417" spans="1:10" ht="12.7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</row>
    <row r="418" spans="1:10" ht="12.7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</row>
    <row r="419" spans="1:10" ht="12.7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</row>
    <row r="420" spans="1:10" ht="12.7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</row>
    <row r="421" spans="1:10" ht="12.7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</row>
    <row r="422" spans="1:10" ht="12.7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</row>
    <row r="423" spans="1:10" ht="12.7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</row>
    <row r="424" spans="1:10" ht="12.7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</row>
    <row r="425" spans="1:10" ht="12.7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</row>
    <row r="426" spans="1:10" ht="12.7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</row>
    <row r="427" spans="1:10" ht="12.7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</row>
    <row r="428" spans="1:10" ht="12.7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</row>
    <row r="429" spans="1:10" ht="12.7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</row>
    <row r="430" spans="1:10" ht="12.7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</row>
    <row r="431" spans="1:10" ht="12.7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</row>
    <row r="432" spans="1:10" ht="12.7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</row>
    <row r="433" spans="1:10" ht="12.7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</row>
    <row r="434" spans="1:10" ht="12.7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</row>
    <row r="435" spans="1:10" ht="12.7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</row>
    <row r="436" spans="1:10" ht="12.7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</row>
    <row r="437" spans="1:10" ht="12.7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</row>
    <row r="438" spans="1:10" ht="12.7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</row>
    <row r="439" spans="1:10" ht="12.7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</row>
    <row r="440" spans="1:10" ht="12.7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</row>
    <row r="441" spans="1:10" ht="12.7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</row>
    <row r="442" spans="1:10" ht="12.7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</row>
    <row r="443" spans="1:10" ht="12.7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</row>
    <row r="444" spans="1:10" ht="12.7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</row>
    <row r="445" spans="1:10" ht="12.7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</row>
    <row r="446" spans="1:10" ht="12.7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</row>
    <row r="447" spans="1:10" ht="12.7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</row>
    <row r="448" spans="1:10" ht="12.7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</row>
    <row r="449" spans="1:10" ht="12.7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</row>
    <row r="450" spans="1:10" ht="12.7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</row>
    <row r="451" spans="1:10" ht="12.7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</row>
    <row r="452" spans="1:10" ht="12.7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</row>
    <row r="453" spans="1:10" ht="12.7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</row>
    <row r="454" spans="1:10" ht="12.7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</row>
    <row r="455" spans="1:10" ht="12.7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</row>
    <row r="456" spans="1:10" ht="12.7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</row>
    <row r="457" spans="1:10" ht="12.7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</row>
    <row r="458" spans="1:10" ht="12.7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</row>
    <row r="459" spans="1:10" ht="12.7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</row>
    <row r="460" spans="1:10" ht="12.7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</row>
    <row r="461" spans="1:10" ht="12.7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</row>
    <row r="462" spans="1:10" ht="12.7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</row>
    <row r="463" spans="1:10" ht="12.7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</row>
    <row r="464" spans="1:10" ht="12.7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</row>
    <row r="465" spans="1:10" ht="12.7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</row>
    <row r="466" spans="1:10" ht="12.7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</row>
    <row r="467" spans="1:10" ht="12.7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</row>
    <row r="468" spans="1:10" ht="12.7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</row>
    <row r="469" spans="1:10" ht="12.7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</row>
    <row r="470" spans="1:10" ht="12.7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</row>
    <row r="471" spans="1:10" ht="12.7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</row>
    <row r="472" spans="1:10" ht="12.7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</row>
    <row r="473" spans="1:10" ht="12.7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</row>
    <row r="474" spans="1:10" ht="12.7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</row>
    <row r="475" spans="1:10" ht="12.7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</row>
    <row r="476" spans="1:10" ht="12.7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</row>
    <row r="477" spans="1:10" ht="12.7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</row>
    <row r="478" spans="1:10" ht="12.7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</row>
    <row r="479" spans="1:10" ht="12.7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1:10" ht="12.7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</row>
    <row r="481" spans="1:10" ht="12.7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</row>
    <row r="482" spans="1:10" ht="12.7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</row>
    <row r="483" spans="1:10" ht="12.7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</row>
    <row r="484" spans="1:10" ht="12.7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</row>
    <row r="485" spans="1:10" ht="12.7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</row>
    <row r="486" spans="1:10" ht="12.7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</row>
    <row r="487" spans="1:10" ht="12.7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</row>
    <row r="488" spans="1:10" ht="12.7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</row>
    <row r="489" spans="1:10" ht="12.7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</row>
    <row r="490" spans="1:10" ht="12.7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</row>
    <row r="491" spans="1:10" ht="12.7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</row>
    <row r="492" spans="1:10" ht="12.7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</row>
    <row r="493" spans="1:10" ht="12.7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</row>
    <row r="494" spans="1:10" ht="12.7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</row>
    <row r="495" spans="1:10" ht="12.7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</row>
    <row r="496" spans="1:10" ht="12.7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</row>
    <row r="497" spans="1:10" ht="12.7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</row>
    <row r="498" spans="1:10" ht="12.7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</row>
    <row r="499" spans="1:10" ht="12.7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</row>
    <row r="500" spans="1:10" ht="12.7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</row>
    <row r="501" spans="1:10" ht="12.7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</row>
    <row r="502" spans="1:10" ht="12.7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</row>
    <row r="503" spans="1:10" ht="12.7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</row>
    <row r="504" spans="1:10" ht="12.7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</row>
    <row r="505" spans="1:10" ht="12.7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</row>
    <row r="506" spans="1:10" ht="12.7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</row>
    <row r="507" spans="1:10" ht="12.7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</row>
    <row r="508" spans="1:10" ht="12.7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</row>
    <row r="509" spans="1:10" ht="12.7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</row>
    <row r="510" spans="1:10" ht="12.7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</row>
    <row r="511" spans="1:10" ht="12.7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</row>
    <row r="512" spans="1:10" ht="12.7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</row>
    <row r="513" spans="1:10" ht="12.7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</row>
    <row r="514" spans="1:10" ht="12.7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</row>
    <row r="515" spans="1:10" ht="12.7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1:10" ht="12.7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</row>
    <row r="517" spans="1:10" ht="12.7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</row>
    <row r="518" spans="1:10" ht="12.7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</row>
    <row r="519" spans="1:10" ht="12.7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</row>
    <row r="520" spans="1:10" ht="12.7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</row>
    <row r="521" spans="1:10" ht="12.7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</row>
    <row r="522" spans="1:10" ht="12.7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</row>
    <row r="523" spans="1:10" ht="12.7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</row>
    <row r="524" spans="1:10" ht="12.7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1:10" ht="12.7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</row>
    <row r="526" spans="1:10" ht="12.7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</row>
    <row r="527" spans="1:10" ht="12.7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</row>
    <row r="528" spans="1:10" ht="12.7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</row>
    <row r="529" spans="1:10" ht="12.7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</row>
    <row r="530" spans="1:10" ht="12.7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</row>
    <row r="531" spans="1:10" ht="12.7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</row>
    <row r="532" spans="1:10" ht="12.7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1:10" ht="12.7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</row>
    <row r="534" spans="1:10" ht="12.7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</row>
    <row r="535" spans="1:10" ht="12.7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</row>
    <row r="536" spans="1:10" ht="12.7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</row>
    <row r="537" spans="1:10" ht="12.7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</row>
    <row r="538" spans="1:10" ht="12.7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</row>
    <row r="539" spans="1:10" ht="12.7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1:10" ht="12.7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</row>
    <row r="541" spans="1:10" ht="12.7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1:10" ht="12.7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</row>
    <row r="543" spans="1:10" ht="12.7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</row>
    <row r="544" spans="1:10" ht="12.7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</row>
    <row r="545" spans="1:10" ht="12.7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</row>
    <row r="546" spans="1:10" ht="12.7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</row>
    <row r="547" spans="1:10" ht="12.7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</row>
    <row r="548" spans="1:10" ht="12.7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</row>
    <row r="549" spans="1:10" ht="12.7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</row>
    <row r="550" spans="1:10" ht="12.7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</row>
    <row r="551" spans="1:10" ht="12.7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</row>
    <row r="552" spans="1:10" ht="12.7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</row>
    <row r="553" spans="1:10" ht="12.7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</row>
    <row r="554" spans="1:10" ht="12.7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</row>
    <row r="555" spans="1:10" ht="12.7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</row>
    <row r="556" spans="1:10" ht="12.7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</row>
    <row r="557" spans="1:10" ht="12.7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</row>
    <row r="558" spans="1:10" ht="12.7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</row>
    <row r="559" spans="1:10" ht="12.7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</row>
    <row r="560" spans="1:10" ht="12.7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</row>
    <row r="561" spans="1:10" ht="12.7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</row>
    <row r="562" spans="1:10" ht="12.7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</row>
    <row r="563" spans="1:10" ht="12.7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</row>
    <row r="564" spans="1:10" ht="12.7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</row>
    <row r="565" spans="1:10" ht="12.7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</row>
    <row r="566" spans="1:10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</row>
    <row r="567" spans="1:10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</row>
    <row r="568" spans="1:10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</row>
    <row r="569" spans="1:10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</row>
    <row r="570" spans="1:10" ht="12.7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</row>
    <row r="571" spans="1:10" ht="12.7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</row>
    <row r="572" spans="1:10" ht="12.7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</row>
    <row r="573" spans="1:10" ht="12.7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</row>
    <row r="574" spans="1:10" ht="12.7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</row>
    <row r="575" spans="1:10" ht="12.7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</row>
    <row r="576" spans="1:10" ht="12.7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</row>
    <row r="577" spans="1:10" ht="12.7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</row>
    <row r="578" spans="1:10" ht="12.7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</row>
    <row r="579" spans="1:10" ht="12.7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</row>
    <row r="580" spans="1:10" ht="12.7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</row>
    <row r="581" spans="1:10" ht="12.7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</row>
    <row r="582" spans="1:10" ht="12.7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</row>
    <row r="583" spans="1:10" ht="12.7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</row>
    <row r="584" spans="1:10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</row>
    <row r="585" spans="1:10" ht="12.7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</row>
    <row r="586" spans="1:10" ht="12.7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</row>
    <row r="587" spans="1:10" ht="12.7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</row>
    <row r="588" spans="1:10" ht="12.7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</row>
    <row r="589" spans="1:10" ht="12.7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</row>
    <row r="590" spans="1:10" ht="12.7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</row>
    <row r="591" spans="1:10" ht="12.7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</row>
    <row r="592" spans="1:10" ht="12.7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</row>
    <row r="593" spans="1:10" ht="12.7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</row>
    <row r="594" spans="1:10" ht="12.7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</row>
    <row r="595" spans="1:10" ht="12.7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</row>
    <row r="596" spans="1:10" ht="12.7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</row>
    <row r="597" spans="1:10" ht="12.7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</row>
    <row r="598" spans="1:10" ht="12.7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</row>
    <row r="599" spans="1:10" ht="12.7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</row>
    <row r="600" spans="1:10" ht="12.7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</row>
    <row r="601" spans="1:10" ht="12.7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</row>
    <row r="602" spans="1:10" ht="12.7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</row>
    <row r="603" spans="1:10" ht="12.7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</row>
    <row r="604" spans="1:10" ht="12.7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</row>
    <row r="605" spans="1:10" ht="12.7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</row>
    <row r="606" spans="1:10" ht="12.7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</row>
    <row r="607" spans="1:10" ht="12.7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</row>
    <row r="608" spans="1:10" ht="12.7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</row>
    <row r="609" spans="1:10" ht="12.7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</row>
    <row r="610" spans="1:10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</row>
    <row r="611" spans="1:10" ht="12.7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</row>
    <row r="612" spans="1:10" ht="12.7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</row>
    <row r="613" spans="1:10" ht="12.7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</row>
    <row r="614" spans="1:10" ht="12.7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</row>
    <row r="615" spans="1:10" ht="12.7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</row>
    <row r="616" spans="1:10" ht="12.7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</row>
    <row r="617" spans="1:10" ht="12.7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</row>
    <row r="618" spans="1:10" ht="12.7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</row>
    <row r="619" spans="1:10" ht="12.7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</row>
    <row r="620" spans="1:10" ht="12.7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</row>
    <row r="621" spans="1:10" ht="12.7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</row>
    <row r="622" spans="1:10" ht="12.7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</row>
    <row r="623" spans="1:10" ht="12.7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</row>
    <row r="624" spans="1:10" ht="12.7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</row>
    <row r="625" spans="1:10" ht="12.7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</row>
    <row r="626" spans="1:10" ht="12.7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</row>
    <row r="627" spans="1:10" ht="12.7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</row>
    <row r="628" spans="1:10" ht="12.7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</row>
    <row r="629" spans="1:10" ht="12.7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</row>
    <row r="630" spans="1:10" ht="12.7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</row>
    <row r="631" spans="1:10" ht="12.7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</row>
    <row r="632" spans="1:10" ht="12.7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</row>
    <row r="633" spans="1:10" ht="12.7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</row>
    <row r="634" spans="1:10" ht="12.7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</row>
    <row r="635" spans="1:10" ht="12.7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</row>
    <row r="636" spans="1:10" ht="12.7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</row>
    <row r="637" spans="1:10" ht="12.7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</row>
    <row r="638" spans="1:10" ht="12.7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</row>
    <row r="639" spans="1:10" ht="12.7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</row>
    <row r="640" spans="1:10" ht="12.7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</row>
    <row r="641" spans="1:10" ht="12.7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</row>
    <row r="642" spans="1:10" ht="12.7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</row>
    <row r="643" spans="1:10" ht="12.7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</row>
    <row r="644" spans="1:10" ht="12.7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</row>
    <row r="645" spans="1:10" ht="12.7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</row>
    <row r="646" spans="1:10" ht="12.7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</row>
    <row r="647" spans="1:10" ht="12.7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</row>
    <row r="648" spans="1:10" ht="12.7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</row>
    <row r="649" spans="1:10" ht="12.7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</row>
    <row r="650" spans="1:10" ht="12.7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</row>
    <row r="651" spans="1:10" ht="12.7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</row>
    <row r="652" spans="1:10" ht="12.7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</row>
    <row r="653" spans="1:10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</row>
    <row r="654" spans="1:10" ht="12.7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</row>
    <row r="655" spans="1:10" ht="12.7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</row>
    <row r="656" spans="1:10" ht="12.7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</row>
    <row r="657" spans="1:10" ht="12.7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</row>
    <row r="658" spans="1:10" ht="12.7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</row>
    <row r="659" spans="1:10" ht="12.7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</row>
    <row r="660" spans="1:10" ht="12.7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</row>
    <row r="661" spans="1:10" ht="12.7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</row>
    <row r="662" spans="1:10" ht="12.7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</row>
    <row r="663" spans="1:10" ht="12.7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</row>
    <row r="664" spans="1:10" ht="12.7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</row>
    <row r="665" spans="1:10" ht="12.7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</row>
    <row r="666" spans="1:10" ht="12.7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</row>
    <row r="667" spans="1:10" ht="12.7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</row>
    <row r="668" spans="1:10" ht="12.7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</row>
    <row r="669" spans="1:10" ht="12.7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</row>
    <row r="670" spans="1:10" ht="12.7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</row>
    <row r="671" spans="1:10" ht="12.7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</row>
    <row r="672" spans="1:10" ht="12.7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</row>
    <row r="673" spans="1:10" ht="12.7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</row>
    <row r="674" spans="1:10" ht="12.7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</row>
    <row r="675" spans="1:10" ht="12.7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</row>
    <row r="676" spans="1:10" ht="12.7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</row>
    <row r="677" spans="1:10" ht="12.7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</row>
    <row r="678" spans="1:10" ht="12.7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</row>
    <row r="679" spans="1:10" ht="12.7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</row>
    <row r="680" spans="1:10" ht="12.7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</row>
    <row r="681" spans="1:10" ht="12.7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</row>
    <row r="682" spans="1:10" ht="12.7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</row>
    <row r="683" spans="1:10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</row>
    <row r="684" spans="1:10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</row>
    <row r="685" spans="1:10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</row>
    <row r="686" spans="1:10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</row>
    <row r="687" spans="1:10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</row>
    <row r="688" spans="1:10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</row>
    <row r="689" spans="1:10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</row>
    <row r="690" spans="1:10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</row>
    <row r="691" spans="1:10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</row>
    <row r="692" spans="1:10" ht="12.7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</row>
    <row r="693" spans="1:10" ht="12.7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</row>
    <row r="694" spans="1:10" ht="12.7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</row>
    <row r="695" spans="1:10" ht="12.7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</row>
    <row r="696" spans="1:10" ht="12.7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</row>
    <row r="697" spans="1:10" ht="12.7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</row>
    <row r="698" spans="1:10" ht="12.7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</row>
    <row r="699" spans="1:10" ht="12.7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</row>
    <row r="700" spans="1:10" ht="12.7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</row>
    <row r="701" spans="1:10" ht="12.7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</row>
    <row r="702" spans="1:10" ht="12.7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</row>
    <row r="703" spans="1:10" ht="12.7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</row>
    <row r="704" spans="1:10" ht="12.7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</row>
    <row r="705" spans="1:10" ht="12.7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</row>
    <row r="706" spans="1:10" ht="12.7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</row>
    <row r="707" spans="1:10" ht="12.7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</row>
    <row r="708" spans="1:10" ht="12.7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</row>
    <row r="709" spans="1:10" ht="12.7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</row>
    <row r="710" spans="1:10" ht="12.7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</row>
    <row r="711" spans="1:10" ht="12.7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</row>
    <row r="712" spans="1:10" ht="12.7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</row>
    <row r="713" spans="1:10" ht="12.7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</row>
    <row r="714" spans="1:10" ht="12.7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</row>
    <row r="715" spans="1:10" ht="12.7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</row>
    <row r="716" spans="1:10" ht="12.7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</row>
    <row r="717" spans="1:10" ht="12.7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</row>
    <row r="718" spans="1:10" ht="12.7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</row>
    <row r="719" spans="1:10" ht="12.7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</row>
    <row r="720" spans="1:10" ht="12.7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</row>
    <row r="721" spans="1:10" ht="12.7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</row>
    <row r="722" spans="1:10" ht="12.7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</row>
    <row r="723" spans="1:10" ht="12.7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</row>
    <row r="724" spans="1:10" ht="12.7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</row>
    <row r="725" spans="1:10" ht="12.7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</row>
    <row r="726" spans="1:10" ht="12.7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</row>
    <row r="727" spans="1:10" ht="12.7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</row>
    <row r="728" spans="1:10" ht="12.7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</row>
    <row r="729" spans="1:10" ht="12.7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</row>
    <row r="730" spans="1:10" ht="12.7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</row>
    <row r="731" spans="1:10" ht="12.7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</row>
    <row r="732" spans="1:10" ht="12.7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</row>
    <row r="733" spans="1:10" ht="12.7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</row>
    <row r="734" spans="1:10" ht="12.7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</row>
    <row r="735" spans="1:10" ht="12.7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</row>
    <row r="736" spans="1:10" ht="12.7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</row>
    <row r="737" spans="1:10" ht="12.7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</row>
    <row r="738" spans="1:10" ht="12.7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</row>
    <row r="739" spans="1:10" ht="12.7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</row>
    <row r="740" spans="1:10" ht="12.7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</row>
    <row r="741" spans="1:10" ht="12.7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</row>
    <row r="742" spans="1:10" ht="12.7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</row>
    <row r="743" spans="1:10" ht="12.7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</row>
    <row r="744" spans="1:10" ht="12.7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</row>
    <row r="745" spans="1:10" ht="12.7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</row>
    <row r="746" spans="1:10" ht="12.7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</row>
    <row r="747" spans="1:10" ht="12.7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</row>
    <row r="748" spans="1:10" ht="12.7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</row>
    <row r="749" spans="1:10" ht="12.7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</row>
    <row r="750" spans="1:10" ht="12.7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</row>
    <row r="751" spans="1:10" ht="12.7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</row>
    <row r="752" spans="1:10" ht="12.7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</row>
    <row r="753" spans="1:10" ht="12.7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</row>
    <row r="754" spans="1:10" ht="12.7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</row>
    <row r="755" spans="1:10" ht="12.7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</row>
    <row r="756" spans="1:10" ht="12.7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</row>
    <row r="757" spans="1:10" ht="12.7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</row>
    <row r="758" spans="1:10" ht="12.7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</row>
    <row r="759" spans="1:10" ht="12.7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</row>
    <row r="760" spans="1:10" ht="12.7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</row>
    <row r="761" spans="1:10" ht="12.7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</row>
    <row r="762" spans="1:10" ht="12.7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</row>
    <row r="763" spans="1:10" ht="12.7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</row>
    <row r="764" spans="1:10" ht="12.7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</row>
    <row r="765" spans="1:10" ht="12.7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</row>
    <row r="766" spans="1:10" ht="12.7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</row>
    <row r="767" spans="1:10" ht="12.7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</row>
    <row r="768" spans="1:10" ht="12.7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</row>
    <row r="769" spans="1:10" ht="12.7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</row>
    <row r="770" spans="1:10" ht="12.7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</row>
    <row r="771" spans="1:10" ht="12.7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</row>
    <row r="772" spans="1:10" ht="12.7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</row>
    <row r="773" spans="1:10" ht="12.7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</row>
    <row r="774" spans="1:10" ht="12.7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</row>
    <row r="775" spans="1:10" ht="12.7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</row>
    <row r="776" spans="1:10" ht="12.7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</row>
    <row r="777" spans="1:10" ht="12.7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</row>
    <row r="778" spans="1:10" ht="12.7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</row>
    <row r="779" spans="1:10" ht="12.7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</row>
    <row r="780" spans="1:10" ht="12.7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</row>
    <row r="781" spans="1:10" ht="12.7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</row>
    <row r="782" spans="1:10" ht="12.7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</row>
    <row r="783" spans="1:10" ht="12.7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</row>
    <row r="784" spans="1:10" ht="12.7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</row>
    <row r="785" spans="1:10" ht="12.7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</row>
    <row r="786" spans="1:10" ht="12.7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</row>
    <row r="787" spans="1:10" ht="12.7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</row>
    <row r="788" spans="1:10" ht="12.7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</row>
    <row r="789" spans="1:10" ht="12.7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</row>
    <row r="790" spans="1:10" ht="12.7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</row>
    <row r="791" spans="1:10" ht="12.7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</row>
    <row r="792" spans="1:10" ht="12.7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</row>
    <row r="793" spans="1:10" ht="12.7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</row>
    <row r="794" spans="1:10" ht="12.7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</row>
    <row r="795" spans="1:10" ht="12.7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</row>
    <row r="796" spans="1:10" ht="12.7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</row>
    <row r="797" spans="1:10" ht="12.7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</row>
    <row r="798" spans="1:10" ht="12.7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</row>
    <row r="799" spans="1:10" ht="12.7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</row>
    <row r="800" spans="1:10" ht="12.7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</row>
    <row r="801" spans="1:10" ht="12.7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</row>
    <row r="802" spans="1:10" ht="12.7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</row>
    <row r="803" spans="1:10" ht="12.7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</row>
    <row r="804" spans="1:10" ht="12.7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</row>
    <row r="805" spans="1:10" ht="12.7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</row>
    <row r="806" spans="1:10" ht="12.7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</row>
    <row r="807" spans="1:10" ht="12.7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</row>
    <row r="808" spans="1:10" ht="12.7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</row>
    <row r="809" spans="1:10" ht="12.7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</row>
    <row r="810" spans="1:10" ht="12.7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</row>
    <row r="811" spans="1:10" ht="12.7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</row>
    <row r="812" spans="1:10" ht="12.7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</row>
    <row r="813" spans="1:10" ht="12.7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</row>
    <row r="814" spans="1:10" ht="12.7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</row>
    <row r="815" spans="1:10" ht="12.7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</row>
    <row r="816" spans="1:10" ht="12.7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</row>
    <row r="817" spans="1:10" ht="12.7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</row>
    <row r="818" spans="1:10" ht="12.7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</row>
    <row r="819" spans="1:10" ht="12.7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</row>
    <row r="820" spans="1:10" ht="12.7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</row>
    <row r="821" spans="1:10" ht="12.7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</row>
    <row r="822" spans="1:10" ht="12.7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</row>
    <row r="823" spans="1:10" ht="12.7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</row>
    <row r="824" spans="1:10" ht="12.7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</row>
    <row r="825" spans="1:10" ht="12.7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</row>
    <row r="826" spans="1:10" ht="12.7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</row>
    <row r="827" spans="1:10" ht="12.7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</row>
    <row r="828" spans="1:10" ht="12.7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</row>
    <row r="829" spans="1:10" ht="12.7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</row>
    <row r="830" spans="1:10" ht="12.7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</row>
    <row r="831" spans="1:10" ht="12.7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</row>
    <row r="832" spans="1:10" ht="12.7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</row>
    <row r="833" spans="1:10" ht="12.7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</row>
    <row r="834" spans="1:10" ht="12.7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</row>
    <row r="835" spans="1:10" ht="12.7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</row>
    <row r="836" spans="1:10" ht="12.7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</row>
    <row r="837" spans="1:10" ht="12.7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</row>
    <row r="838" spans="1:10" ht="12.7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</row>
    <row r="839" spans="1:10" ht="12.7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</row>
  </sheetData>
  <printOptions/>
  <pageMargins left="1.14" right="0.34" top="0.55" bottom="1" header="0.5" footer="0.5"/>
  <pageSetup fitToHeight="1" fitToWidth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8" sqref="A8"/>
    </sheetView>
  </sheetViews>
  <sheetFormatPr defaultColWidth="9.140625" defaultRowHeight="12.75"/>
  <cols>
    <col min="1" max="1" width="21.8515625" style="0" customWidth="1"/>
    <col min="5" max="5" width="2.57421875" style="0" customWidth="1"/>
    <col min="6" max="6" width="19.8515625" style="0" customWidth="1"/>
  </cols>
  <sheetData>
    <row r="1" ht="15.75">
      <c r="I1" s="1" t="s">
        <v>317</v>
      </c>
    </row>
    <row r="2" ht="15.75">
      <c r="I2" s="1" t="s">
        <v>285</v>
      </c>
    </row>
    <row r="8" spans="1:9" ht="18.75">
      <c r="A8" s="201" t="s">
        <v>317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/>
      <c r="B9" s="26"/>
      <c r="C9" s="26"/>
      <c r="D9" s="26"/>
      <c r="E9" s="26"/>
      <c r="F9" s="26"/>
      <c r="G9" s="26"/>
      <c r="H9" s="26"/>
      <c r="I9" s="26"/>
    </row>
    <row r="10" spans="1:9" ht="15.75">
      <c r="A10" s="26" t="s">
        <v>279</v>
      </c>
      <c r="B10" s="26"/>
      <c r="C10" s="26"/>
      <c r="D10" s="26"/>
      <c r="E10" s="26"/>
      <c r="F10" s="26"/>
      <c r="G10" s="26"/>
      <c r="H10" s="26"/>
      <c r="I10" s="26"/>
    </row>
    <row r="11" spans="1:9" ht="15.75">
      <c r="A11" s="26" t="s">
        <v>278</v>
      </c>
      <c r="B11" s="26"/>
      <c r="C11" s="26"/>
      <c r="D11" s="26"/>
      <c r="E11" s="26"/>
      <c r="F11" s="26"/>
      <c r="G11" s="26"/>
      <c r="H11" s="26"/>
      <c r="I11" s="26"/>
    </row>
    <row r="14" spans="1:9" ht="15.75">
      <c r="A14" s="26" t="s">
        <v>81</v>
      </c>
      <c r="B14" s="26"/>
      <c r="C14" s="52"/>
      <c r="D14" s="52"/>
      <c r="E14" s="285"/>
      <c r="F14" s="26" t="s">
        <v>83</v>
      </c>
      <c r="G14" s="26"/>
      <c r="H14" s="52"/>
      <c r="I14" s="52"/>
    </row>
    <row r="17" spans="1:9" ht="15.75">
      <c r="A17" s="6" t="s">
        <v>237</v>
      </c>
      <c r="B17" s="6" t="s">
        <v>238</v>
      </c>
      <c r="C17" s="6" t="s">
        <v>239</v>
      </c>
      <c r="D17" s="6" t="s">
        <v>240</v>
      </c>
      <c r="F17" s="6" t="s">
        <v>237</v>
      </c>
      <c r="G17" s="6" t="s">
        <v>238</v>
      </c>
      <c r="H17" s="6" t="s">
        <v>239</v>
      </c>
      <c r="I17" s="6" t="s">
        <v>240</v>
      </c>
    </row>
    <row r="18" spans="1:9" ht="15.75">
      <c r="A18" s="275" t="s">
        <v>241</v>
      </c>
      <c r="B18" s="280">
        <v>0.09623368939879406</v>
      </c>
      <c r="C18" s="282">
        <v>0.07343861256324202</v>
      </c>
      <c r="D18" s="276">
        <v>0.0596173480866129</v>
      </c>
      <c r="F18" s="277" t="s">
        <v>262</v>
      </c>
      <c r="G18" s="280">
        <v>0.04952695251918149</v>
      </c>
      <c r="H18" s="282">
        <v>0.07511095894646735</v>
      </c>
      <c r="I18" s="278">
        <v>0.06960898760382639</v>
      </c>
    </row>
    <row r="19" spans="1:9" ht="15.75">
      <c r="A19" s="277" t="s">
        <v>242</v>
      </c>
      <c r="B19" s="281">
        <v>0.043106165954058584</v>
      </c>
      <c r="C19" s="283">
        <v>0.04435707090152197</v>
      </c>
      <c r="D19" s="278">
        <v>0.02138176508307721</v>
      </c>
      <c r="F19" s="277" t="s">
        <v>263</v>
      </c>
      <c r="G19" s="281">
        <v>0.10049160245417288</v>
      </c>
      <c r="H19" s="283">
        <v>0.19455508629180396</v>
      </c>
      <c r="I19" s="278">
        <v>0.13751528361958387</v>
      </c>
    </row>
    <row r="20" spans="1:9" ht="15.75">
      <c r="A20" s="277" t="s">
        <v>243</v>
      </c>
      <c r="B20" s="281">
        <v>0.05578337777469278</v>
      </c>
      <c r="C20" s="283">
        <v>0.08286944128687646</v>
      </c>
      <c r="D20" s="278">
        <v>0.0609538560814733</v>
      </c>
      <c r="F20" s="277" t="s">
        <v>264</v>
      </c>
      <c r="G20" s="281">
        <v>0.042204114161058515</v>
      </c>
      <c r="H20" s="283">
        <v>0.08269492151570135</v>
      </c>
      <c r="I20" s="278">
        <v>0.06209876135276038</v>
      </c>
    </row>
    <row r="21" spans="1:9" ht="15.75">
      <c r="A21" s="277" t="s">
        <v>244</v>
      </c>
      <c r="B21" s="281">
        <v>-0.033248297366625046</v>
      </c>
      <c r="C21" s="283">
        <v>0.042197860067796356</v>
      </c>
      <c r="D21" s="278">
        <v>0.08232112565053962</v>
      </c>
      <c r="F21" s="277" t="s">
        <v>265</v>
      </c>
      <c r="G21" s="281">
        <v>0.0672967199865182</v>
      </c>
      <c r="H21" s="283">
        <v>0.07150341176741382</v>
      </c>
      <c r="I21" s="278">
        <v>0.046498318981163855</v>
      </c>
    </row>
    <row r="22" spans="1:9" ht="15.75">
      <c r="A22" s="277" t="s">
        <v>245</v>
      </c>
      <c r="B22" s="281">
        <v>0.04166059412862588</v>
      </c>
      <c r="C22" s="283">
        <v>0.040385987539808266</v>
      </c>
      <c r="D22" s="278">
        <v>0.03933749619653715</v>
      </c>
      <c r="F22" s="286" t="s">
        <v>27</v>
      </c>
      <c r="G22" s="287">
        <v>0.06487984728023277</v>
      </c>
      <c r="H22" s="288">
        <v>0.10596609463034662</v>
      </c>
      <c r="I22" s="289">
        <v>0.07893033788933362</v>
      </c>
    </row>
    <row r="23" spans="1:9" ht="15.75">
      <c r="A23" s="286" t="s">
        <v>27</v>
      </c>
      <c r="B23" s="287">
        <v>0.040707105977909254</v>
      </c>
      <c r="C23" s="288">
        <v>0.056649794471849015</v>
      </c>
      <c r="D23" s="289">
        <v>0.05272231821964803</v>
      </c>
      <c r="F23" s="286" t="s">
        <v>236</v>
      </c>
      <c r="G23" s="287">
        <v>0.05841183625284985</v>
      </c>
      <c r="H23" s="288">
        <v>0.07890294023108435</v>
      </c>
      <c r="I23" s="289">
        <v>0.06585387447829338</v>
      </c>
    </row>
    <row r="24" spans="1:9" ht="15.75">
      <c r="A24" s="286" t="s">
        <v>236</v>
      </c>
      <c r="B24" s="287">
        <v>0.043106165954058584</v>
      </c>
      <c r="C24" s="288">
        <v>0.04435707090152197</v>
      </c>
      <c r="D24" s="289">
        <v>0.0596173480866129</v>
      </c>
      <c r="F24" s="277" t="s">
        <v>266</v>
      </c>
      <c r="G24" s="281">
        <v>-0.15071271684376975</v>
      </c>
      <c r="H24" s="283">
        <v>-0.06301169681958063</v>
      </c>
      <c r="I24" s="278">
        <v>-0.03437951762996094</v>
      </c>
    </row>
    <row r="25" spans="1:9" ht="15.75">
      <c r="A25" s="277" t="s">
        <v>246</v>
      </c>
      <c r="B25" s="281">
        <v>0.07166457967424855</v>
      </c>
      <c r="C25" s="283">
        <v>-0.0013900180304975418</v>
      </c>
      <c r="D25" s="278">
        <v>-0.0010045287082499632</v>
      </c>
      <c r="F25" s="277" t="s">
        <v>267</v>
      </c>
      <c r="G25" s="281">
        <v>0.06915806052816698</v>
      </c>
      <c r="H25" s="283">
        <v>0.08417001845111738</v>
      </c>
      <c r="I25" s="278">
        <v>0.06313901581642378</v>
      </c>
    </row>
    <row r="26" spans="1:9" ht="15.75">
      <c r="A26" s="277" t="s">
        <v>247</v>
      </c>
      <c r="B26" s="281">
        <v>0.019051324438995376</v>
      </c>
      <c r="C26" s="283">
        <v>0.02428198329039355</v>
      </c>
      <c r="D26" s="278">
        <v>0.02608772784036928</v>
      </c>
      <c r="F26" s="277" t="s">
        <v>268</v>
      </c>
      <c r="G26" s="281">
        <v>-0.026121694211756585</v>
      </c>
      <c r="H26" s="283">
        <v>-0.035541658486876404</v>
      </c>
      <c r="I26" s="278">
        <v>-0.010888707428142297</v>
      </c>
    </row>
    <row r="27" spans="1:9" ht="15.75">
      <c r="A27" s="277" t="s">
        <v>248</v>
      </c>
      <c r="B27" s="281">
        <v>0.06499152632849081</v>
      </c>
      <c r="C27" s="283">
        <v>-0.028532796280269057</v>
      </c>
      <c r="D27" s="278">
        <v>-0.008595652655057129</v>
      </c>
      <c r="F27" s="277" t="s">
        <v>269</v>
      </c>
      <c r="G27" s="281">
        <v>0.20473165878206956</v>
      </c>
      <c r="H27" s="283">
        <v>0.03918705654156884</v>
      </c>
      <c r="I27" s="278">
        <v>0.05333422850623726</v>
      </c>
    </row>
    <row r="28" spans="1:9" ht="15.75">
      <c r="A28" s="277" t="s">
        <v>249</v>
      </c>
      <c r="B28" s="281">
        <v>-0.30610454880144233</v>
      </c>
      <c r="C28" s="283">
        <v>-0.15337565496367267</v>
      </c>
      <c r="D28" s="278">
        <v>-0.006743027916703004</v>
      </c>
      <c r="F28" s="286" t="s">
        <v>27</v>
      </c>
      <c r="G28" s="287">
        <v>0.02426382706367755</v>
      </c>
      <c r="H28" s="288">
        <v>0.006200929921557297</v>
      </c>
      <c r="I28" s="289">
        <v>0.01780125481613945</v>
      </c>
    </row>
    <row r="29" spans="1:9" ht="15.75">
      <c r="A29" s="277" t="s">
        <v>250</v>
      </c>
      <c r="B29" s="281">
        <v>0.03849882037022079</v>
      </c>
      <c r="C29" s="283">
        <v>0.05721772088359112</v>
      </c>
      <c r="D29" s="278">
        <v>0.030907244361375152</v>
      </c>
      <c r="F29" s="286" t="s">
        <v>236</v>
      </c>
      <c r="G29" s="287">
        <v>0.05841183625284985</v>
      </c>
      <c r="H29" s="288">
        <v>0.03918705654156884</v>
      </c>
      <c r="I29" s="289">
        <v>0.05333422850623726</v>
      </c>
    </row>
    <row r="30" spans="1:9" ht="15.75">
      <c r="A30" s="286" t="s">
        <v>27</v>
      </c>
      <c r="B30" s="287">
        <v>-0.02237965959789736</v>
      </c>
      <c r="C30" s="288">
        <v>-0.02035975302009092</v>
      </c>
      <c r="D30" s="289">
        <v>0.008130352584346866</v>
      </c>
      <c r="F30" s="277" t="s">
        <v>270</v>
      </c>
      <c r="G30" s="281">
        <v>0.010511280639265097</v>
      </c>
      <c r="H30" s="283">
        <v>0.010263344665878638</v>
      </c>
      <c r="I30" s="278">
        <v>0.010034545261007777</v>
      </c>
    </row>
    <row r="31" spans="1:9" ht="15.75">
      <c r="A31" s="286" t="s">
        <v>236</v>
      </c>
      <c r="B31" s="287">
        <v>0.03849882037022079</v>
      </c>
      <c r="C31" s="288">
        <v>-0.0013900180304975418</v>
      </c>
      <c r="D31" s="289">
        <v>-0.0010045287082499632</v>
      </c>
      <c r="F31" s="277" t="s">
        <v>271</v>
      </c>
      <c r="G31" s="281">
        <v>0.06980727165436007</v>
      </c>
      <c r="H31" s="283">
        <v>0.061187631459107994</v>
      </c>
      <c r="I31" s="278">
        <v>0.02850948558368316</v>
      </c>
    </row>
    <row r="32" spans="1:9" ht="15.75">
      <c r="A32" s="277" t="s">
        <v>251</v>
      </c>
      <c r="B32" s="281">
        <v>0.02837063971239795</v>
      </c>
      <c r="C32" s="283">
        <v>0.042810910001774616</v>
      </c>
      <c r="D32" s="278">
        <v>0.14833888096066605</v>
      </c>
      <c r="F32" s="277" t="s">
        <v>272</v>
      </c>
      <c r="G32" s="281">
        <v>0.0075190793209780615</v>
      </c>
      <c r="H32" s="283">
        <v>0.0100752948556313</v>
      </c>
      <c r="I32" s="278">
        <v>0.015986948406987223</v>
      </c>
    </row>
    <row r="33" spans="1:9" ht="15.75">
      <c r="A33" s="277" t="s">
        <v>252</v>
      </c>
      <c r="B33" s="281">
        <v>0.012296313717572449</v>
      </c>
      <c r="C33" s="283">
        <v>0.011800454860417142</v>
      </c>
      <c r="D33" s="278">
        <v>0.012461691568272704</v>
      </c>
      <c r="F33" s="277" t="s">
        <v>273</v>
      </c>
      <c r="G33" s="281">
        <v>0.05805366025235181</v>
      </c>
      <c r="H33" s="283">
        <v>0.04379832833368291</v>
      </c>
      <c r="I33" s="278">
        <v>0.030722095907084412</v>
      </c>
    </row>
    <row r="34" spans="1:9" ht="15.75">
      <c r="A34" s="277" t="s">
        <v>253</v>
      </c>
      <c r="B34" s="281">
        <v>0.01948193502380491</v>
      </c>
      <c r="C34" s="283">
        <v>0.024508038754939454</v>
      </c>
      <c r="D34" s="278">
        <v>0.020751367726125958</v>
      </c>
      <c r="F34" s="286" t="s">
        <v>27</v>
      </c>
      <c r="G34" s="287">
        <v>0.03647282296673876</v>
      </c>
      <c r="H34" s="288">
        <v>0.03133114982857521</v>
      </c>
      <c r="I34" s="289">
        <v>0.021313268789690643</v>
      </c>
    </row>
    <row r="35" spans="1:9" ht="15.75">
      <c r="A35" s="277" t="s">
        <v>254</v>
      </c>
      <c r="B35" s="281">
        <v>0.0478122891806827</v>
      </c>
      <c r="C35" s="283">
        <v>0.0715046161191284</v>
      </c>
      <c r="D35" s="278">
        <v>0.10091105226496544</v>
      </c>
      <c r="F35" s="286" t="s">
        <v>236</v>
      </c>
      <c r="G35" s="287">
        <v>0.05805366025235181</v>
      </c>
      <c r="H35" s="288">
        <v>0.03918705654156884</v>
      </c>
      <c r="I35" s="289">
        <v>0.02850948558368316</v>
      </c>
    </row>
    <row r="36" spans="1:9" ht="15.75">
      <c r="A36" s="277" t="s">
        <v>255</v>
      </c>
      <c r="B36" s="281">
        <v>0.039255192684493734</v>
      </c>
      <c r="C36" s="283">
        <v>0.03414621632574555</v>
      </c>
      <c r="D36" s="278"/>
      <c r="F36" s="277" t="s">
        <v>274</v>
      </c>
      <c r="G36" s="281">
        <v>0.0073270602821831066</v>
      </c>
      <c r="H36" s="283">
        <v>0.039957193802399704</v>
      </c>
      <c r="I36" s="278">
        <v>0.03452604894729805</v>
      </c>
    </row>
    <row r="37" spans="1:9" ht="15.75">
      <c r="A37" s="286" t="s">
        <v>27</v>
      </c>
      <c r="B37" s="287">
        <v>0.029443274063790346</v>
      </c>
      <c r="C37" s="288">
        <v>0.03695404721240103</v>
      </c>
      <c r="D37" s="289">
        <v>0.07061574813000754</v>
      </c>
      <c r="F37" s="277" t="s">
        <v>275</v>
      </c>
      <c r="G37" s="281">
        <v>0.11778322853725265</v>
      </c>
      <c r="H37" s="283">
        <v>0.11360937966843765</v>
      </c>
      <c r="I37" s="278">
        <v>0.0577633213848856</v>
      </c>
    </row>
    <row r="38" spans="1:9" ht="15.75">
      <c r="A38" s="286" t="s">
        <v>236</v>
      </c>
      <c r="B38" s="287">
        <v>0.02837063971239795</v>
      </c>
      <c r="C38" s="288">
        <v>0.03414621632574555</v>
      </c>
      <c r="D38" s="289">
        <v>0.0608312099955457</v>
      </c>
      <c r="F38" s="277" t="s">
        <v>276</v>
      </c>
      <c r="G38" s="281">
        <v>0.05495063731627425</v>
      </c>
      <c r="H38" s="283">
        <v>0.028375124734602908</v>
      </c>
      <c r="I38" s="278">
        <v>0.009583056816447222</v>
      </c>
    </row>
    <row r="39" spans="1:9" ht="15.75">
      <c r="A39" s="277" t="s">
        <v>256</v>
      </c>
      <c r="B39" s="281">
        <v>0.0721376380171197</v>
      </c>
      <c r="C39" s="283">
        <v>0.051732587405574515</v>
      </c>
      <c r="D39" s="278">
        <v>0.03932845971912391</v>
      </c>
      <c r="F39" s="277" t="s">
        <v>277</v>
      </c>
      <c r="G39" s="281">
        <v>0.048518449279904674</v>
      </c>
      <c r="H39" s="283">
        <v>0.03867399035272312</v>
      </c>
      <c r="I39" s="278">
        <v>0.055867320509800145</v>
      </c>
    </row>
    <row r="40" spans="1:9" ht="15.75">
      <c r="A40" s="277" t="s">
        <v>257</v>
      </c>
      <c r="B40" s="281">
        <v>0.054417928260849235</v>
      </c>
      <c r="C40" s="283">
        <v>0.04096336853747973</v>
      </c>
      <c r="D40" s="278">
        <v>0.03811161693239451</v>
      </c>
      <c r="F40" s="286" t="s">
        <v>27</v>
      </c>
      <c r="G40" s="287">
        <v>0.05714484385390367</v>
      </c>
      <c r="H40" s="288">
        <v>0.055153922139540845</v>
      </c>
      <c r="I40" s="289">
        <v>0.039434936914607754</v>
      </c>
    </row>
    <row r="41" spans="1:9" ht="15.75">
      <c r="A41" s="277" t="s">
        <v>258</v>
      </c>
      <c r="B41" s="281">
        <v>0.026810890659963338</v>
      </c>
      <c r="C41" s="283">
        <v>0.002116432643582078</v>
      </c>
      <c r="D41" s="278">
        <v>0.034239115025107125</v>
      </c>
      <c r="F41" s="286" t="s">
        <v>236</v>
      </c>
      <c r="G41" s="287">
        <v>0.05495063731627425</v>
      </c>
      <c r="H41" s="288">
        <v>0.03918705654156884</v>
      </c>
      <c r="I41" s="289">
        <v>0.03452604894729805</v>
      </c>
    </row>
    <row r="42" spans="1:4" ht="15.75">
      <c r="A42" s="277" t="s">
        <v>259</v>
      </c>
      <c r="B42" s="281">
        <v>0.013092401657344377</v>
      </c>
      <c r="C42" s="283">
        <v>-0.021898453502412374</v>
      </c>
      <c r="D42" s="278">
        <v>0.046304190273343204</v>
      </c>
    </row>
    <row r="43" spans="1:9" ht="15.75">
      <c r="A43" s="277" t="s">
        <v>260</v>
      </c>
      <c r="B43" s="281">
        <v>0.04071528623745291</v>
      </c>
      <c r="C43" s="283">
        <v>0.03601129364994682</v>
      </c>
      <c r="D43" s="278">
        <v>0.03923796530457424</v>
      </c>
      <c r="F43" s="299" t="s">
        <v>282</v>
      </c>
      <c r="G43" s="288">
        <f aca="true" t="shared" si="0" ref="G43:I44">AVERAGE(G22,G28,G34,G40)</f>
        <v>0.04569033529113819</v>
      </c>
      <c r="H43" s="288">
        <f t="shared" si="0"/>
        <v>0.04966302413000499</v>
      </c>
      <c r="I43" s="288">
        <f t="shared" si="0"/>
        <v>0.03936994960244287</v>
      </c>
    </row>
    <row r="44" spans="1:9" ht="15.75">
      <c r="A44" s="286" t="s">
        <v>27</v>
      </c>
      <c r="B44" s="287">
        <v>0.04143482896654591</v>
      </c>
      <c r="C44" s="288">
        <v>0.021785045746834153</v>
      </c>
      <c r="D44" s="289">
        <v>0.0394442694509086</v>
      </c>
      <c r="F44" s="299" t="s">
        <v>283</v>
      </c>
      <c r="G44" s="288">
        <f t="shared" si="0"/>
        <v>0.05745699251858144</v>
      </c>
      <c r="H44" s="288">
        <f t="shared" si="0"/>
        <v>0.04911602746394772</v>
      </c>
      <c r="I44" s="288">
        <f t="shared" si="0"/>
        <v>0.04555590937887796</v>
      </c>
    </row>
    <row r="45" spans="1:4" ht="15.75">
      <c r="A45" s="286" t="s">
        <v>236</v>
      </c>
      <c r="B45" s="287">
        <v>0.04071528623745291</v>
      </c>
      <c r="C45" s="288">
        <v>0.03601129364994682</v>
      </c>
      <c r="D45" s="289">
        <v>0.03923796530457424</v>
      </c>
    </row>
    <row r="46" spans="1:4" ht="15.75">
      <c r="A46" s="205"/>
      <c r="B46" s="298"/>
      <c r="C46" s="298"/>
      <c r="D46" s="298"/>
    </row>
    <row r="47" spans="1:4" ht="15.75">
      <c r="A47" s="299" t="s">
        <v>282</v>
      </c>
      <c r="B47" s="288">
        <f aca="true" t="shared" si="1" ref="B47:D48">AVERAGE(B23,B30,B37,B44)</f>
        <v>0.02230138735258704</v>
      </c>
      <c r="C47" s="288">
        <f t="shared" si="1"/>
        <v>0.02375728360274832</v>
      </c>
      <c r="D47" s="288">
        <f t="shared" si="1"/>
        <v>0.04272817209622776</v>
      </c>
    </row>
    <row r="48" spans="1:4" ht="15.75">
      <c r="A48" s="299" t="s">
        <v>283</v>
      </c>
      <c r="B48" s="288">
        <f t="shared" si="1"/>
        <v>0.03767272806853256</v>
      </c>
      <c r="C48" s="288">
        <f t="shared" si="1"/>
        <v>0.028281140711679198</v>
      </c>
      <c r="D48" s="288">
        <f t="shared" si="1"/>
        <v>0.03967049866962072</v>
      </c>
    </row>
    <row r="49" ht="15.75">
      <c r="A49" s="279" t="s">
        <v>261</v>
      </c>
    </row>
  </sheetData>
  <printOptions/>
  <pageMargins left="0.68" right="0.46" top="0.65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75" zoomScaleNormal="75" workbookViewId="0" topLeftCell="A25">
      <selection activeCell="J54" sqref="J54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3" width="11.8515625" style="0" customWidth="1"/>
    <col min="4" max="4" width="12.421875" style="0" customWidth="1"/>
    <col min="5" max="5" width="11.57421875" style="0" customWidth="1"/>
    <col min="6" max="6" width="11.28125" style="0" customWidth="1"/>
    <col min="7" max="7" width="12.57421875" style="0" customWidth="1"/>
    <col min="9" max="9" width="11.00390625" style="0" customWidth="1"/>
  </cols>
  <sheetData>
    <row r="1" ht="15.75">
      <c r="H1" s="1" t="s">
        <v>317</v>
      </c>
    </row>
    <row r="2" ht="15.75">
      <c r="H2" s="1" t="s">
        <v>286</v>
      </c>
    </row>
    <row r="5" spans="1:9" ht="18.75">
      <c r="A5" s="201" t="s">
        <v>317</v>
      </c>
      <c r="B5" s="51"/>
      <c r="C5" s="52"/>
      <c r="D5" s="52"/>
      <c r="E5" s="52"/>
      <c r="F5" s="52"/>
      <c r="G5" s="52"/>
      <c r="H5" s="284"/>
      <c r="I5" s="284"/>
    </row>
    <row r="6" spans="1:9" ht="15.75">
      <c r="A6" s="27"/>
      <c r="B6" s="52"/>
      <c r="C6" s="52"/>
      <c r="D6" s="52"/>
      <c r="E6" s="52"/>
      <c r="F6" s="52"/>
      <c r="G6" s="52"/>
      <c r="H6" s="284"/>
      <c r="I6" s="284"/>
    </row>
    <row r="7" spans="1:9" ht="15.75">
      <c r="A7" s="27"/>
      <c r="B7" s="52"/>
      <c r="C7" s="52"/>
      <c r="D7" s="52"/>
      <c r="E7" s="52"/>
      <c r="F7" s="52"/>
      <c r="G7" s="52"/>
      <c r="H7" s="284"/>
      <c r="I7" s="284"/>
    </row>
    <row r="8" spans="1:9" ht="15.75">
      <c r="A8" s="26" t="s">
        <v>279</v>
      </c>
      <c r="B8" s="51"/>
      <c r="C8" s="52"/>
      <c r="D8" s="52"/>
      <c r="E8" s="52"/>
      <c r="F8" s="52"/>
      <c r="G8" s="52"/>
      <c r="H8" s="284"/>
      <c r="I8" s="284"/>
    </row>
    <row r="9" spans="1:9" ht="15.75">
      <c r="A9" s="26" t="s">
        <v>38</v>
      </c>
      <c r="B9" s="51"/>
      <c r="C9" s="52"/>
      <c r="D9" s="52"/>
      <c r="E9" s="51"/>
      <c r="F9" s="51"/>
      <c r="G9" s="51"/>
      <c r="H9" s="292"/>
      <c r="I9" s="284"/>
    </row>
    <row r="10" spans="1:7" ht="12.75">
      <c r="A10" s="52"/>
      <c r="B10" s="52"/>
      <c r="C10" s="52"/>
      <c r="D10" s="52"/>
      <c r="E10" s="52"/>
      <c r="F10" s="52"/>
      <c r="G10" s="52"/>
    </row>
    <row r="11" spans="1:7" ht="15.75">
      <c r="A11" s="26" t="s">
        <v>81</v>
      </c>
      <c r="B11" s="52"/>
      <c r="C11" s="52"/>
      <c r="D11" s="52"/>
      <c r="E11" s="52"/>
      <c r="F11" s="52"/>
      <c r="G11" s="52"/>
    </row>
    <row r="12" spans="1:7" ht="12.75">
      <c r="A12" s="52"/>
      <c r="B12" s="52"/>
      <c r="C12" s="52"/>
      <c r="D12" s="52"/>
      <c r="E12" s="52"/>
      <c r="F12" s="52"/>
      <c r="G12" s="52"/>
    </row>
    <row r="13" spans="1:7" ht="12.75">
      <c r="A13" s="53"/>
      <c r="B13" s="54" t="s">
        <v>39</v>
      </c>
      <c r="C13" s="54"/>
      <c r="D13" s="54"/>
      <c r="E13" s="54"/>
      <c r="F13" s="54"/>
      <c r="G13" s="54"/>
    </row>
    <row r="14" spans="1:7" ht="12.75">
      <c r="A14" s="53"/>
      <c r="B14" s="54" t="s">
        <v>40</v>
      </c>
      <c r="C14" s="54"/>
      <c r="D14" s="54"/>
      <c r="E14" s="54"/>
      <c r="F14" s="54"/>
      <c r="G14" s="54"/>
    </row>
    <row r="15" spans="1:7" ht="12.75">
      <c r="A15" s="106" t="s">
        <v>2</v>
      </c>
      <c r="B15" s="57" t="s">
        <v>41</v>
      </c>
      <c r="C15" s="55"/>
      <c r="D15" s="56"/>
      <c r="E15" s="57" t="s">
        <v>42</v>
      </c>
      <c r="F15" s="58"/>
      <c r="G15" s="59"/>
    </row>
    <row r="16" spans="1:7" ht="12.75">
      <c r="A16" s="79"/>
      <c r="B16" s="62" t="s">
        <v>43</v>
      </c>
      <c r="C16" s="60" t="s">
        <v>44</v>
      </c>
      <c r="D16" s="61" t="s">
        <v>45</v>
      </c>
      <c r="E16" s="62" t="s">
        <v>43</v>
      </c>
      <c r="F16" s="60" t="s">
        <v>44</v>
      </c>
      <c r="G16" s="61" t="s">
        <v>45</v>
      </c>
    </row>
    <row r="17" spans="1:7" ht="15.75">
      <c r="A17" s="180" t="s">
        <v>18</v>
      </c>
      <c r="B17" s="84"/>
      <c r="C17" s="65"/>
      <c r="D17" s="66"/>
      <c r="E17" s="65">
        <v>0.025</v>
      </c>
      <c r="F17" s="65">
        <v>0.01</v>
      </c>
      <c r="G17" s="66">
        <v>0.035</v>
      </c>
    </row>
    <row r="18" spans="1:7" ht="15.75">
      <c r="A18" s="295" t="s">
        <v>21</v>
      </c>
      <c r="B18" s="84"/>
      <c r="C18" s="65"/>
      <c r="D18" s="66"/>
      <c r="E18" s="65">
        <v>0.005</v>
      </c>
      <c r="F18" s="65">
        <v>0.025</v>
      </c>
      <c r="G18" s="66">
        <v>0.035</v>
      </c>
    </row>
    <row r="19" spans="1:7" ht="15.75">
      <c r="A19" s="296" t="s">
        <v>26</v>
      </c>
      <c r="B19" s="84"/>
      <c r="C19" s="65"/>
      <c r="D19" s="66"/>
      <c r="E19" s="65"/>
      <c r="F19" s="65"/>
      <c r="G19" s="66"/>
    </row>
    <row r="20" spans="1:7" ht="15.75">
      <c r="A20" s="99" t="s">
        <v>27</v>
      </c>
      <c r="B20" s="107"/>
      <c r="C20" s="100"/>
      <c r="D20" s="101"/>
      <c r="E20" s="100">
        <f>AVERAGE(E17:E19)</f>
        <v>0.015000000000000001</v>
      </c>
      <c r="F20" s="100">
        <f>AVERAGE(F17:F19)</f>
        <v>0.0175</v>
      </c>
      <c r="G20" s="101">
        <f>AVERAGE(G17:G19)</f>
        <v>0.035</v>
      </c>
    </row>
    <row r="21" spans="1:9" ht="12.75">
      <c r="A21" s="19"/>
      <c r="B21" s="19"/>
      <c r="C21" s="19"/>
      <c r="D21" s="19"/>
      <c r="E21" s="19"/>
      <c r="F21" s="19"/>
      <c r="G21" s="19"/>
      <c r="I21" s="48"/>
    </row>
    <row r="22" spans="1:7" ht="12.75">
      <c r="A22" s="19"/>
      <c r="B22" s="67"/>
      <c r="C22" s="67"/>
      <c r="D22" s="67"/>
      <c r="E22" s="19"/>
      <c r="F22" s="19"/>
      <c r="G22" s="19"/>
    </row>
    <row r="23" spans="1:7" ht="12.75">
      <c r="A23" s="68"/>
      <c r="B23" s="69" t="s">
        <v>46</v>
      </c>
      <c r="C23" s="70"/>
      <c r="D23" s="70"/>
      <c r="E23" s="58" t="s">
        <v>47</v>
      </c>
      <c r="F23" s="58"/>
      <c r="G23" s="71"/>
    </row>
    <row r="24" spans="1:7" ht="12.75">
      <c r="A24" s="72"/>
      <c r="B24" s="73" t="s">
        <v>48</v>
      </c>
      <c r="C24" s="67"/>
      <c r="D24" s="67"/>
      <c r="E24" s="54" t="s">
        <v>49</v>
      </c>
      <c r="F24" s="54"/>
      <c r="G24" s="74"/>
    </row>
    <row r="25" spans="1:7" ht="15.75">
      <c r="A25" s="75" t="s">
        <v>2</v>
      </c>
      <c r="B25" s="76" t="s">
        <v>50</v>
      </c>
      <c r="C25" s="67"/>
      <c r="D25" s="67"/>
      <c r="E25" s="77" t="s">
        <v>51</v>
      </c>
      <c r="F25" s="77" t="s">
        <v>52</v>
      </c>
      <c r="G25" s="78" t="s">
        <v>53</v>
      </c>
    </row>
    <row r="26" spans="1:7" ht="12.75">
      <c r="A26" s="79"/>
      <c r="B26" s="60" t="s">
        <v>43</v>
      </c>
      <c r="C26" s="60" t="s">
        <v>44</v>
      </c>
      <c r="D26" s="60" t="s">
        <v>45</v>
      </c>
      <c r="E26" s="80" t="s">
        <v>54</v>
      </c>
      <c r="F26" s="80" t="s">
        <v>55</v>
      </c>
      <c r="G26" s="81" t="s">
        <v>56</v>
      </c>
    </row>
    <row r="27" spans="1:7" ht="15.75">
      <c r="A27" s="180" t="s">
        <v>18</v>
      </c>
      <c r="B27" s="84"/>
      <c r="C27" s="65"/>
      <c r="D27" s="66"/>
      <c r="E27" s="65">
        <v>0.109</v>
      </c>
      <c r="F27" s="66">
        <v>0.29</v>
      </c>
      <c r="G27" s="83">
        <f>E27*F27</f>
        <v>0.03161</v>
      </c>
    </row>
    <row r="28" spans="1:7" ht="15.75">
      <c r="A28" s="295" t="s">
        <v>21</v>
      </c>
      <c r="B28" s="84"/>
      <c r="C28" s="65"/>
      <c r="D28" s="66"/>
      <c r="E28" s="65">
        <v>0.079</v>
      </c>
      <c r="F28" s="66">
        <v>-0.06</v>
      </c>
      <c r="G28" s="83">
        <f>E28*F28</f>
        <v>-0.00474</v>
      </c>
    </row>
    <row r="29" spans="1:8" ht="15.75">
      <c r="A29" s="296" t="s">
        <v>26</v>
      </c>
      <c r="B29" s="111"/>
      <c r="C29" s="40"/>
      <c r="D29" s="112"/>
      <c r="E29" s="86">
        <v>0.114</v>
      </c>
      <c r="F29" s="87">
        <v>0.23</v>
      </c>
      <c r="G29" s="115">
        <f>E29*F29</f>
        <v>0.026220000000000004</v>
      </c>
      <c r="H29" s="86"/>
    </row>
    <row r="30" spans="1:7" ht="15.75">
      <c r="A30" s="6" t="s">
        <v>27</v>
      </c>
      <c r="B30" s="113"/>
      <c r="C30" s="113"/>
      <c r="D30" s="113"/>
      <c r="E30" s="290">
        <f>AVERAGE(E27:E29)</f>
        <v>0.10066666666666667</v>
      </c>
      <c r="F30" s="290">
        <f>AVERAGE(F27:F29)</f>
        <v>0.15333333333333332</v>
      </c>
      <c r="G30" s="291">
        <f>AVERAGE(G27:G29)</f>
        <v>0.017696666666666666</v>
      </c>
    </row>
    <row r="31" spans="1:7" ht="12.75">
      <c r="A31" s="40"/>
      <c r="B31" s="40"/>
      <c r="C31" s="40"/>
      <c r="D31" s="88"/>
      <c r="E31" s="89"/>
      <c r="F31" s="89"/>
      <c r="G31" s="40"/>
    </row>
    <row r="32" spans="1:7" ht="12.75">
      <c r="A32" s="40"/>
      <c r="B32" s="40"/>
      <c r="C32" s="40"/>
      <c r="D32" s="88"/>
      <c r="E32" s="89"/>
      <c r="F32" s="89"/>
      <c r="G32" s="40"/>
    </row>
    <row r="33" spans="1:7" ht="15.75">
      <c r="A33" s="26" t="s">
        <v>83</v>
      </c>
      <c r="B33" s="89"/>
      <c r="C33" s="89"/>
      <c r="D33" s="88"/>
      <c r="E33" s="89"/>
      <c r="F33" s="89"/>
      <c r="G33" s="89"/>
    </row>
    <row r="34" spans="1:7" ht="12.75">
      <c r="A34" s="40"/>
      <c r="B34" s="40"/>
      <c r="C34" s="40"/>
      <c r="D34" s="88"/>
      <c r="E34" s="89"/>
      <c r="F34" s="89"/>
      <c r="G34" s="40"/>
    </row>
    <row r="35" spans="1:7" ht="12.75">
      <c r="A35" s="53"/>
      <c r="B35" s="54" t="s">
        <v>39</v>
      </c>
      <c r="C35" s="54"/>
      <c r="D35" s="54"/>
      <c r="E35" s="54"/>
      <c r="F35" s="54"/>
      <c r="G35" s="54"/>
    </row>
    <row r="36" spans="1:7" ht="12.75">
      <c r="A36" s="53"/>
      <c r="B36" s="54" t="s">
        <v>40</v>
      </c>
      <c r="C36" s="54"/>
      <c r="D36" s="54"/>
      <c r="E36" s="54"/>
      <c r="F36" s="54"/>
      <c r="G36" s="54"/>
    </row>
    <row r="37" spans="1:7" ht="12.75" customHeight="1">
      <c r="A37" s="106" t="s">
        <v>2</v>
      </c>
      <c r="B37" s="57" t="s">
        <v>41</v>
      </c>
      <c r="C37" s="55"/>
      <c r="D37" s="56"/>
      <c r="E37" s="57" t="s">
        <v>42</v>
      </c>
      <c r="F37" s="58"/>
      <c r="G37" s="59"/>
    </row>
    <row r="38" spans="1:7" ht="12.75">
      <c r="A38" s="79"/>
      <c r="B38" s="62" t="s">
        <v>43</v>
      </c>
      <c r="C38" s="60" t="s">
        <v>44</v>
      </c>
      <c r="D38" s="61" t="s">
        <v>45</v>
      </c>
      <c r="E38" s="62" t="s">
        <v>43</v>
      </c>
      <c r="F38" s="60" t="s">
        <v>44</v>
      </c>
      <c r="G38" s="61" t="s">
        <v>45</v>
      </c>
    </row>
    <row r="39" spans="1:7" ht="15.75">
      <c r="A39" s="180" t="s">
        <v>13</v>
      </c>
      <c r="B39" s="82"/>
      <c r="C39" s="63">
        <v>0.015</v>
      </c>
      <c r="D39" s="64">
        <v>0.045</v>
      </c>
      <c r="E39" s="65">
        <v>0.015</v>
      </c>
      <c r="F39" s="65">
        <v>0.01</v>
      </c>
      <c r="G39" s="66">
        <v>0.04</v>
      </c>
    </row>
    <row r="40" spans="1:7" ht="15.75">
      <c r="A40" s="295" t="s">
        <v>14</v>
      </c>
      <c r="B40" s="84">
        <v>0.085</v>
      </c>
      <c r="C40" s="65">
        <v>0.05</v>
      </c>
      <c r="D40" s="66">
        <v>0.08</v>
      </c>
      <c r="E40" s="65">
        <v>0.095</v>
      </c>
      <c r="F40" s="65">
        <v>0.06</v>
      </c>
      <c r="G40" s="66">
        <v>0.095</v>
      </c>
    </row>
    <row r="41" spans="1:7" ht="15.75">
      <c r="A41" s="295" t="s">
        <v>17</v>
      </c>
      <c r="B41" s="84">
        <v>-0.005</v>
      </c>
      <c r="C41" s="65">
        <v>0.02</v>
      </c>
      <c r="D41" s="66">
        <v>0.025</v>
      </c>
      <c r="E41" s="65">
        <v>-0.065</v>
      </c>
      <c r="F41" s="65">
        <v>0.01</v>
      </c>
      <c r="G41" s="66">
        <v>0.01</v>
      </c>
    </row>
    <row r="42" spans="1:13" ht="15.75">
      <c r="A42" s="296" t="s">
        <v>23</v>
      </c>
      <c r="B42" s="84"/>
      <c r="C42" s="65"/>
      <c r="D42" s="66"/>
      <c r="E42" s="65">
        <v>-0.005</v>
      </c>
      <c r="F42" s="65">
        <v>0.04</v>
      </c>
      <c r="G42" s="66">
        <v>0.04</v>
      </c>
      <c r="L42" s="40"/>
      <c r="M42" s="40"/>
    </row>
    <row r="43" spans="1:13" ht="15.75">
      <c r="A43" s="99" t="s">
        <v>27</v>
      </c>
      <c r="B43" s="107">
        <f aca="true" t="shared" si="0" ref="B43:G43">AVERAGE(B39:B42)</f>
        <v>0.04</v>
      </c>
      <c r="C43" s="100">
        <f t="shared" si="0"/>
        <v>0.028333333333333335</v>
      </c>
      <c r="D43" s="101">
        <f t="shared" si="0"/>
        <v>0.049999999999999996</v>
      </c>
      <c r="E43" s="100">
        <f t="shared" si="0"/>
        <v>0.01</v>
      </c>
      <c r="F43" s="100">
        <f t="shared" si="0"/>
        <v>0.03</v>
      </c>
      <c r="G43" s="101">
        <f t="shared" si="0"/>
        <v>0.046250000000000006</v>
      </c>
      <c r="H43" s="25"/>
      <c r="L43" s="33"/>
      <c r="M43" s="40"/>
    </row>
    <row r="44" spans="1:13" ht="12.75">
      <c r="A44" s="19" t="s">
        <v>318</v>
      </c>
      <c r="B44" s="19"/>
      <c r="C44" s="19"/>
      <c r="D44" s="19"/>
      <c r="E44" s="19"/>
      <c r="F44" s="19"/>
      <c r="G44" s="19"/>
      <c r="L44" s="33"/>
      <c r="M44" s="40"/>
    </row>
    <row r="45" spans="1:13" ht="12.75">
      <c r="A45" s="19"/>
      <c r="B45" s="67"/>
      <c r="C45" s="67"/>
      <c r="D45" s="67"/>
      <c r="E45" s="19"/>
      <c r="F45" s="19"/>
      <c r="G45" s="19"/>
      <c r="L45" s="41"/>
      <c r="M45" s="40"/>
    </row>
    <row r="46" spans="1:13" ht="12.75">
      <c r="A46" s="68"/>
      <c r="B46" s="69" t="s">
        <v>46</v>
      </c>
      <c r="C46" s="70"/>
      <c r="D46" s="70"/>
      <c r="E46" s="58" t="s">
        <v>47</v>
      </c>
      <c r="F46" s="58"/>
      <c r="G46" s="71"/>
      <c r="L46" s="41"/>
      <c r="M46" s="40"/>
    </row>
    <row r="47" spans="1:13" ht="12.75">
      <c r="A47" s="72"/>
      <c r="B47" s="73" t="s">
        <v>48</v>
      </c>
      <c r="C47" s="67"/>
      <c r="D47" s="67"/>
      <c r="E47" s="54" t="s">
        <v>49</v>
      </c>
      <c r="F47" s="54"/>
      <c r="G47" s="74"/>
      <c r="L47" s="40"/>
      <c r="M47" s="40"/>
    </row>
    <row r="48" spans="1:13" ht="15.75">
      <c r="A48" s="75" t="s">
        <v>2</v>
      </c>
      <c r="B48" s="76" t="s">
        <v>50</v>
      </c>
      <c r="C48" s="67"/>
      <c r="D48" s="67"/>
      <c r="E48" s="77" t="s">
        <v>51</v>
      </c>
      <c r="F48" s="77" t="s">
        <v>52</v>
      </c>
      <c r="G48" s="78" t="s">
        <v>53</v>
      </c>
      <c r="L48" s="40"/>
      <c r="M48" s="40"/>
    </row>
    <row r="49" spans="1:7" ht="12.75">
      <c r="A49" s="79"/>
      <c r="B49" s="60" t="s">
        <v>43</v>
      </c>
      <c r="C49" s="60" t="s">
        <v>44</v>
      </c>
      <c r="D49" s="60" t="s">
        <v>45</v>
      </c>
      <c r="E49" s="80" t="s">
        <v>54</v>
      </c>
      <c r="F49" s="80" t="s">
        <v>55</v>
      </c>
      <c r="G49" s="81" t="s">
        <v>56</v>
      </c>
    </row>
    <row r="50" spans="1:7" ht="15.75">
      <c r="A50" s="180" t="s">
        <v>13</v>
      </c>
      <c r="B50" s="82">
        <v>0.095</v>
      </c>
      <c r="C50" s="63">
        <v>0.015</v>
      </c>
      <c r="D50" s="64">
        <v>0.04</v>
      </c>
      <c r="E50" s="63">
        <v>0.1</v>
      </c>
      <c r="F50" s="64">
        <v>0.49</v>
      </c>
      <c r="G50" s="109">
        <f>E50*F50</f>
        <v>0.049</v>
      </c>
    </row>
    <row r="51" spans="1:7" ht="15.75">
      <c r="A51" s="295" t="s">
        <v>14</v>
      </c>
      <c r="B51" s="84">
        <v>0.09</v>
      </c>
      <c r="C51" s="65">
        <v>0.07</v>
      </c>
      <c r="D51" s="66">
        <v>0.075</v>
      </c>
      <c r="E51" s="65">
        <v>0.13</v>
      </c>
      <c r="F51" s="66">
        <v>0.48</v>
      </c>
      <c r="G51" s="83">
        <f>E51*F51</f>
        <v>0.0624</v>
      </c>
    </row>
    <row r="52" spans="1:7" ht="15.75">
      <c r="A52" s="295" t="s">
        <v>17</v>
      </c>
      <c r="B52" s="84">
        <v>0.11</v>
      </c>
      <c r="C52" s="65">
        <v>0.01</v>
      </c>
      <c r="D52" s="66">
        <v>0.145</v>
      </c>
      <c r="E52" s="65">
        <v>0.11</v>
      </c>
      <c r="F52" s="66">
        <v>0.42</v>
      </c>
      <c r="G52" s="83">
        <f>E52*F52</f>
        <v>0.0462</v>
      </c>
    </row>
    <row r="53" spans="1:7" ht="15.75">
      <c r="A53" s="296" t="s">
        <v>23</v>
      </c>
      <c r="B53" s="110"/>
      <c r="C53" s="85"/>
      <c r="D53" s="83"/>
      <c r="E53" s="85">
        <v>0.1</v>
      </c>
      <c r="F53" s="85">
        <v>0.47</v>
      </c>
      <c r="G53" s="114">
        <f>E53*F53</f>
        <v>0.047</v>
      </c>
    </row>
    <row r="54" spans="1:10" ht="15.75">
      <c r="A54" s="6" t="s">
        <v>27</v>
      </c>
      <c r="B54" s="290">
        <f aca="true" t="shared" si="1" ref="B54:G54">AVERAGE(B50:B53)</f>
        <v>0.09833333333333333</v>
      </c>
      <c r="C54" s="290">
        <f t="shared" si="1"/>
        <v>0.03166666666666667</v>
      </c>
      <c r="D54" s="290">
        <f t="shared" si="1"/>
        <v>0.08666666666666667</v>
      </c>
      <c r="E54" s="290">
        <f t="shared" si="1"/>
        <v>0.11000000000000001</v>
      </c>
      <c r="F54" s="290">
        <f t="shared" si="1"/>
        <v>0.46499999999999997</v>
      </c>
      <c r="G54" s="291">
        <f t="shared" si="1"/>
        <v>0.05115</v>
      </c>
      <c r="J54" s="25"/>
    </row>
    <row r="55" spans="1:7" ht="12.75">
      <c r="A55" s="19" t="s">
        <v>318</v>
      </c>
      <c r="B55" s="91"/>
      <c r="C55" s="45"/>
      <c r="D55" s="45"/>
      <c r="E55" s="37"/>
      <c r="F55" s="40"/>
      <c r="G55" s="40"/>
    </row>
    <row r="56" spans="1:7" ht="12.75">
      <c r="A56" s="44"/>
      <c r="B56" s="91"/>
      <c r="C56" s="47"/>
      <c r="D56" s="47"/>
      <c r="E56" s="37"/>
      <c r="F56" s="40"/>
      <c r="G56" s="40"/>
    </row>
    <row r="57" spans="1:7" ht="12.75">
      <c r="A57" s="44"/>
      <c r="B57" s="91"/>
      <c r="C57" s="45"/>
      <c r="D57" s="40"/>
      <c r="E57" s="37"/>
      <c r="F57" s="40"/>
      <c r="G57" s="40"/>
    </row>
    <row r="58" spans="1:7" ht="12.75">
      <c r="A58" s="44"/>
      <c r="B58" s="91"/>
      <c r="C58" s="47"/>
      <c r="D58" s="40"/>
      <c r="E58" s="37"/>
      <c r="F58" s="40"/>
      <c r="G58" s="40"/>
    </row>
    <row r="59" spans="1:7" ht="12.75">
      <c r="A59" s="44"/>
      <c r="B59" s="91"/>
      <c r="C59" s="45"/>
      <c r="D59" s="40"/>
      <c r="E59" s="37"/>
      <c r="F59" s="40"/>
      <c r="G59" s="40"/>
    </row>
    <row r="60" spans="1:7" ht="12.75">
      <c r="A60" s="44"/>
      <c r="B60" s="91"/>
      <c r="C60" s="47"/>
      <c r="D60" s="40"/>
      <c r="E60" s="37"/>
      <c r="F60" s="40"/>
      <c r="G60" s="40"/>
    </row>
    <row r="61" spans="1:7" ht="12.75">
      <c r="A61" s="44"/>
      <c r="B61" s="91"/>
      <c r="C61" s="45"/>
      <c r="D61" s="45"/>
      <c r="E61" s="46"/>
      <c r="F61" s="40"/>
      <c r="G61" s="40"/>
    </row>
    <row r="62" spans="1:7" ht="12.75">
      <c r="A62" s="44"/>
      <c r="B62" s="92"/>
      <c r="C62" s="47"/>
      <c r="D62" s="47"/>
      <c r="E62" s="37"/>
      <c r="F62" s="40"/>
      <c r="G62" s="40"/>
    </row>
    <row r="63" spans="1:7" ht="12.75">
      <c r="A63" s="49"/>
      <c r="B63" s="49"/>
      <c r="C63" s="41"/>
      <c r="D63" s="41"/>
      <c r="E63" s="41"/>
      <c r="F63" s="40"/>
      <c r="G63" s="40"/>
    </row>
    <row r="64" spans="1:7" ht="12.75">
      <c r="A64" s="49"/>
      <c r="B64" s="49"/>
      <c r="C64" s="41"/>
      <c r="D64" s="41"/>
      <c r="E64" s="41"/>
      <c r="F64" s="40"/>
      <c r="G64" s="40"/>
    </row>
    <row r="65" spans="1:7" ht="12.75">
      <c r="A65" s="50"/>
      <c r="B65" s="40"/>
      <c r="C65" s="40"/>
      <c r="D65" s="40"/>
      <c r="E65" s="40"/>
      <c r="F65" s="40"/>
      <c r="G65" s="40"/>
    </row>
    <row r="66" spans="1:7" ht="12.75">
      <c r="A66" s="40"/>
      <c r="B66" s="40"/>
      <c r="C66" s="40"/>
      <c r="D66" s="40"/>
      <c r="E66" s="40"/>
      <c r="F66" s="40"/>
      <c r="G66" s="40"/>
    </row>
    <row r="67" spans="1:7" ht="12.75">
      <c r="A67" s="40"/>
      <c r="B67" s="40"/>
      <c r="C67" s="40"/>
      <c r="D67" s="40"/>
      <c r="E67" s="40"/>
      <c r="F67" s="40"/>
      <c r="G67" s="40"/>
    </row>
    <row r="68" spans="1:7" ht="12.75">
      <c r="A68" s="33"/>
      <c r="B68" s="42"/>
      <c r="C68" s="40"/>
      <c r="D68" s="40"/>
      <c r="E68" s="40"/>
      <c r="F68" s="40"/>
      <c r="G68" s="40"/>
    </row>
    <row r="69" spans="1:7" ht="15.75" customHeight="1">
      <c r="A69" s="42"/>
      <c r="B69" s="90"/>
      <c r="C69" s="43"/>
      <c r="D69" s="43"/>
      <c r="E69" s="33"/>
      <c r="F69" s="40"/>
      <c r="G69" s="40"/>
    </row>
    <row r="70" spans="1:7" ht="12.75">
      <c r="A70" s="44"/>
      <c r="B70" s="91"/>
      <c r="C70" s="45"/>
      <c r="D70" s="46"/>
      <c r="E70" s="40"/>
      <c r="F70" s="40"/>
      <c r="G70" s="40"/>
    </row>
    <row r="71" spans="1:7" ht="12.75">
      <c r="A71" s="44"/>
      <c r="B71" s="91"/>
      <c r="C71" s="47"/>
      <c r="D71" s="47"/>
      <c r="E71" s="47"/>
      <c r="F71" s="40"/>
      <c r="G71" s="40"/>
    </row>
    <row r="72" spans="1:7" ht="12.75">
      <c r="A72" s="44"/>
      <c r="B72" s="93"/>
      <c r="C72" s="48"/>
      <c r="D72" s="48"/>
      <c r="E72" s="37"/>
      <c r="F72" s="40"/>
      <c r="G72" s="40"/>
    </row>
    <row r="73" spans="1:7" ht="12.75">
      <c r="A73" s="44"/>
      <c r="B73" s="91"/>
      <c r="C73" s="47"/>
      <c r="D73" s="47"/>
      <c r="E73" s="37"/>
      <c r="F73" s="40"/>
      <c r="G73" s="40"/>
    </row>
    <row r="74" spans="1:7" ht="12.75">
      <c r="A74" s="44"/>
      <c r="B74" s="93"/>
      <c r="C74" s="48"/>
      <c r="D74" s="48"/>
      <c r="E74" s="46"/>
      <c r="F74" s="40"/>
      <c r="G74" s="40"/>
    </row>
    <row r="75" spans="1:7" ht="12.75">
      <c r="A75" s="44"/>
      <c r="B75" s="91"/>
      <c r="C75" s="47"/>
      <c r="D75" s="47"/>
      <c r="E75" s="46"/>
      <c r="F75" s="40"/>
      <c r="G75" s="40"/>
    </row>
    <row r="76" spans="1:7" ht="12.75">
      <c r="A76" s="44"/>
      <c r="B76" s="91"/>
      <c r="C76" s="45"/>
      <c r="D76" s="45"/>
      <c r="E76" s="46"/>
      <c r="F76" s="40"/>
      <c r="G76" s="40"/>
    </row>
    <row r="77" spans="1:7" ht="12.75">
      <c r="A77" s="44"/>
      <c r="B77" s="91"/>
      <c r="C77" s="47"/>
      <c r="D77" s="47"/>
      <c r="E77" s="37"/>
      <c r="F77" s="40"/>
      <c r="G77" s="40"/>
    </row>
    <row r="78" spans="1:7" ht="12.75">
      <c r="A78" s="44"/>
      <c r="B78" s="91"/>
      <c r="C78" s="45"/>
      <c r="D78" s="40"/>
      <c r="E78" s="46"/>
      <c r="F78" s="40"/>
      <c r="G78" s="40"/>
    </row>
    <row r="79" spans="1:7" ht="12.75">
      <c r="A79" s="44"/>
      <c r="B79" s="91"/>
      <c r="C79" s="47"/>
      <c r="D79" s="40"/>
      <c r="E79" s="37"/>
      <c r="F79" s="40"/>
      <c r="G79" s="40"/>
    </row>
    <row r="80" spans="1:7" ht="12.75">
      <c r="A80" s="44"/>
      <c r="B80" s="91"/>
      <c r="C80" s="45"/>
      <c r="D80" s="45"/>
      <c r="E80" s="46"/>
      <c r="F80" s="40"/>
      <c r="G80" s="40"/>
    </row>
    <row r="81" spans="1:7" ht="12.75">
      <c r="A81" s="44"/>
      <c r="B81" s="92"/>
      <c r="C81" s="47"/>
      <c r="D81" s="47"/>
      <c r="E81" s="37"/>
      <c r="F81" s="40"/>
      <c r="G81" s="40"/>
    </row>
    <row r="82" spans="1:7" ht="12.75">
      <c r="A82" s="49"/>
      <c r="B82" s="49"/>
      <c r="C82" s="41"/>
      <c r="D82" s="41"/>
      <c r="E82" s="41"/>
      <c r="F82" s="40"/>
      <c r="G82" s="40"/>
    </row>
    <row r="83" spans="1:7" ht="12.75">
      <c r="A83" s="49"/>
      <c r="B83" s="49"/>
      <c r="C83" s="41"/>
      <c r="D83" s="41"/>
      <c r="E83" s="41"/>
      <c r="F83" s="40"/>
      <c r="G83" s="40"/>
    </row>
    <row r="84" spans="1:7" ht="12.75">
      <c r="A84" s="50"/>
      <c r="B84" s="40"/>
      <c r="C84" s="40"/>
      <c r="D84" s="40"/>
      <c r="E84" s="40"/>
      <c r="F84" s="40"/>
      <c r="G84" s="40"/>
    </row>
    <row r="85" spans="1:7" ht="12.75">
      <c r="A85" s="40"/>
      <c r="B85" s="40"/>
      <c r="C85" s="40"/>
      <c r="D85" s="40"/>
      <c r="E85" s="40"/>
      <c r="F85" s="40"/>
      <c r="G85" s="40"/>
    </row>
    <row r="86" spans="1:7" ht="12.75">
      <c r="A86" s="40"/>
      <c r="B86" s="40"/>
      <c r="C86" s="40"/>
      <c r="D86" s="40"/>
      <c r="E86" s="40"/>
      <c r="F86" s="40"/>
      <c r="G86" s="40"/>
    </row>
    <row r="87" spans="1:7" ht="12.75">
      <c r="A87" s="40"/>
      <c r="B87" s="40"/>
      <c r="C87" s="40"/>
      <c r="D87" s="40"/>
      <c r="E87" s="40"/>
      <c r="F87" s="40"/>
      <c r="G87" s="40"/>
    </row>
    <row r="88" spans="1:7" ht="12.75">
      <c r="A88" s="40"/>
      <c r="B88" s="40"/>
      <c r="C88" s="40"/>
      <c r="D88" s="40"/>
      <c r="E88" s="40"/>
      <c r="F88" s="40"/>
      <c r="G88" s="40"/>
    </row>
  </sheetData>
  <printOptions/>
  <pageMargins left="0.56" right="0.45" top="0.5" bottom="0.6" header="0.5" footer="0.5"/>
  <pageSetup fitToHeight="1" fitToWidth="1" horizontalDpi="300" verticalDpi="3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9">
      <selection activeCell="M24" sqref="M24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4" width="12.421875" style="0" customWidth="1"/>
    <col min="5" max="6" width="12.57421875" style="0" customWidth="1"/>
    <col min="8" max="8" width="11.00390625" style="0" customWidth="1"/>
  </cols>
  <sheetData>
    <row r="1" ht="15.75">
      <c r="F1" s="1" t="s">
        <v>317</v>
      </c>
    </row>
    <row r="2" ht="15.75">
      <c r="F2" s="1" t="s">
        <v>287</v>
      </c>
    </row>
    <row r="3" ht="15.75">
      <c r="F3" s="1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6" ht="18.75">
      <c r="A8" s="201" t="s">
        <v>317</v>
      </c>
      <c r="B8" s="27"/>
      <c r="C8" s="27"/>
      <c r="D8" s="27"/>
      <c r="E8" s="27"/>
      <c r="F8" s="28"/>
    </row>
    <row r="9" spans="1:6" ht="15.75">
      <c r="A9" s="27"/>
      <c r="B9" s="27"/>
      <c r="C9" s="27"/>
      <c r="D9" s="27"/>
      <c r="E9" s="27"/>
      <c r="F9" s="28"/>
    </row>
    <row r="10" spans="1:8" ht="15.75">
      <c r="A10" s="27"/>
      <c r="B10" s="27"/>
      <c r="C10" s="27"/>
      <c r="D10" s="27"/>
      <c r="E10" s="27"/>
      <c r="F10" s="28"/>
      <c r="G10" s="28"/>
      <c r="H10" s="28"/>
    </row>
    <row r="11" spans="1:8" ht="15.75">
      <c r="A11" s="26" t="s">
        <v>279</v>
      </c>
      <c r="B11" s="27"/>
      <c r="C11" s="27"/>
      <c r="D11" s="27"/>
      <c r="E11" s="27"/>
      <c r="F11" s="28"/>
      <c r="G11" s="16"/>
      <c r="H11" s="16"/>
    </row>
    <row r="12" spans="1:8" ht="15.75">
      <c r="A12" s="26" t="s">
        <v>34</v>
      </c>
      <c r="B12" s="27"/>
      <c r="C12" s="27"/>
      <c r="D12" s="27"/>
      <c r="E12" s="26"/>
      <c r="F12" s="29"/>
      <c r="G12" s="30"/>
      <c r="H12" s="16"/>
    </row>
    <row r="13" spans="1:5" ht="15.75">
      <c r="A13" s="4"/>
      <c r="B13" s="4"/>
      <c r="C13" s="4"/>
      <c r="D13" s="4"/>
      <c r="E13" s="4"/>
    </row>
    <row r="14" spans="1:5" ht="15.75">
      <c r="A14" s="26" t="s">
        <v>81</v>
      </c>
      <c r="B14" s="27"/>
      <c r="C14" s="27"/>
      <c r="D14" s="27"/>
      <c r="E14" s="27"/>
    </row>
    <row r="15" spans="1:5" ht="15.75">
      <c r="A15" s="4"/>
      <c r="B15" s="4"/>
      <c r="C15" s="31"/>
      <c r="D15" s="31"/>
      <c r="E15" s="31"/>
    </row>
    <row r="16" spans="1:6" ht="15.75">
      <c r="A16" s="32"/>
      <c r="B16" s="32" t="s">
        <v>280</v>
      </c>
      <c r="C16" s="32"/>
      <c r="D16" s="32"/>
      <c r="E16" s="4"/>
      <c r="F16" s="33"/>
    </row>
    <row r="17" spans="1:5" ht="12.75" customHeight="1">
      <c r="A17" s="34" t="s">
        <v>2</v>
      </c>
      <c r="B17" s="32" t="s">
        <v>35</v>
      </c>
      <c r="C17" s="35" t="s">
        <v>57</v>
      </c>
      <c r="D17" s="35" t="s">
        <v>36</v>
      </c>
      <c r="E17" s="105" t="s">
        <v>37</v>
      </c>
    </row>
    <row r="18" spans="1:6" ht="15.75">
      <c r="A18" s="180" t="s">
        <v>68</v>
      </c>
      <c r="B18" s="36">
        <v>0.085</v>
      </c>
      <c r="C18" s="36">
        <v>0.08</v>
      </c>
      <c r="D18" s="36">
        <v>0.08</v>
      </c>
      <c r="E18" s="39">
        <f>AVERAGE(B18:D18)</f>
        <v>0.08166666666666667</v>
      </c>
      <c r="F18" s="37"/>
    </row>
    <row r="19" spans="1:12" ht="15.75">
      <c r="A19" s="295" t="s">
        <v>18</v>
      </c>
      <c r="B19" s="293" t="s">
        <v>345</v>
      </c>
      <c r="C19" s="38" t="s">
        <v>345</v>
      </c>
      <c r="D19" s="38" t="s">
        <v>345</v>
      </c>
      <c r="E19" s="39"/>
      <c r="F19" s="37"/>
      <c r="K19" s="40"/>
      <c r="L19" s="40"/>
    </row>
    <row r="20" spans="1:12" ht="15.75">
      <c r="A20" s="295" t="s">
        <v>21</v>
      </c>
      <c r="B20" s="38">
        <v>0.06</v>
      </c>
      <c r="C20" s="38">
        <v>0.06</v>
      </c>
      <c r="D20" s="38">
        <v>0.06</v>
      </c>
      <c r="E20" s="39">
        <f>AVERAGE(B20:D20)</f>
        <v>0.06</v>
      </c>
      <c r="F20" s="37"/>
      <c r="K20" s="40"/>
      <c r="L20" s="40"/>
    </row>
    <row r="21" spans="1:12" ht="15.75">
      <c r="A21" s="295" t="s">
        <v>69</v>
      </c>
      <c r="B21" s="293" t="s">
        <v>345</v>
      </c>
      <c r="C21" s="38" t="s">
        <v>345</v>
      </c>
      <c r="D21" s="38" t="s">
        <v>345</v>
      </c>
      <c r="E21" s="39"/>
      <c r="F21" s="37"/>
      <c r="K21" s="33"/>
      <c r="L21" s="40"/>
    </row>
    <row r="22" spans="1:12" ht="15.75">
      <c r="A22" s="296" t="s">
        <v>26</v>
      </c>
      <c r="B22" s="38">
        <v>0.07</v>
      </c>
      <c r="C22" s="38">
        <v>0.07</v>
      </c>
      <c r="D22" s="38">
        <v>0.07</v>
      </c>
      <c r="E22" s="39">
        <f>AVERAGE(B22:D22)</f>
        <v>0.07</v>
      </c>
      <c r="F22" s="37"/>
      <c r="K22" s="41"/>
      <c r="L22" s="40"/>
    </row>
    <row r="23" spans="1:12" ht="15.75">
      <c r="A23" s="6" t="s">
        <v>27</v>
      </c>
      <c r="B23" s="294">
        <f>AVERAGE(B18:B22)</f>
        <v>0.07166666666666667</v>
      </c>
      <c r="C23" s="116">
        <f>AVERAGE(C18:C22)</f>
        <v>0.07</v>
      </c>
      <c r="D23" s="116">
        <f>AVERAGE(D18:D22)</f>
        <v>0.07</v>
      </c>
      <c r="E23" s="11">
        <f>AVERAGE(E18:E22)</f>
        <v>0.07055555555555555</v>
      </c>
      <c r="F23" s="37"/>
      <c r="K23" s="41"/>
      <c r="L23" s="40"/>
    </row>
    <row r="24" spans="1:5" ht="15.75">
      <c r="A24" s="31" t="s">
        <v>281</v>
      </c>
      <c r="B24" s="4"/>
      <c r="C24" s="4"/>
      <c r="D24" s="4"/>
      <c r="E24" s="4"/>
    </row>
    <row r="25" spans="1:5" ht="15.75">
      <c r="A25" s="297" t="s">
        <v>346</v>
      </c>
      <c r="B25" s="4"/>
      <c r="C25" s="4"/>
      <c r="D25" s="4"/>
      <c r="E25" s="4"/>
    </row>
    <row r="26" spans="1:5" ht="12.75">
      <c r="A26" s="40"/>
      <c r="B26" s="40"/>
      <c r="C26" s="40"/>
      <c r="D26" s="40"/>
      <c r="E26" s="40"/>
    </row>
    <row r="27" spans="1:5" ht="15.75">
      <c r="A27" s="26" t="s">
        <v>83</v>
      </c>
      <c r="B27" s="89"/>
      <c r="C27" s="89"/>
      <c r="D27" s="89"/>
      <c r="E27" s="89"/>
    </row>
    <row r="28" spans="1:5" ht="13.5" customHeight="1">
      <c r="A28" s="32"/>
      <c r="B28" s="32" t="s">
        <v>280</v>
      </c>
      <c r="C28" s="32"/>
      <c r="D28" s="32"/>
      <c r="E28" s="4"/>
    </row>
    <row r="29" spans="1:5" ht="15.75">
      <c r="A29" s="34" t="s">
        <v>2</v>
      </c>
      <c r="B29" s="32" t="s">
        <v>35</v>
      </c>
      <c r="C29" s="35" t="s">
        <v>57</v>
      </c>
      <c r="D29" s="35" t="s">
        <v>36</v>
      </c>
      <c r="E29" s="105" t="s">
        <v>37</v>
      </c>
    </row>
    <row r="30" spans="1:5" ht="15.75">
      <c r="A30" s="180" t="s">
        <v>13</v>
      </c>
      <c r="B30" s="102">
        <v>0.03</v>
      </c>
      <c r="C30" s="36">
        <v>0.03</v>
      </c>
      <c r="D30" s="36" t="s">
        <v>345</v>
      </c>
      <c r="E30" s="39">
        <f>AVERAGE(B30:D30)</f>
        <v>0.03</v>
      </c>
    </row>
    <row r="31" spans="1:5" ht="15.75">
      <c r="A31" s="295" t="s">
        <v>14</v>
      </c>
      <c r="B31" s="103">
        <v>0.095</v>
      </c>
      <c r="C31" s="38">
        <v>0.0883</v>
      </c>
      <c r="D31" s="38">
        <v>0.09</v>
      </c>
      <c r="E31" s="39">
        <f>AVERAGE(B31:D31)</f>
        <v>0.0911</v>
      </c>
    </row>
    <row r="32" spans="1:5" ht="15.75">
      <c r="A32" s="295" t="s">
        <v>17</v>
      </c>
      <c r="B32" s="103">
        <v>0.04</v>
      </c>
      <c r="C32" s="38">
        <v>0.03</v>
      </c>
      <c r="D32" s="38">
        <v>0.1</v>
      </c>
      <c r="E32" s="39">
        <f>AVERAGE(B32:D32)</f>
        <v>0.05666666666666667</v>
      </c>
    </row>
    <row r="33" spans="1:5" ht="15.75">
      <c r="A33" s="296" t="s">
        <v>23</v>
      </c>
      <c r="B33" s="104" t="s">
        <v>345</v>
      </c>
      <c r="C33" s="38" t="s">
        <v>345</v>
      </c>
      <c r="D33" s="38" t="s">
        <v>345</v>
      </c>
      <c r="E33" s="39"/>
    </row>
    <row r="34" spans="1:5" ht="15.75">
      <c r="A34" s="6" t="s">
        <v>27</v>
      </c>
      <c r="B34" s="116">
        <f>AVERAGE(B30:B33)</f>
        <v>0.055</v>
      </c>
      <c r="C34" s="116">
        <f>AVERAGE(C30:C33)</f>
        <v>0.04943333333333333</v>
      </c>
      <c r="D34" s="116">
        <f>AVERAGE(D30:D33)</f>
        <v>0.095</v>
      </c>
      <c r="E34" s="11">
        <f>AVERAGE(E30:E33)</f>
        <v>0.05925555555555556</v>
      </c>
    </row>
    <row r="35" spans="1:5" ht="15.75">
      <c r="A35" s="31" t="s">
        <v>281</v>
      </c>
      <c r="B35" s="4"/>
      <c r="C35" s="4"/>
      <c r="D35" s="4"/>
      <c r="E35" s="4"/>
    </row>
    <row r="36" spans="1:5" ht="15.75">
      <c r="A36" s="297" t="s">
        <v>346</v>
      </c>
      <c r="B36" s="4"/>
      <c r="C36" s="4"/>
      <c r="D36" s="4"/>
      <c r="E36" s="4"/>
    </row>
    <row r="37" spans="1:5" ht="12.75">
      <c r="A37" s="49"/>
      <c r="B37" s="41"/>
      <c r="C37" s="41"/>
      <c r="D37" s="41"/>
      <c r="E37" s="40"/>
    </row>
    <row r="38" spans="1:5" ht="12.75">
      <c r="A38" s="49"/>
      <c r="B38" s="41"/>
      <c r="C38" s="41"/>
      <c r="D38" s="41"/>
      <c r="E38" s="40"/>
    </row>
    <row r="39" spans="1:5" ht="12.75">
      <c r="A39" s="50"/>
      <c r="B39" s="40"/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40"/>
    </row>
    <row r="42" spans="1:5" ht="12.75">
      <c r="A42" s="33"/>
      <c r="B42" s="40"/>
      <c r="C42" s="40"/>
      <c r="D42" s="40"/>
      <c r="E42" s="40"/>
    </row>
    <row r="43" spans="1:5" ht="15.75" customHeight="1">
      <c r="A43" s="42"/>
      <c r="B43" s="43"/>
      <c r="C43" s="43"/>
      <c r="D43" s="43"/>
      <c r="E43" s="40"/>
    </row>
    <row r="44" spans="1:5" ht="12.75">
      <c r="A44" s="44"/>
      <c r="B44" s="45"/>
      <c r="C44" s="46"/>
      <c r="D44" s="46"/>
      <c r="E44" s="40"/>
    </row>
    <row r="45" spans="1:5" ht="12.75">
      <c r="A45" s="44"/>
      <c r="B45" s="47"/>
      <c r="C45" s="47"/>
      <c r="D45" s="47"/>
      <c r="E45" s="40"/>
    </row>
    <row r="46" spans="1:5" ht="12.75">
      <c r="A46" s="44"/>
      <c r="B46" s="48"/>
      <c r="C46" s="48"/>
      <c r="D46" s="48"/>
      <c r="E46" s="40"/>
    </row>
    <row r="47" spans="1:5" ht="12.75">
      <c r="A47" s="44"/>
      <c r="B47" s="47"/>
      <c r="C47" s="47"/>
      <c r="D47" s="47"/>
      <c r="E47" s="40"/>
    </row>
    <row r="48" spans="1:5" ht="12.75">
      <c r="A48" s="44"/>
      <c r="B48" s="48"/>
      <c r="C48" s="48"/>
      <c r="D48" s="48"/>
      <c r="E48" s="40"/>
    </row>
    <row r="49" spans="1:5" ht="12.75">
      <c r="A49" s="44"/>
      <c r="B49" s="47"/>
      <c r="C49" s="47"/>
      <c r="D49" s="47"/>
      <c r="E49" s="40"/>
    </row>
    <row r="50" spans="1:5" ht="12.75">
      <c r="A50" s="44"/>
      <c r="B50" s="45"/>
      <c r="C50" s="45"/>
      <c r="D50" s="45"/>
      <c r="E50" s="40"/>
    </row>
    <row r="51" spans="1:5" ht="12.75">
      <c r="A51" s="44"/>
      <c r="B51" s="47"/>
      <c r="C51" s="47"/>
      <c r="D51" s="47"/>
      <c r="E51" s="40"/>
    </row>
    <row r="52" spans="1:5" ht="12.75">
      <c r="A52" s="44"/>
      <c r="B52" s="45"/>
      <c r="C52" s="40"/>
      <c r="D52" s="40"/>
      <c r="E52" s="40"/>
    </row>
    <row r="53" spans="1:5" ht="12.75">
      <c r="A53" s="44"/>
      <c r="B53" s="47"/>
      <c r="C53" s="40"/>
      <c r="D53" s="40"/>
      <c r="E53" s="40"/>
    </row>
    <row r="54" spans="1:5" ht="12.75">
      <c r="A54" s="44"/>
      <c r="B54" s="45"/>
      <c r="C54" s="45"/>
      <c r="D54" s="45"/>
      <c r="E54" s="40"/>
    </row>
    <row r="55" spans="1:5" ht="12.75">
      <c r="A55" s="44"/>
      <c r="B55" s="47"/>
      <c r="C55" s="47"/>
      <c r="D55" s="47"/>
      <c r="E55" s="40"/>
    </row>
    <row r="56" spans="1:5" ht="12.75">
      <c r="A56" s="49"/>
      <c r="B56" s="41"/>
      <c r="C56" s="41"/>
      <c r="D56" s="41"/>
      <c r="E56" s="40"/>
    </row>
    <row r="57" spans="1:5" ht="12.75">
      <c r="A57" s="49"/>
      <c r="B57" s="41"/>
      <c r="C57" s="41"/>
      <c r="D57" s="41"/>
      <c r="E57" s="40"/>
    </row>
    <row r="58" spans="1:5" ht="12.75">
      <c r="A58" s="50"/>
      <c r="B58" s="40"/>
      <c r="C58" s="40"/>
      <c r="D58" s="40"/>
      <c r="E58" s="40"/>
    </row>
    <row r="59" spans="1:5" ht="12.75">
      <c r="A59" s="40"/>
      <c r="B59" s="40"/>
      <c r="C59" s="40"/>
      <c r="D59" s="40"/>
      <c r="E59" s="40"/>
    </row>
    <row r="60" spans="1:5" ht="12.75">
      <c r="A60" s="40"/>
      <c r="B60" s="40"/>
      <c r="C60" s="40"/>
      <c r="D60" s="40"/>
      <c r="E60" s="40"/>
    </row>
    <row r="61" spans="1:5" ht="12.75">
      <c r="A61" s="40"/>
      <c r="B61" s="40"/>
      <c r="C61" s="40"/>
      <c r="D61" s="40"/>
      <c r="E61" s="40"/>
    </row>
    <row r="62" spans="1:5" ht="12.75">
      <c r="A62" s="40"/>
      <c r="B62" s="40"/>
      <c r="C62" s="40"/>
      <c r="D62" s="40"/>
      <c r="E62" s="40"/>
    </row>
    <row r="63" spans="1:5" ht="12.75">
      <c r="A63" s="40"/>
      <c r="B63" s="40"/>
      <c r="C63" s="40"/>
      <c r="D63" s="40"/>
      <c r="E63" s="40"/>
    </row>
    <row r="64" spans="1:5" ht="12.75">
      <c r="A64" s="40"/>
      <c r="B64" s="40"/>
      <c r="C64" s="40"/>
      <c r="D64" s="40"/>
      <c r="E64" s="40"/>
    </row>
    <row r="65" spans="1:5" ht="12.75">
      <c r="A65" s="40"/>
      <c r="B65" s="40"/>
      <c r="C65" s="40"/>
      <c r="D65" s="40"/>
      <c r="E65" s="40"/>
    </row>
    <row r="66" spans="1:5" ht="12.75">
      <c r="A66" s="40"/>
      <c r="B66" s="40"/>
      <c r="C66" s="40"/>
      <c r="D66" s="40"/>
      <c r="E66" s="40"/>
    </row>
    <row r="67" spans="1:5" ht="12.75">
      <c r="A67" s="40"/>
      <c r="B67" s="40"/>
      <c r="C67" s="40"/>
      <c r="D67" s="40"/>
      <c r="E67" s="40"/>
    </row>
    <row r="68" spans="1:5" ht="12.75">
      <c r="A68" s="40"/>
      <c r="B68" s="40"/>
      <c r="C68" s="40"/>
      <c r="D68" s="40"/>
      <c r="E68" s="40"/>
    </row>
    <row r="69" spans="1:5" ht="12.75">
      <c r="A69" s="40"/>
      <c r="B69" s="40"/>
      <c r="C69" s="40"/>
      <c r="D69" s="40"/>
      <c r="E69" s="40"/>
    </row>
    <row r="70" spans="1:5" ht="12.75">
      <c r="A70" s="40"/>
      <c r="B70" s="40"/>
      <c r="C70" s="40"/>
      <c r="D70" s="40"/>
      <c r="E70" s="40"/>
    </row>
    <row r="71" spans="1:5" ht="12.75">
      <c r="A71" s="40"/>
      <c r="B71" s="40"/>
      <c r="C71" s="40"/>
      <c r="D71" s="40"/>
      <c r="E71" s="40"/>
    </row>
    <row r="72" spans="1:5" ht="12.75">
      <c r="A72" s="40"/>
      <c r="B72" s="40"/>
      <c r="C72" s="40"/>
      <c r="D72" s="40"/>
      <c r="E72" s="40"/>
    </row>
    <row r="73" spans="1:5" ht="12.75">
      <c r="A73" s="40"/>
      <c r="B73" s="40"/>
      <c r="C73" s="40"/>
      <c r="D73" s="40"/>
      <c r="E73" s="40"/>
    </row>
  </sheetData>
  <hyperlinks>
    <hyperlink ref="A36" r:id="rId1" display="http://quote.yahoo.com, August, 2004."/>
    <hyperlink ref="A25" r:id="rId2" display="http://quote.yahoo.com, August, 2004."/>
  </hyperlinks>
  <printOptions/>
  <pageMargins left="1.38" right="0.45" top="0.46" bottom="0.27" header="0.48" footer="0.24"/>
  <pageSetup horizontalDpi="300" verticalDpi="300" orientation="portrait" scale="8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" sqref="H3"/>
    </sheetView>
  </sheetViews>
  <sheetFormatPr defaultColWidth="9.140625" defaultRowHeight="12.75"/>
  <cols>
    <col min="3" max="3" width="13.140625" style="0" customWidth="1"/>
    <col min="4" max="4" width="13.7109375" style="0" customWidth="1"/>
    <col min="5" max="5" width="12.57421875" style="0" customWidth="1"/>
    <col min="6" max="6" width="10.7109375" style="0" bestFit="1" customWidth="1"/>
  </cols>
  <sheetData>
    <row r="1" ht="15.75">
      <c r="H1" s="1" t="s">
        <v>319</v>
      </c>
    </row>
    <row r="2" spans="1:8" ht="15.75">
      <c r="A2" s="199"/>
      <c r="F2" s="213"/>
      <c r="G2" s="213"/>
      <c r="H2" s="327" t="s">
        <v>191</v>
      </c>
    </row>
    <row r="3" spans="1:8" ht="15.75">
      <c r="A3" s="18"/>
      <c r="F3" s="213"/>
      <c r="G3" s="213"/>
      <c r="H3" s="213"/>
    </row>
    <row r="4" spans="1:8" ht="15.75">
      <c r="A4" s="18"/>
      <c r="D4" s="1"/>
      <c r="F4" s="213"/>
      <c r="G4" s="213"/>
      <c r="H4" s="213"/>
    </row>
    <row r="8" spans="3:8" ht="15.75">
      <c r="C8" s="26" t="s">
        <v>199</v>
      </c>
      <c r="D8" s="28"/>
      <c r="E8" s="28"/>
      <c r="F8" s="28"/>
      <c r="G8" s="284"/>
      <c r="H8" s="284"/>
    </row>
    <row r="9" spans="3:8" ht="15.75">
      <c r="C9" s="26" t="s">
        <v>351</v>
      </c>
      <c r="D9" s="28"/>
      <c r="E9" s="28"/>
      <c r="F9" s="28"/>
      <c r="G9" s="284"/>
      <c r="H9" s="284"/>
    </row>
    <row r="10" spans="3:8" ht="15.75">
      <c r="C10" s="26"/>
      <c r="D10" s="28"/>
      <c r="E10" s="28"/>
      <c r="F10" s="28"/>
      <c r="G10" s="284"/>
      <c r="H10" s="284"/>
    </row>
    <row r="11" spans="3:8" ht="15.75">
      <c r="C11" s="26" t="s">
        <v>81</v>
      </c>
      <c r="D11" s="28"/>
      <c r="E11" s="28"/>
      <c r="F11" s="28"/>
      <c r="G11" s="284"/>
      <c r="H11" s="284"/>
    </row>
    <row r="12" spans="3:8" ht="16.5" thickBot="1">
      <c r="C12" s="300"/>
      <c r="D12" s="284"/>
      <c r="E12" s="284"/>
      <c r="F12" s="284"/>
      <c r="G12" s="284"/>
      <c r="H12" s="284"/>
    </row>
    <row r="13" spans="3:8" ht="15.75">
      <c r="C13" s="214" t="s">
        <v>200</v>
      </c>
      <c r="D13" s="215"/>
      <c r="E13" s="215"/>
      <c r="F13" s="216">
        <v>0.045</v>
      </c>
      <c r="G13" s="284"/>
      <c r="H13" s="284"/>
    </row>
    <row r="14" spans="3:8" ht="15.75">
      <c r="C14" s="217" t="s">
        <v>87</v>
      </c>
      <c r="D14" s="76"/>
      <c r="E14" s="76"/>
      <c r="F14" s="301">
        <v>0.65</v>
      </c>
      <c r="G14" s="284"/>
      <c r="H14" s="284"/>
    </row>
    <row r="15" spans="3:8" ht="15.75">
      <c r="C15" s="218" t="s">
        <v>201</v>
      </c>
      <c r="D15" s="76"/>
      <c r="E15" s="76"/>
      <c r="F15" s="219">
        <v>0.038</v>
      </c>
      <c r="G15" s="284"/>
      <c r="H15" s="284"/>
    </row>
    <row r="16" spans="3:8" ht="16.5" thickBot="1">
      <c r="C16" s="221" t="s">
        <v>202</v>
      </c>
      <c r="D16" s="222"/>
      <c r="E16" s="222"/>
      <c r="F16" s="223">
        <f>F13+F14*F15</f>
        <v>0.0697</v>
      </c>
      <c r="G16" s="284"/>
      <c r="H16" s="284"/>
    </row>
    <row r="17" spans="3:8" ht="15.75">
      <c r="C17" s="76"/>
      <c r="D17" s="76"/>
      <c r="E17" s="76"/>
      <c r="F17" s="302"/>
      <c r="G17" s="284"/>
      <c r="H17" s="284"/>
    </row>
    <row r="18" spans="3:8" ht="15.75">
      <c r="C18" s="26" t="s">
        <v>83</v>
      </c>
      <c r="D18" s="173"/>
      <c r="E18" s="173"/>
      <c r="F18" s="303"/>
      <c r="G18" s="284"/>
      <c r="H18" s="284"/>
    </row>
    <row r="19" spans="3:8" ht="16.5" thickBot="1">
      <c r="C19" s="26"/>
      <c r="D19" s="28"/>
      <c r="E19" s="28"/>
      <c r="F19" s="28"/>
      <c r="G19" s="28"/>
      <c r="H19" s="28"/>
    </row>
    <row r="20" spans="3:8" ht="15.75">
      <c r="C20" s="214" t="s">
        <v>200</v>
      </c>
      <c r="D20" s="215"/>
      <c r="E20" s="215"/>
      <c r="F20" s="216">
        <v>0.045</v>
      </c>
      <c r="H20" s="40"/>
    </row>
    <row r="21" spans="3:8" ht="15.75">
      <c r="C21" s="217" t="s">
        <v>87</v>
      </c>
      <c r="D21" s="76"/>
      <c r="E21" s="76"/>
      <c r="F21" s="301">
        <f>(0.55+0.65+0.7+0.75)/4</f>
        <v>0.6625000000000001</v>
      </c>
      <c r="H21" s="40"/>
    </row>
    <row r="22" spans="3:8" ht="15.75">
      <c r="C22" s="218" t="s">
        <v>201</v>
      </c>
      <c r="D22" s="76"/>
      <c r="E22" s="76"/>
      <c r="F22" s="219">
        <v>0.038</v>
      </c>
      <c r="H22" s="220"/>
    </row>
    <row r="23" spans="3:8" ht="16.5" thickBot="1">
      <c r="C23" s="221" t="s">
        <v>202</v>
      </c>
      <c r="D23" s="222"/>
      <c r="E23" s="222"/>
      <c r="F23" s="223">
        <f>F20+F21*F22</f>
        <v>0.070175</v>
      </c>
      <c r="G23" s="76"/>
      <c r="H23" s="220"/>
    </row>
    <row r="24" spans="3:8" ht="15.75">
      <c r="C24" s="224" t="s">
        <v>354</v>
      </c>
      <c r="D24" s="4"/>
      <c r="E24" s="4"/>
      <c r="F24" s="4"/>
      <c r="G24" s="4"/>
      <c r="H24" s="4"/>
    </row>
    <row r="25" spans="3:8" ht="15.75">
      <c r="C25" s="224" t="s">
        <v>203</v>
      </c>
      <c r="D25" s="4"/>
      <c r="E25" s="4"/>
      <c r="F25" s="4"/>
      <c r="G25" s="4"/>
      <c r="H25" s="4"/>
    </row>
    <row r="26" spans="3:8" ht="15.75">
      <c r="C26" s="224" t="s">
        <v>204</v>
      </c>
      <c r="D26" s="4"/>
      <c r="E26" s="4"/>
      <c r="G26" s="4"/>
      <c r="H26" s="4"/>
    </row>
    <row r="27" spans="3:8" ht="15.75">
      <c r="C27" s="224" t="s">
        <v>205</v>
      </c>
      <c r="D27" s="4"/>
      <c r="E27" s="4"/>
      <c r="F27" s="225">
        <v>0.04</v>
      </c>
      <c r="G27" s="4"/>
      <c r="H27" s="4"/>
    </row>
    <row r="28" ht="15.75">
      <c r="C28" s="224" t="s">
        <v>206</v>
      </c>
    </row>
    <row r="29" spans="3:6" ht="15.75">
      <c r="C29" s="226" t="s">
        <v>207</v>
      </c>
      <c r="F29" s="227">
        <v>0.036</v>
      </c>
    </row>
    <row r="30" spans="3:6" ht="15.75">
      <c r="C30" s="76" t="s">
        <v>37</v>
      </c>
      <c r="F30" s="225">
        <f>(F27+F29)/2</f>
        <v>0.038</v>
      </c>
    </row>
  </sheetData>
  <printOptions/>
  <pageMargins left="0.75" right="0.75" top="0.5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L8" sqref="L8"/>
    </sheetView>
  </sheetViews>
  <sheetFormatPr defaultColWidth="9.140625" defaultRowHeight="12.75"/>
  <cols>
    <col min="9" max="9" width="16.7109375" style="0" customWidth="1"/>
  </cols>
  <sheetData>
    <row r="1" ht="15.75">
      <c r="J1" s="1" t="s">
        <v>319</v>
      </c>
    </row>
    <row r="2" ht="15.75">
      <c r="J2" s="327" t="s">
        <v>189</v>
      </c>
    </row>
    <row r="3" ht="15.75">
      <c r="J3" s="327"/>
    </row>
    <row r="4" ht="15.75">
      <c r="J4" s="327"/>
    </row>
    <row r="5" ht="15.75">
      <c r="J5" s="327"/>
    </row>
    <row r="6" spans="1:10" ht="15.75">
      <c r="A6" s="26" t="s">
        <v>304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75">
      <c r="A7" s="26" t="s">
        <v>303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/>
      <c r="B9" s="28"/>
      <c r="C9" s="28"/>
      <c r="D9" s="28"/>
      <c r="E9" s="28"/>
      <c r="F9" s="28"/>
      <c r="G9" s="28"/>
      <c r="H9" s="28"/>
      <c r="I9" s="28"/>
      <c r="J9" s="28"/>
    </row>
    <row r="40" ht="12.75">
      <c r="A40" s="19" t="s">
        <v>301</v>
      </c>
    </row>
    <row r="41" ht="12.75">
      <c r="A41" s="19" t="s">
        <v>302</v>
      </c>
    </row>
  </sheetData>
  <printOptions/>
  <pageMargins left="0.73" right="0.66" top="0.5" bottom="1" header="0.5" footer="0.5"/>
  <pageSetup fitToHeight="1" fitToWidth="1" horizontalDpi="600" verticalDpi="600" orientation="portrait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J3" sqref="J3"/>
    </sheetView>
  </sheetViews>
  <sheetFormatPr defaultColWidth="9.140625" defaultRowHeight="12.75"/>
  <cols>
    <col min="9" max="9" width="16.7109375" style="0" customWidth="1"/>
  </cols>
  <sheetData>
    <row r="1" ht="15.75">
      <c r="J1" s="1" t="s">
        <v>319</v>
      </c>
    </row>
    <row r="2" ht="15.75">
      <c r="J2" s="327" t="s">
        <v>285</v>
      </c>
    </row>
    <row r="3" ht="15.75">
      <c r="J3" s="327"/>
    </row>
    <row r="4" ht="15.75">
      <c r="J4" s="327"/>
    </row>
    <row r="5" ht="15.75">
      <c r="J5" s="327"/>
    </row>
    <row r="6" ht="15.75">
      <c r="J6" s="327"/>
    </row>
    <row r="7" spans="1:10" ht="15.75">
      <c r="A7" s="26" t="s">
        <v>304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>
      <c r="A8" s="26" t="s">
        <v>303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46" ht="12.75">
      <c r="A46" s="19" t="s">
        <v>301</v>
      </c>
    </row>
    <row r="47" ht="12.75">
      <c r="A47" s="19" t="s">
        <v>302</v>
      </c>
    </row>
  </sheetData>
  <printOptions/>
  <pageMargins left="0.73" right="0.66" top="0.5" bottom="1" header="0.5" footer="0.5"/>
  <pageSetup fitToHeight="1" fitToWidth="1" horizontalDpi="600" verticalDpi="600" orientation="portrait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K12" sqref="K12"/>
    </sheetView>
  </sheetViews>
  <sheetFormatPr defaultColWidth="9.140625" defaultRowHeight="12.75"/>
  <cols>
    <col min="9" max="9" width="16.7109375" style="0" customWidth="1"/>
  </cols>
  <sheetData>
    <row r="1" ht="15.75">
      <c r="J1" s="1" t="s">
        <v>319</v>
      </c>
    </row>
    <row r="2" ht="15.75">
      <c r="J2" s="327" t="s">
        <v>286</v>
      </c>
    </row>
    <row r="3" ht="15.75">
      <c r="J3" s="327"/>
    </row>
    <row r="4" ht="15.75">
      <c r="J4" s="327"/>
    </row>
    <row r="5" spans="1:10" ht="15.75">
      <c r="A5" s="26" t="s">
        <v>356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355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75">
      <c r="A7" s="26" t="s">
        <v>357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/>
      <c r="B9" s="28"/>
      <c r="C9" s="28"/>
      <c r="D9" s="28"/>
      <c r="E9" s="28"/>
      <c r="F9" s="28"/>
      <c r="G9" s="28"/>
      <c r="H9" s="28"/>
      <c r="I9" s="28"/>
      <c r="J9" s="28"/>
    </row>
    <row r="45" ht="12.75">
      <c r="A45" s="19" t="s">
        <v>353</v>
      </c>
    </row>
    <row r="46" ht="12.75">
      <c r="A46" s="421" t="s">
        <v>352</v>
      </c>
    </row>
  </sheetData>
  <hyperlinks>
    <hyperlink ref="A46" r:id="rId1" display="http://www.phil.frb.org/files/spf/spfq104.pdf"/>
  </hyperlinks>
  <printOptions/>
  <pageMargins left="0.73" right="0.66" top="0.5" bottom="1" header="0.5" footer="0.5"/>
  <pageSetup fitToHeight="1" fitToWidth="1" horizontalDpi="600" verticalDpi="600" orientation="portrait" scale="93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902"/>
  <sheetViews>
    <sheetView workbookViewId="0" topLeftCell="A1">
      <selection activeCell="M3" sqref="M3"/>
    </sheetView>
  </sheetViews>
  <sheetFormatPr defaultColWidth="9.140625" defaultRowHeight="12.75"/>
  <cols>
    <col min="1" max="1" width="5.57421875" style="228" bestFit="1" customWidth="1"/>
    <col min="2" max="4" width="10.140625" style="228" hidden="1" customWidth="1"/>
    <col min="5" max="5" width="12.421875" style="228" hidden="1" customWidth="1"/>
    <col min="6" max="6" width="12.28125" style="228" hidden="1" customWidth="1"/>
    <col min="7" max="7" width="8.8515625" style="228" hidden="1" customWidth="1"/>
    <col min="8" max="8" width="14.8515625" style="228" customWidth="1"/>
    <col min="9" max="9" width="20.140625" style="228" customWidth="1"/>
    <col min="10" max="10" width="18.140625" style="228" customWidth="1"/>
    <col min="11" max="11" width="17.140625" style="228" customWidth="1"/>
    <col min="12" max="12" width="12.140625" style="229" customWidth="1"/>
    <col min="13" max="13" width="14.8515625" style="229" customWidth="1"/>
    <col min="14" max="14" width="11.28125" style="229" customWidth="1"/>
    <col min="15" max="15" width="11.140625" style="228" hidden="1" customWidth="1"/>
    <col min="16" max="16" width="0" style="228" hidden="1" customWidth="1"/>
    <col min="17" max="17" width="15.57421875" style="228" hidden="1" customWidth="1"/>
    <col min="18" max="18" width="16.140625" style="228" hidden="1" customWidth="1"/>
    <col min="19" max="19" width="9.8515625" style="228" hidden="1" customWidth="1"/>
    <col min="20" max="20" width="10.421875" style="228" hidden="1" customWidth="1"/>
    <col min="21" max="21" width="9.421875" style="228" hidden="1" customWidth="1"/>
    <col min="22" max="22" width="14.28125" style="230" hidden="1" customWidth="1"/>
    <col min="23" max="23" width="20.140625" style="231" hidden="1" customWidth="1"/>
    <col min="24" max="24" width="19.421875" style="232" hidden="1" customWidth="1"/>
    <col min="25" max="25" width="20.28125" style="232" hidden="1" customWidth="1"/>
    <col min="26" max="31" width="11.421875" style="228" hidden="1" customWidth="1"/>
    <col min="32" max="16384" width="11.421875" style="228" customWidth="1"/>
  </cols>
  <sheetData>
    <row r="1" spans="1:13" ht="15.75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262"/>
      <c r="M1" s="1" t="s">
        <v>319</v>
      </c>
    </row>
    <row r="2" spans="1:13" ht="15.7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262"/>
      <c r="M2" s="340" t="s">
        <v>287</v>
      </c>
    </row>
    <row r="3" spans="1:13" ht="12.7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262"/>
      <c r="M3" s="262"/>
    </row>
    <row r="4" spans="1:13" ht="12.7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262"/>
      <c r="M4" s="262"/>
    </row>
    <row r="5" spans="1:13" ht="12.75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262"/>
      <c r="M5" s="262"/>
    </row>
    <row r="6" spans="1:13" ht="12.7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262"/>
      <c r="M6" s="262"/>
    </row>
    <row r="7" spans="1:13" ht="15.75">
      <c r="A7" s="339"/>
      <c r="B7" s="339"/>
      <c r="C7" s="339"/>
      <c r="D7" s="339"/>
      <c r="E7" s="339"/>
      <c r="F7" s="339"/>
      <c r="G7" s="339"/>
      <c r="H7" s="341" t="s">
        <v>198</v>
      </c>
      <c r="I7" s="342"/>
      <c r="J7" s="342"/>
      <c r="K7" s="342"/>
      <c r="L7" s="262"/>
      <c r="M7" s="262"/>
    </row>
    <row r="8" spans="1:13" ht="15.75">
      <c r="A8" s="339"/>
      <c r="B8" s="339"/>
      <c r="C8" s="339"/>
      <c r="D8" s="339"/>
      <c r="E8" s="339"/>
      <c r="F8" s="339"/>
      <c r="G8" s="339"/>
      <c r="H8" s="341" t="s">
        <v>208</v>
      </c>
      <c r="I8" s="342"/>
      <c r="J8" s="342"/>
      <c r="K8" s="342"/>
      <c r="L8" s="262"/>
      <c r="M8" s="262"/>
    </row>
    <row r="9" spans="1:13" ht="12.75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262"/>
      <c r="M9" s="262"/>
    </row>
    <row r="10" spans="1:13" ht="12.75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262"/>
      <c r="M10" s="262"/>
    </row>
    <row r="11" spans="1:13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262"/>
      <c r="M11" s="262"/>
    </row>
    <row r="12" spans="1:13" ht="12.75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262"/>
      <c r="M12" s="262"/>
    </row>
    <row r="13" spans="1:13" ht="12.75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262"/>
      <c r="M13" s="262"/>
    </row>
    <row r="14" spans="1:13" ht="15.75">
      <c r="A14" s="343"/>
      <c r="B14" s="344"/>
      <c r="C14" s="344"/>
      <c r="D14" s="344"/>
      <c r="E14" s="344"/>
      <c r="F14" s="344"/>
      <c r="G14" s="344"/>
      <c r="H14" s="344"/>
      <c r="I14" s="344"/>
      <c r="J14" s="345" t="s">
        <v>209</v>
      </c>
      <c r="K14" s="346" t="s">
        <v>210</v>
      </c>
      <c r="L14" s="262"/>
      <c r="M14" s="262"/>
    </row>
    <row r="15" spans="1:13" ht="15.75">
      <c r="A15" s="347"/>
      <c r="B15" s="263"/>
      <c r="C15" s="263"/>
      <c r="D15" s="263"/>
      <c r="E15" s="263"/>
      <c r="F15" s="263"/>
      <c r="G15" s="263"/>
      <c r="H15" s="267" t="s">
        <v>211</v>
      </c>
      <c r="I15" s="263" t="s">
        <v>212</v>
      </c>
      <c r="J15" s="267" t="s">
        <v>213</v>
      </c>
      <c r="K15" s="348" t="s">
        <v>211</v>
      </c>
      <c r="L15" s="262"/>
      <c r="M15" s="262"/>
    </row>
    <row r="16" spans="1:25" s="238" customFormat="1" ht="15.75">
      <c r="A16" s="349" t="s">
        <v>214</v>
      </c>
      <c r="B16" s="349" t="s">
        <v>215</v>
      </c>
      <c r="C16" s="349" t="s">
        <v>216</v>
      </c>
      <c r="D16" s="349"/>
      <c r="E16" s="349" t="s">
        <v>217</v>
      </c>
      <c r="F16" s="349" t="s">
        <v>218</v>
      </c>
      <c r="G16" s="350" t="s">
        <v>211</v>
      </c>
      <c r="H16" s="267" t="s">
        <v>219</v>
      </c>
      <c r="I16" s="267" t="s">
        <v>220</v>
      </c>
      <c r="J16" s="267" t="s">
        <v>221</v>
      </c>
      <c r="K16" s="348" t="s">
        <v>219</v>
      </c>
      <c r="L16" s="351"/>
      <c r="M16" s="351"/>
      <c r="N16" s="233"/>
      <c r="O16" s="234" t="s">
        <v>44</v>
      </c>
      <c r="P16" s="235"/>
      <c r="Q16" s="235" t="s">
        <v>222</v>
      </c>
      <c r="R16" s="235" t="s">
        <v>223</v>
      </c>
      <c r="S16" s="235" t="s">
        <v>224</v>
      </c>
      <c r="T16" s="235" t="s">
        <v>225</v>
      </c>
      <c r="U16" s="235" t="s">
        <v>226</v>
      </c>
      <c r="V16" s="236" t="s">
        <v>227</v>
      </c>
      <c r="W16" s="235" t="s">
        <v>228</v>
      </c>
      <c r="X16" s="237" t="s">
        <v>229</v>
      </c>
      <c r="Y16" s="237" t="s">
        <v>230</v>
      </c>
    </row>
    <row r="17" spans="1:25" ht="12.75">
      <c r="A17" s="352">
        <v>1960</v>
      </c>
      <c r="B17" s="353">
        <v>0.00336535314743695</v>
      </c>
      <c r="C17" s="354">
        <f aca="true" t="shared" si="0" ref="C17:C60">G17/H17</f>
        <v>18.726591760299623</v>
      </c>
      <c r="D17" s="355">
        <f aca="true" t="shared" si="1" ref="D17:D55">(((1+B18)*(1+B19)*(1+B20)*(1+B21)*(1+B22))^(1/5))-1</f>
        <v>0.1312589101734578</v>
      </c>
      <c r="E17" s="356">
        <v>0.0534</v>
      </c>
      <c r="F17" s="356">
        <v>0.0341</v>
      </c>
      <c r="G17" s="352">
        <v>58.11</v>
      </c>
      <c r="H17" s="357">
        <f aca="true" t="shared" si="2" ref="H17:H58">E17*G17</f>
        <v>3.1030740000000003</v>
      </c>
      <c r="I17" s="358">
        <v>1.4</v>
      </c>
      <c r="J17" s="358"/>
      <c r="K17" s="357">
        <v>3.1030740000000003</v>
      </c>
      <c r="L17" s="359"/>
      <c r="M17" s="262"/>
      <c r="O17" s="244">
        <f aca="true" t="shared" si="3" ref="O17:O58">F17*G17</f>
        <v>1.9815509999999998</v>
      </c>
      <c r="P17" s="243"/>
      <c r="Q17" s="239"/>
      <c r="R17" s="239"/>
      <c r="S17" s="239">
        <v>0.0266</v>
      </c>
      <c r="T17" s="240">
        <v>0.0276</v>
      </c>
      <c r="U17" s="240">
        <f aca="true" t="shared" si="4" ref="U17:U60">T17-S17</f>
        <v>0.0010000000000000009</v>
      </c>
      <c r="V17" s="240">
        <f aca="true" t="shared" si="5" ref="V17:V60">T17*(1/T17)/(((1-(1+T17)^(-5))/T17)+1/T17)+R17*((1-(1+T17)^(-5))/T17)/(((1-(1+T17)^(-5))/T17)+1/T17)</f>
        <v>0.02448391348557358</v>
      </c>
      <c r="W17" s="242"/>
      <c r="X17" s="242"/>
      <c r="Y17" s="242"/>
    </row>
    <row r="18" spans="1:25" ht="12.75">
      <c r="A18" s="352">
        <v>1961</v>
      </c>
      <c r="B18" s="353">
        <v>0.2663771295818275</v>
      </c>
      <c r="C18" s="354">
        <f t="shared" si="0"/>
        <v>21.231422505307854</v>
      </c>
      <c r="D18" s="355">
        <f t="shared" si="1"/>
        <v>0.05663728304473348</v>
      </c>
      <c r="E18" s="356">
        <v>0.0471</v>
      </c>
      <c r="F18" s="356">
        <v>0.0285</v>
      </c>
      <c r="G18" s="352">
        <v>71.55</v>
      </c>
      <c r="H18" s="357">
        <f t="shared" si="2"/>
        <v>3.370005</v>
      </c>
      <c r="I18" s="358">
        <v>0.7</v>
      </c>
      <c r="J18" s="360">
        <f>(1+(I18/100))</f>
        <v>1.007</v>
      </c>
      <c r="K18" s="354">
        <f aca="true" t="shared" si="6" ref="K18:K60">H18/J18</f>
        <v>3.346578947368421</v>
      </c>
      <c r="L18" s="361"/>
      <c r="M18" s="262"/>
      <c r="O18" s="244">
        <f t="shared" si="3"/>
        <v>2.039175</v>
      </c>
      <c r="P18" s="243"/>
      <c r="Q18" s="240">
        <f aca="true" t="shared" si="7" ref="Q18:Q60">H18/H17-1</f>
        <v>0.08602147418978712</v>
      </c>
      <c r="R18" s="240">
        <f aca="true" t="shared" si="8" ref="R18:R60">O18/O17-1</f>
        <v>0.029080250773258154</v>
      </c>
      <c r="S18" s="240">
        <v>0.0213</v>
      </c>
      <c r="T18" s="240">
        <v>0.0235</v>
      </c>
      <c r="U18" s="240">
        <f t="shared" si="4"/>
        <v>0.0022000000000000006</v>
      </c>
      <c r="V18" s="240">
        <f t="shared" si="5"/>
        <v>0.024051412136228283</v>
      </c>
      <c r="W18" s="242">
        <v>0.0292</v>
      </c>
      <c r="X18" s="242"/>
      <c r="Y18" s="242">
        <f aca="true" t="shared" si="9" ref="Y18:Y41">W18</f>
        <v>0.0292</v>
      </c>
    </row>
    <row r="19" spans="1:25" ht="12.75">
      <c r="A19" s="352">
        <v>1962</v>
      </c>
      <c r="B19" s="353">
        <v>-0.08811460517120888</v>
      </c>
      <c r="C19" s="354">
        <f t="shared" si="0"/>
        <v>17.21170395869191</v>
      </c>
      <c r="D19" s="355">
        <f t="shared" si="1"/>
        <v>0.12326981578680485</v>
      </c>
      <c r="E19" s="356">
        <v>0.0581</v>
      </c>
      <c r="F19" s="356">
        <v>0.034</v>
      </c>
      <c r="G19" s="352">
        <v>63.1</v>
      </c>
      <c r="H19" s="357">
        <f t="shared" si="2"/>
        <v>3.66611</v>
      </c>
      <c r="I19" s="358">
        <v>1.3</v>
      </c>
      <c r="J19" s="360">
        <f aca="true" t="shared" si="10" ref="J19:J60">(1+(I19/100))*J18</f>
        <v>1.0200909999999999</v>
      </c>
      <c r="K19" s="354">
        <f t="shared" si="6"/>
        <v>3.593904857507811</v>
      </c>
      <c r="L19" s="361"/>
      <c r="M19" s="262"/>
      <c r="O19" s="244">
        <f t="shared" si="3"/>
        <v>2.1454000000000004</v>
      </c>
      <c r="P19" s="243"/>
      <c r="Q19" s="240">
        <f t="shared" si="7"/>
        <v>0.08786485479991879</v>
      </c>
      <c r="R19" s="240">
        <f t="shared" si="8"/>
        <v>0.05209214510770299</v>
      </c>
      <c r="S19" s="240">
        <v>0.0273</v>
      </c>
      <c r="T19" s="242">
        <v>0.0385</v>
      </c>
      <c r="U19" s="240">
        <f t="shared" si="4"/>
        <v>0.011199999999999998</v>
      </c>
      <c r="V19" s="240">
        <f t="shared" si="5"/>
        <v>0.0404959370223181</v>
      </c>
      <c r="W19" s="242">
        <v>0.0356</v>
      </c>
      <c r="X19" s="242"/>
      <c r="Y19" s="242">
        <f t="shared" si="9"/>
        <v>0.0356</v>
      </c>
    </row>
    <row r="20" spans="1:25" ht="12.75">
      <c r="A20" s="352">
        <v>1963</v>
      </c>
      <c r="B20" s="353">
        <v>0.22611927099841514</v>
      </c>
      <c r="C20" s="354">
        <f t="shared" si="0"/>
        <v>18.148820326678766</v>
      </c>
      <c r="D20" s="355">
        <f t="shared" si="1"/>
        <v>0.10077142619867052</v>
      </c>
      <c r="E20" s="356">
        <v>0.0551</v>
      </c>
      <c r="F20" s="356">
        <v>0.0313</v>
      </c>
      <c r="G20" s="352">
        <v>75.02</v>
      </c>
      <c r="H20" s="357">
        <f t="shared" si="2"/>
        <v>4.133602</v>
      </c>
      <c r="I20" s="358">
        <v>1.6</v>
      </c>
      <c r="J20" s="360">
        <f t="shared" si="10"/>
        <v>1.0364124559999999</v>
      </c>
      <c r="K20" s="354">
        <f t="shared" si="6"/>
        <v>3.988375454260268</v>
      </c>
      <c r="L20" s="361"/>
      <c r="M20" s="262"/>
      <c r="O20" s="244">
        <f t="shared" si="3"/>
        <v>2.348126</v>
      </c>
      <c r="P20" s="243"/>
      <c r="Q20" s="240">
        <f t="shared" si="7"/>
        <v>0.12751717760787318</v>
      </c>
      <c r="R20" s="240">
        <f t="shared" si="8"/>
        <v>0.0944933345763026</v>
      </c>
      <c r="S20" s="240">
        <v>0.0312</v>
      </c>
      <c r="T20" s="242">
        <v>0.0414</v>
      </c>
      <c r="U20" s="240">
        <f t="shared" si="4"/>
        <v>0.0102</v>
      </c>
      <c r="V20" s="240">
        <f t="shared" si="5"/>
        <v>0.049635185632241924</v>
      </c>
      <c r="W20" s="242">
        <v>0.0338</v>
      </c>
      <c r="X20" s="242"/>
      <c r="Y20" s="242">
        <f t="shared" si="9"/>
        <v>0.0338</v>
      </c>
    </row>
    <row r="21" spans="1:25" ht="12.75">
      <c r="A21" s="352">
        <v>1964</v>
      </c>
      <c r="B21" s="353">
        <v>0.16415455878432425</v>
      </c>
      <c r="C21" s="354">
        <f t="shared" si="0"/>
        <v>17.793594306049823</v>
      </c>
      <c r="D21" s="355">
        <f t="shared" si="1"/>
        <v>0.04960140195566187</v>
      </c>
      <c r="E21" s="356">
        <v>0.0562</v>
      </c>
      <c r="F21" s="356">
        <v>0.0305</v>
      </c>
      <c r="G21" s="352">
        <v>84.75</v>
      </c>
      <c r="H21" s="357">
        <f t="shared" si="2"/>
        <v>4.76295</v>
      </c>
      <c r="I21" s="358">
        <v>1</v>
      </c>
      <c r="J21" s="360">
        <f t="shared" si="10"/>
        <v>1.0467765805599998</v>
      </c>
      <c r="K21" s="354">
        <f t="shared" si="6"/>
        <v>4.550111349885129</v>
      </c>
      <c r="L21" s="361"/>
      <c r="M21" s="262"/>
      <c r="O21" s="244">
        <f t="shared" si="3"/>
        <v>2.584875</v>
      </c>
      <c r="P21" s="243"/>
      <c r="Q21" s="240">
        <f t="shared" si="7"/>
        <v>0.1522517165416506</v>
      </c>
      <c r="R21" s="240">
        <f t="shared" si="8"/>
        <v>0.10082465762058757</v>
      </c>
      <c r="S21" s="240">
        <v>0.0354</v>
      </c>
      <c r="T21" s="242">
        <v>0.0421</v>
      </c>
      <c r="U21" s="240">
        <f t="shared" si="4"/>
        <v>0.006699999999999998</v>
      </c>
      <c r="V21" s="240">
        <f t="shared" si="5"/>
        <v>0.051323174002281396</v>
      </c>
      <c r="W21" s="242">
        <v>0.0331</v>
      </c>
      <c r="X21" s="242"/>
      <c r="Y21" s="242">
        <f t="shared" si="9"/>
        <v>0.0331</v>
      </c>
    </row>
    <row r="22" spans="1:25" ht="12.75">
      <c r="A22" s="352">
        <v>1965</v>
      </c>
      <c r="B22" s="353">
        <v>0.12399242477876114</v>
      </c>
      <c r="C22" s="354">
        <f t="shared" si="0"/>
        <v>17.452006980802793</v>
      </c>
      <c r="D22" s="355">
        <f t="shared" si="1"/>
        <v>0.03255000677148412</v>
      </c>
      <c r="E22" s="356">
        <v>0.0573</v>
      </c>
      <c r="F22" s="356">
        <v>0.0306</v>
      </c>
      <c r="G22" s="352">
        <v>92.43</v>
      </c>
      <c r="H22" s="357">
        <f t="shared" si="2"/>
        <v>5.296239</v>
      </c>
      <c r="I22" s="358">
        <v>1.9</v>
      </c>
      <c r="J22" s="360">
        <f t="shared" si="10"/>
        <v>1.0666653355906397</v>
      </c>
      <c r="K22" s="354">
        <f t="shared" si="6"/>
        <v>4.96523025853028</v>
      </c>
      <c r="L22" s="361"/>
      <c r="M22" s="262"/>
      <c r="O22" s="244">
        <f t="shared" si="3"/>
        <v>2.828358</v>
      </c>
      <c r="P22" s="243"/>
      <c r="Q22" s="240">
        <f t="shared" si="7"/>
        <v>0.11196611343810026</v>
      </c>
      <c r="R22" s="240">
        <f t="shared" si="8"/>
        <v>0.09419527056434074</v>
      </c>
      <c r="S22" s="240">
        <v>0.0393</v>
      </c>
      <c r="T22" s="242">
        <v>0.0465</v>
      </c>
      <c r="U22" s="240">
        <f t="shared" si="4"/>
        <v>0.007199999999999998</v>
      </c>
      <c r="V22" s="240">
        <f t="shared" si="5"/>
        <v>0.05455766862634297</v>
      </c>
      <c r="W22" s="242">
        <v>0.0332</v>
      </c>
      <c r="X22" s="242"/>
      <c r="Y22" s="242">
        <f t="shared" si="9"/>
        <v>0.0332</v>
      </c>
    </row>
    <row r="23" spans="1:25" ht="12.75">
      <c r="A23" s="352">
        <v>1966</v>
      </c>
      <c r="B23" s="353">
        <v>-0.0997095423563779</v>
      </c>
      <c r="C23" s="354">
        <f t="shared" si="0"/>
        <v>14.836795252225519</v>
      </c>
      <c r="D23" s="355">
        <f t="shared" si="1"/>
        <v>0.08288882101924266</v>
      </c>
      <c r="E23" s="356">
        <v>0.0674</v>
      </c>
      <c r="F23" s="356">
        <v>0.0359</v>
      </c>
      <c r="G23" s="352">
        <v>80.33</v>
      </c>
      <c r="H23" s="357">
        <f t="shared" si="2"/>
        <v>5.414242</v>
      </c>
      <c r="I23" s="358">
        <v>3.5</v>
      </c>
      <c r="J23" s="360">
        <f t="shared" si="10"/>
        <v>1.103998622336312</v>
      </c>
      <c r="K23" s="354">
        <f t="shared" si="6"/>
        <v>4.904210830030053</v>
      </c>
      <c r="L23" s="361"/>
      <c r="M23" s="262"/>
      <c r="O23" s="244">
        <f t="shared" si="3"/>
        <v>2.883847</v>
      </c>
      <c r="P23" s="243"/>
      <c r="Q23" s="240">
        <f t="shared" si="7"/>
        <v>0.022280527748086865</v>
      </c>
      <c r="R23" s="240">
        <f t="shared" si="8"/>
        <v>0.01961880356022805</v>
      </c>
      <c r="S23" s="240">
        <v>0.0476</v>
      </c>
      <c r="T23" s="242">
        <v>0.0464</v>
      </c>
      <c r="U23" s="240">
        <f t="shared" si="4"/>
        <v>-0.0012000000000000066</v>
      </c>
      <c r="V23" s="240">
        <f t="shared" si="5"/>
        <v>0.041882613199841295</v>
      </c>
      <c r="W23" s="242">
        <v>0.0368</v>
      </c>
      <c r="X23" s="242"/>
      <c r="Y23" s="242">
        <f t="shared" si="9"/>
        <v>0.0368</v>
      </c>
    </row>
    <row r="24" spans="1:25" ht="12.75">
      <c r="A24" s="352">
        <v>1967</v>
      </c>
      <c r="B24" s="353">
        <v>0.23802966513133328</v>
      </c>
      <c r="C24" s="354">
        <f t="shared" si="0"/>
        <v>17.6678445229682</v>
      </c>
      <c r="D24" s="355">
        <f t="shared" si="1"/>
        <v>0.07391103842188174</v>
      </c>
      <c r="E24" s="356">
        <v>0.0566</v>
      </c>
      <c r="F24" s="356">
        <v>0.0309</v>
      </c>
      <c r="G24" s="352">
        <v>96.47</v>
      </c>
      <c r="H24" s="357">
        <f t="shared" si="2"/>
        <v>5.460202</v>
      </c>
      <c r="I24" s="358">
        <v>3</v>
      </c>
      <c r="J24" s="360">
        <f t="shared" si="10"/>
        <v>1.1371185810064015</v>
      </c>
      <c r="K24" s="354">
        <f t="shared" si="6"/>
        <v>4.80178768617735</v>
      </c>
      <c r="L24" s="361"/>
      <c r="M24" s="262"/>
      <c r="O24" s="244">
        <f t="shared" si="3"/>
        <v>2.980923</v>
      </c>
      <c r="P24" s="243"/>
      <c r="Q24" s="240">
        <f t="shared" si="7"/>
        <v>0.008488722890480416</v>
      </c>
      <c r="R24" s="240">
        <f t="shared" si="8"/>
        <v>0.03366197998714915</v>
      </c>
      <c r="S24" s="240">
        <v>0.0421</v>
      </c>
      <c r="T24" s="242">
        <v>0.057</v>
      </c>
      <c r="U24" s="240">
        <f t="shared" si="4"/>
        <v>0.014900000000000004</v>
      </c>
      <c r="V24" s="240">
        <f t="shared" si="5"/>
        <v>0.05245149083111149</v>
      </c>
      <c r="W24" s="242">
        <v>0.032</v>
      </c>
      <c r="X24" s="242"/>
      <c r="Y24" s="242">
        <f t="shared" si="9"/>
        <v>0.032</v>
      </c>
    </row>
    <row r="25" spans="1:25" ht="12.75">
      <c r="A25" s="352">
        <v>1968</v>
      </c>
      <c r="B25" s="353">
        <v>0.10814862651601535</v>
      </c>
      <c r="C25" s="354">
        <f t="shared" si="0"/>
        <v>18.148820326678763</v>
      </c>
      <c r="D25" s="355">
        <f t="shared" si="1"/>
        <v>0.020085822483837834</v>
      </c>
      <c r="E25" s="356">
        <v>0.0551</v>
      </c>
      <c r="F25" s="356">
        <v>0.0293</v>
      </c>
      <c r="G25" s="352">
        <v>103.86</v>
      </c>
      <c r="H25" s="357">
        <f t="shared" si="2"/>
        <v>5.722686</v>
      </c>
      <c r="I25" s="358">
        <v>4.7</v>
      </c>
      <c r="J25" s="360">
        <f t="shared" si="10"/>
        <v>1.1905631543137023</v>
      </c>
      <c r="K25" s="354">
        <f t="shared" si="6"/>
        <v>4.806705112001246</v>
      </c>
      <c r="L25" s="361"/>
      <c r="M25" s="262"/>
      <c r="O25" s="244">
        <f t="shared" si="3"/>
        <v>3.043098</v>
      </c>
      <c r="P25" s="243"/>
      <c r="Q25" s="240">
        <f t="shared" si="7"/>
        <v>0.04807221417815688</v>
      </c>
      <c r="R25" s="240">
        <f t="shared" si="8"/>
        <v>0.02085763369265159</v>
      </c>
      <c r="S25" s="240">
        <v>0.0521</v>
      </c>
      <c r="T25" s="242">
        <v>0.0616</v>
      </c>
      <c r="U25" s="240">
        <f t="shared" si="4"/>
        <v>0.009500000000000001</v>
      </c>
      <c r="V25" s="240">
        <f t="shared" si="5"/>
        <v>0.053235088299720575</v>
      </c>
      <c r="W25" s="242">
        <v>0.03</v>
      </c>
      <c r="X25" s="242"/>
      <c r="Y25" s="242">
        <f t="shared" si="9"/>
        <v>0.03</v>
      </c>
    </row>
    <row r="26" spans="1:25" ht="12.75">
      <c r="A26" s="352">
        <v>1969</v>
      </c>
      <c r="B26" s="353">
        <v>-0.08241371076449064</v>
      </c>
      <c r="C26" s="354">
        <f t="shared" si="0"/>
        <v>15.08295625942685</v>
      </c>
      <c r="D26" s="355">
        <f t="shared" si="1"/>
        <v>-0.02260778201853042</v>
      </c>
      <c r="E26" s="356">
        <v>0.0663</v>
      </c>
      <c r="F26" s="356">
        <v>0.0352</v>
      </c>
      <c r="G26" s="352">
        <v>92.06</v>
      </c>
      <c r="H26" s="357">
        <f t="shared" si="2"/>
        <v>6.103578</v>
      </c>
      <c r="I26" s="358">
        <v>6.2</v>
      </c>
      <c r="J26" s="360">
        <f t="shared" si="10"/>
        <v>1.264378069881152</v>
      </c>
      <c r="K26" s="354">
        <f t="shared" si="6"/>
        <v>4.827336178468928</v>
      </c>
      <c r="L26" s="245" t="s">
        <v>231</v>
      </c>
      <c r="M26" s="262"/>
      <c r="O26" s="244">
        <f t="shared" si="3"/>
        <v>3.2405120000000003</v>
      </c>
      <c r="P26" s="243"/>
      <c r="Q26" s="240">
        <f t="shared" si="7"/>
        <v>0.06655825603571452</v>
      </c>
      <c r="R26" s="240">
        <f t="shared" si="8"/>
        <v>0.06487270538116108</v>
      </c>
      <c r="S26" s="240">
        <v>0.0658</v>
      </c>
      <c r="T26" s="242">
        <v>0.0788</v>
      </c>
      <c r="U26" s="240">
        <f t="shared" si="4"/>
        <v>0.012999999999999998</v>
      </c>
      <c r="V26" s="240">
        <f t="shared" si="5"/>
        <v>0.07545878744329677</v>
      </c>
      <c r="W26" s="242">
        <v>0.0374</v>
      </c>
      <c r="X26" s="242"/>
      <c r="Y26" s="242">
        <f t="shared" si="9"/>
        <v>0.0374</v>
      </c>
    </row>
    <row r="27" spans="1:25" ht="12.75">
      <c r="A27" s="352">
        <v>1970</v>
      </c>
      <c r="B27" s="353">
        <v>0.03561144905496419</v>
      </c>
      <c r="C27" s="354">
        <f t="shared" si="0"/>
        <v>16.722408026755854</v>
      </c>
      <c r="D27" s="355">
        <f t="shared" si="1"/>
        <v>0.03364293010457953</v>
      </c>
      <c r="E27" s="356">
        <v>0.0598</v>
      </c>
      <c r="F27" s="356">
        <v>0.0346</v>
      </c>
      <c r="G27" s="352">
        <v>92.15</v>
      </c>
      <c r="H27" s="357">
        <f t="shared" si="2"/>
        <v>5.51057</v>
      </c>
      <c r="I27" s="358">
        <v>5.6</v>
      </c>
      <c r="J27" s="360">
        <f t="shared" si="10"/>
        <v>1.3351832417944967</v>
      </c>
      <c r="K27" s="354">
        <f t="shared" si="6"/>
        <v>4.127201291557368</v>
      </c>
      <c r="L27" s="362">
        <f>((K27/K17)^(0.1))-1</f>
        <v>0.02893123652194074</v>
      </c>
      <c r="M27" s="262"/>
      <c r="O27" s="244">
        <f t="shared" si="3"/>
        <v>3.18839</v>
      </c>
      <c r="P27" s="241">
        <f>((O27/O17)^(0.1))-1</f>
        <v>0.048712919772129215</v>
      </c>
      <c r="Q27" s="240">
        <f t="shared" si="7"/>
        <v>-0.09715743781762098</v>
      </c>
      <c r="R27" s="240">
        <f t="shared" si="8"/>
        <v>-0.016084495289633294</v>
      </c>
      <c r="S27" s="240">
        <v>0.0653</v>
      </c>
      <c r="T27" s="242">
        <v>0.065</v>
      </c>
      <c r="U27" s="240">
        <f t="shared" si="4"/>
        <v>-0.0002999999999999947</v>
      </c>
      <c r="V27" s="240">
        <f t="shared" si="5"/>
        <v>0.04775557391106344</v>
      </c>
      <c r="W27" s="242">
        <v>0.0341</v>
      </c>
      <c r="X27" s="242"/>
      <c r="Y27" s="242">
        <f t="shared" si="9"/>
        <v>0.0341</v>
      </c>
    </row>
    <row r="28" spans="1:25" ht="12.75">
      <c r="A28" s="352">
        <v>1971</v>
      </c>
      <c r="B28" s="353">
        <v>0.14221150298426474</v>
      </c>
      <c r="C28" s="354">
        <f t="shared" si="0"/>
        <v>18.315018315018314</v>
      </c>
      <c r="D28" s="355">
        <f t="shared" si="1"/>
        <v>0.05047835419960167</v>
      </c>
      <c r="E28" s="356">
        <v>0.0546</v>
      </c>
      <c r="F28" s="356">
        <v>0.031</v>
      </c>
      <c r="G28" s="352">
        <v>102.09</v>
      </c>
      <c r="H28" s="357">
        <f t="shared" si="2"/>
        <v>5.574114000000001</v>
      </c>
      <c r="I28" s="358">
        <v>3.3</v>
      </c>
      <c r="J28" s="360">
        <f t="shared" si="10"/>
        <v>1.3792442887737149</v>
      </c>
      <c r="K28" s="354">
        <f t="shared" si="6"/>
        <v>4.0414261964832505</v>
      </c>
      <c r="L28" s="361"/>
      <c r="M28" s="262"/>
      <c r="O28" s="244">
        <f t="shared" si="3"/>
        <v>3.16479</v>
      </c>
      <c r="P28" s="243"/>
      <c r="Q28" s="240">
        <f t="shared" si="7"/>
        <v>0.011531293495954165</v>
      </c>
      <c r="R28" s="240">
        <f t="shared" si="8"/>
        <v>-0.007401854854644507</v>
      </c>
      <c r="S28" s="240">
        <v>0.0439</v>
      </c>
      <c r="T28" s="242">
        <v>0.0589</v>
      </c>
      <c r="U28" s="240">
        <f t="shared" si="4"/>
        <v>0.015</v>
      </c>
      <c r="V28" s="240">
        <f t="shared" si="5"/>
        <v>0.04568836822864536</v>
      </c>
      <c r="W28" s="242">
        <v>0.0309</v>
      </c>
      <c r="X28" s="242"/>
      <c r="Y28" s="242">
        <f t="shared" si="9"/>
        <v>0.0309</v>
      </c>
    </row>
    <row r="29" spans="1:25" ht="12.75">
      <c r="A29" s="352">
        <v>1972</v>
      </c>
      <c r="B29" s="353">
        <v>0.18755362915074925</v>
      </c>
      <c r="C29" s="354">
        <f t="shared" si="0"/>
        <v>19.120458891013385</v>
      </c>
      <c r="D29" s="355">
        <f t="shared" si="1"/>
        <v>0.0003961346554284262</v>
      </c>
      <c r="E29" s="356">
        <v>0.0523</v>
      </c>
      <c r="F29" s="356">
        <v>0.027</v>
      </c>
      <c r="G29" s="352">
        <v>118.05</v>
      </c>
      <c r="H29" s="357">
        <f t="shared" si="2"/>
        <v>6.174015</v>
      </c>
      <c r="I29" s="358">
        <v>3.4</v>
      </c>
      <c r="J29" s="360">
        <f t="shared" si="10"/>
        <v>1.4261385945920213</v>
      </c>
      <c r="K29" s="354">
        <f t="shared" si="6"/>
        <v>4.32918302850237</v>
      </c>
      <c r="L29" s="361"/>
      <c r="M29" s="262"/>
      <c r="O29" s="244">
        <f t="shared" si="3"/>
        <v>3.18735</v>
      </c>
      <c r="P29" s="243"/>
      <c r="Q29" s="240">
        <f t="shared" si="7"/>
        <v>0.1076226643373277</v>
      </c>
      <c r="R29" s="240">
        <f t="shared" si="8"/>
        <v>0.007128435062041971</v>
      </c>
      <c r="S29" s="240">
        <v>0.0384</v>
      </c>
      <c r="T29" s="242">
        <v>0.0641</v>
      </c>
      <c r="U29" s="240">
        <f t="shared" si="4"/>
        <v>0.025700000000000008</v>
      </c>
      <c r="V29" s="240">
        <f t="shared" si="5"/>
        <v>0.05209318347222325</v>
      </c>
      <c r="W29" s="242">
        <v>0.0272</v>
      </c>
      <c r="X29" s="242"/>
      <c r="Y29" s="242">
        <f t="shared" si="9"/>
        <v>0.0272</v>
      </c>
    </row>
    <row r="30" spans="1:25" ht="12.75">
      <c r="A30" s="352">
        <v>1973</v>
      </c>
      <c r="B30" s="353">
        <v>-0.14308047437526472</v>
      </c>
      <c r="C30" s="354">
        <f t="shared" si="0"/>
        <v>12.254901960784313</v>
      </c>
      <c r="D30" s="355">
        <f t="shared" si="1"/>
        <v>0.04486814801323602</v>
      </c>
      <c r="E30" s="356">
        <v>0.0816</v>
      </c>
      <c r="F30" s="356">
        <v>0.037</v>
      </c>
      <c r="G30" s="352">
        <v>97.55</v>
      </c>
      <c r="H30" s="357">
        <f t="shared" si="2"/>
        <v>7.9600800000000005</v>
      </c>
      <c r="I30" s="358">
        <v>8.7</v>
      </c>
      <c r="J30" s="360">
        <f t="shared" si="10"/>
        <v>1.5502126523215272</v>
      </c>
      <c r="K30" s="354">
        <f t="shared" si="6"/>
        <v>5.134831010493529</v>
      </c>
      <c r="L30" s="361"/>
      <c r="M30" s="262"/>
      <c r="O30" s="244">
        <f t="shared" si="3"/>
        <v>3.6093499999999996</v>
      </c>
      <c r="P30" s="243"/>
      <c r="Q30" s="240">
        <f t="shared" si="7"/>
        <v>0.28928744099261183</v>
      </c>
      <c r="R30" s="240">
        <f t="shared" si="8"/>
        <v>0.13239838737509202</v>
      </c>
      <c r="S30" s="240">
        <v>0.0693</v>
      </c>
      <c r="T30" s="242">
        <v>0.069</v>
      </c>
      <c r="U30" s="240">
        <f t="shared" si="4"/>
        <v>-0.0002999999999999947</v>
      </c>
      <c r="V30" s="240">
        <f t="shared" si="5"/>
        <v>0.08301010871405631</v>
      </c>
      <c r="W30" s="242">
        <v>0.043</v>
      </c>
      <c r="X30" s="242"/>
      <c r="Y30" s="242">
        <f t="shared" si="9"/>
        <v>0.043</v>
      </c>
    </row>
    <row r="31" spans="1:25" ht="12.75">
      <c r="A31" s="352">
        <v>1974</v>
      </c>
      <c r="B31" s="353">
        <v>-0.2590178575089697</v>
      </c>
      <c r="C31" s="354">
        <f t="shared" si="0"/>
        <v>7.331378299120235</v>
      </c>
      <c r="D31" s="355">
        <f t="shared" si="1"/>
        <v>0.14777800177422384</v>
      </c>
      <c r="E31" s="356">
        <v>0.1364</v>
      </c>
      <c r="F31" s="356">
        <v>0.0543</v>
      </c>
      <c r="G31" s="352">
        <v>68.56</v>
      </c>
      <c r="H31" s="357">
        <f t="shared" si="2"/>
        <v>9.351583999999999</v>
      </c>
      <c r="I31" s="358">
        <v>12.3</v>
      </c>
      <c r="J31" s="360">
        <f t="shared" si="10"/>
        <v>1.740888808557075</v>
      </c>
      <c r="K31" s="354">
        <f t="shared" si="6"/>
        <v>5.371729632607037</v>
      </c>
      <c r="L31" s="361"/>
      <c r="M31" s="262"/>
      <c r="O31" s="244">
        <f t="shared" si="3"/>
        <v>3.722808</v>
      </c>
      <c r="P31" s="243"/>
      <c r="Q31" s="240">
        <f t="shared" si="7"/>
        <v>0.1748103034140358</v>
      </c>
      <c r="R31" s="240">
        <f t="shared" si="8"/>
        <v>0.031434468810173755</v>
      </c>
      <c r="S31" s="240">
        <v>0.08</v>
      </c>
      <c r="T31" s="242">
        <v>0.074</v>
      </c>
      <c r="U31" s="240">
        <f t="shared" si="4"/>
        <v>-0.006000000000000005</v>
      </c>
      <c r="V31" s="240">
        <f t="shared" si="5"/>
        <v>0.06417233741053695</v>
      </c>
      <c r="W31" s="242">
        <v>0.0559</v>
      </c>
      <c r="X31" s="242"/>
      <c r="Y31" s="242">
        <f t="shared" si="9"/>
        <v>0.0559</v>
      </c>
    </row>
    <row r="32" spans="1:25" ht="12.75">
      <c r="A32" s="352">
        <v>1975</v>
      </c>
      <c r="B32" s="353">
        <v>0.36995137106184356</v>
      </c>
      <c r="C32" s="354">
        <f t="shared" si="0"/>
        <v>11.695906432748536</v>
      </c>
      <c r="D32" s="355">
        <f t="shared" si="1"/>
        <v>0.13882571111790143</v>
      </c>
      <c r="E32" s="356">
        <v>0.0855</v>
      </c>
      <c r="F32" s="356">
        <v>0.0414</v>
      </c>
      <c r="G32" s="352">
        <v>90.19</v>
      </c>
      <c r="H32" s="357">
        <f t="shared" si="2"/>
        <v>7.711245000000001</v>
      </c>
      <c r="I32" s="358">
        <v>6.9</v>
      </c>
      <c r="J32" s="360">
        <f t="shared" si="10"/>
        <v>1.861010136347513</v>
      </c>
      <c r="K32" s="354">
        <f t="shared" si="6"/>
        <v>4.143580332740354</v>
      </c>
      <c r="L32" s="361"/>
      <c r="M32" s="262"/>
      <c r="O32" s="244">
        <f t="shared" si="3"/>
        <v>3.733866</v>
      </c>
      <c r="P32" s="243"/>
      <c r="Q32" s="240">
        <f t="shared" si="7"/>
        <v>-0.17540761009044015</v>
      </c>
      <c r="R32" s="240">
        <f t="shared" si="8"/>
        <v>0.002970338518666571</v>
      </c>
      <c r="S32" s="240">
        <v>0.058</v>
      </c>
      <c r="T32" s="242">
        <v>0.0776</v>
      </c>
      <c r="U32" s="240">
        <f t="shared" si="4"/>
        <v>0.0196</v>
      </c>
      <c r="V32" s="240">
        <f t="shared" si="5"/>
        <v>0.05986119743280912</v>
      </c>
      <c r="W32" s="242">
        <v>0.0413</v>
      </c>
      <c r="X32" s="242"/>
      <c r="Y32" s="242">
        <f t="shared" si="9"/>
        <v>0.0413</v>
      </c>
    </row>
    <row r="33" spans="1:25" ht="12.75">
      <c r="A33" s="352">
        <v>1976</v>
      </c>
      <c r="B33" s="353">
        <v>0.23830999002106662</v>
      </c>
      <c r="C33" s="354">
        <f t="shared" si="0"/>
        <v>11.025358324145534</v>
      </c>
      <c r="D33" s="355">
        <f t="shared" si="1"/>
        <v>0.08070656536216814</v>
      </c>
      <c r="E33" s="356">
        <v>0.0907</v>
      </c>
      <c r="F33" s="356">
        <v>0.0393</v>
      </c>
      <c r="G33" s="352">
        <v>107.46</v>
      </c>
      <c r="H33" s="357">
        <f t="shared" si="2"/>
        <v>9.746622</v>
      </c>
      <c r="I33" s="358">
        <v>4.9</v>
      </c>
      <c r="J33" s="360">
        <f t="shared" si="10"/>
        <v>1.9521996330285412</v>
      </c>
      <c r="K33" s="354">
        <f t="shared" si="6"/>
        <v>4.992635914432377</v>
      </c>
      <c r="L33" s="361"/>
      <c r="M33" s="262"/>
      <c r="O33" s="244">
        <f t="shared" si="3"/>
        <v>4.223178</v>
      </c>
      <c r="P33" s="243"/>
      <c r="Q33" s="240">
        <f t="shared" si="7"/>
        <v>0.2639492066456195</v>
      </c>
      <c r="R33" s="240">
        <f t="shared" si="8"/>
        <v>0.13104701668458385</v>
      </c>
      <c r="S33" s="240">
        <v>0.0508</v>
      </c>
      <c r="T33" s="242">
        <v>0.0681</v>
      </c>
      <c r="U33" s="240">
        <f t="shared" si="4"/>
        <v>0.017299999999999996</v>
      </c>
      <c r="V33" s="240">
        <f t="shared" si="5"/>
        <v>0.08189460886606655</v>
      </c>
      <c r="W33" s="242">
        <v>0.0455</v>
      </c>
      <c r="X33" s="242"/>
      <c r="Y33" s="242">
        <f t="shared" si="9"/>
        <v>0.0455</v>
      </c>
    </row>
    <row r="34" spans="1:25" ht="12.75">
      <c r="A34" s="352">
        <v>1977</v>
      </c>
      <c r="B34" s="353">
        <v>-0.06979704075935232</v>
      </c>
      <c r="C34" s="354">
        <f t="shared" si="0"/>
        <v>8.748906386701663</v>
      </c>
      <c r="D34" s="355">
        <f t="shared" si="1"/>
        <v>0.13797124846910203</v>
      </c>
      <c r="E34" s="356">
        <v>0.1143</v>
      </c>
      <c r="F34" s="356">
        <v>0.0511</v>
      </c>
      <c r="G34" s="352">
        <v>95.1</v>
      </c>
      <c r="H34" s="357">
        <f t="shared" si="2"/>
        <v>10.86993</v>
      </c>
      <c r="I34" s="358">
        <v>6.7</v>
      </c>
      <c r="J34" s="360">
        <f t="shared" si="10"/>
        <v>2.0829970084414535</v>
      </c>
      <c r="K34" s="354">
        <f t="shared" si="6"/>
        <v>5.2184088387784735</v>
      </c>
      <c r="L34" s="361"/>
      <c r="M34" s="262"/>
      <c r="O34" s="244">
        <f t="shared" si="3"/>
        <v>4.85961</v>
      </c>
      <c r="P34" s="243"/>
      <c r="Q34" s="240">
        <f t="shared" si="7"/>
        <v>0.11525100696425894</v>
      </c>
      <c r="R34" s="240">
        <f t="shared" si="8"/>
        <v>0.15069978106534943</v>
      </c>
      <c r="S34" s="240">
        <v>0.0512</v>
      </c>
      <c r="T34" s="242">
        <v>0.0778</v>
      </c>
      <c r="U34" s="240">
        <f t="shared" si="4"/>
        <v>0.02659999999999999</v>
      </c>
      <c r="V34" s="240">
        <f t="shared" si="5"/>
        <v>0.09515465197057461</v>
      </c>
      <c r="W34" s="242">
        <v>0.0592</v>
      </c>
      <c r="X34" s="242"/>
      <c r="Y34" s="242">
        <f t="shared" si="9"/>
        <v>0.0592</v>
      </c>
    </row>
    <row r="35" spans="1:25" ht="12.75">
      <c r="A35" s="352">
        <v>1978</v>
      </c>
      <c r="B35" s="353">
        <v>0.0650928391167193</v>
      </c>
      <c r="C35" s="354">
        <f t="shared" si="0"/>
        <v>8.257638315441783</v>
      </c>
      <c r="D35" s="355">
        <f t="shared" si="1"/>
        <v>0.16994507201711762</v>
      </c>
      <c r="E35" s="356">
        <v>0.1211</v>
      </c>
      <c r="F35" s="356">
        <v>0.0539</v>
      </c>
      <c r="G35" s="352">
        <v>96.11</v>
      </c>
      <c r="H35" s="357">
        <f t="shared" si="2"/>
        <v>11.638921</v>
      </c>
      <c r="I35" s="358">
        <v>9</v>
      </c>
      <c r="J35" s="360">
        <f t="shared" si="10"/>
        <v>2.2704667392011846</v>
      </c>
      <c r="K35" s="354">
        <f t="shared" si="6"/>
        <v>5.126223960494971</v>
      </c>
      <c r="L35" s="361"/>
      <c r="M35" s="262"/>
      <c r="O35" s="244">
        <f t="shared" si="3"/>
        <v>5.180329</v>
      </c>
      <c r="P35" s="243"/>
      <c r="Q35" s="240">
        <f t="shared" si="7"/>
        <v>0.07074479780458565</v>
      </c>
      <c r="R35" s="240">
        <f t="shared" si="8"/>
        <v>0.06599685983031578</v>
      </c>
      <c r="S35" s="240">
        <v>0.0718</v>
      </c>
      <c r="T35" s="242">
        <v>0.0915</v>
      </c>
      <c r="U35" s="240">
        <f t="shared" si="4"/>
        <v>0.019699999999999995</v>
      </c>
      <c r="V35" s="240">
        <f t="shared" si="5"/>
        <v>0.08482500445602907</v>
      </c>
      <c r="W35" s="242">
        <v>0.0572</v>
      </c>
      <c r="X35" s="242"/>
      <c r="Y35" s="242">
        <f t="shared" si="9"/>
        <v>0.0572</v>
      </c>
    </row>
    <row r="36" spans="1:25" ht="12.75">
      <c r="A36" s="352">
        <v>1979</v>
      </c>
      <c r="B36" s="353">
        <v>0.18519490167516386</v>
      </c>
      <c r="C36" s="354">
        <f t="shared" si="0"/>
        <v>7.4183976261127595</v>
      </c>
      <c r="D36" s="355">
        <f t="shared" si="1"/>
        <v>0.14442769807703892</v>
      </c>
      <c r="E36" s="356">
        <v>0.1348</v>
      </c>
      <c r="F36" s="356">
        <v>0.0553</v>
      </c>
      <c r="G36" s="352">
        <v>107.94</v>
      </c>
      <c r="H36" s="357">
        <f t="shared" si="2"/>
        <v>14.550312</v>
      </c>
      <c r="I36" s="358">
        <v>13.3</v>
      </c>
      <c r="J36" s="360">
        <f t="shared" si="10"/>
        <v>2.5724388155149422</v>
      </c>
      <c r="K36" s="354">
        <f t="shared" si="6"/>
        <v>5.656232487336095</v>
      </c>
      <c r="L36" s="245" t="s">
        <v>231</v>
      </c>
      <c r="M36" s="262"/>
      <c r="O36" s="244">
        <f t="shared" si="3"/>
        <v>5.969082</v>
      </c>
      <c r="P36" s="243"/>
      <c r="Q36" s="240">
        <f t="shared" si="7"/>
        <v>0.25014268934379746</v>
      </c>
      <c r="R36" s="240">
        <f t="shared" si="8"/>
        <v>0.1522592483990881</v>
      </c>
      <c r="S36" s="240">
        <v>0.1038</v>
      </c>
      <c r="T36" s="242">
        <v>0.1033</v>
      </c>
      <c r="U36" s="240">
        <f t="shared" si="4"/>
        <v>-0.0005000000000000004</v>
      </c>
      <c r="V36" s="240">
        <f t="shared" si="5"/>
        <v>0.11699387204372322</v>
      </c>
      <c r="W36" s="242">
        <v>0.0645</v>
      </c>
      <c r="X36" s="242"/>
      <c r="Y36" s="242">
        <f t="shared" si="9"/>
        <v>0.0645</v>
      </c>
    </row>
    <row r="37" spans="1:25" ht="12.75">
      <c r="A37" s="352">
        <v>1980</v>
      </c>
      <c r="B37" s="353">
        <v>0.3173524550676301</v>
      </c>
      <c r="C37" s="354">
        <f t="shared" si="0"/>
        <v>9.057971014492754</v>
      </c>
      <c r="D37" s="355">
        <f t="shared" si="1"/>
        <v>0.1435574757041178</v>
      </c>
      <c r="E37" s="356">
        <v>0.1104</v>
      </c>
      <c r="F37" s="356">
        <v>0.0474</v>
      </c>
      <c r="G37" s="352">
        <v>135.76</v>
      </c>
      <c r="H37" s="357">
        <f t="shared" si="2"/>
        <v>14.987903999999999</v>
      </c>
      <c r="I37" s="358">
        <v>12.5</v>
      </c>
      <c r="J37" s="360">
        <f t="shared" si="10"/>
        <v>2.89399366745431</v>
      </c>
      <c r="K37" s="354">
        <f t="shared" si="6"/>
        <v>5.1789691762470405</v>
      </c>
      <c r="L37" s="362">
        <f>((K37/K27)^(0.1))-1</f>
        <v>0.02296027176467197</v>
      </c>
      <c r="M37" s="262"/>
      <c r="O37" s="244">
        <f t="shared" si="3"/>
        <v>6.435023999999999</v>
      </c>
      <c r="P37" s="241">
        <f>((O37/O27)^(0.1))-1</f>
        <v>0.0727483945828229</v>
      </c>
      <c r="Q37" s="240">
        <f t="shared" si="7"/>
        <v>0.030074406651898533</v>
      </c>
      <c r="R37" s="240">
        <f t="shared" si="8"/>
        <v>0.07805923925990621</v>
      </c>
      <c r="S37" s="240">
        <v>0.1124</v>
      </c>
      <c r="T37" s="242">
        <v>0.1243</v>
      </c>
      <c r="U37" s="240">
        <f t="shared" si="4"/>
        <v>0.011899999999999994</v>
      </c>
      <c r="V37" s="240">
        <f t="shared" si="5"/>
        <v>0.11009653945232105</v>
      </c>
      <c r="W37" s="242">
        <v>0.0503</v>
      </c>
      <c r="X37" s="242"/>
      <c r="Y37" s="242">
        <f t="shared" si="9"/>
        <v>0.0503</v>
      </c>
    </row>
    <row r="38" spans="1:25" ht="12.75">
      <c r="A38" s="352">
        <v>1981</v>
      </c>
      <c r="B38" s="353">
        <v>-0.04702390247495576</v>
      </c>
      <c r="C38" s="354">
        <f t="shared" si="0"/>
        <v>8.071025020177563</v>
      </c>
      <c r="D38" s="355">
        <f t="shared" si="1"/>
        <v>0.19448662731570132</v>
      </c>
      <c r="E38" s="356">
        <v>0.1239</v>
      </c>
      <c r="F38" s="356">
        <v>0.0557</v>
      </c>
      <c r="G38" s="352">
        <v>122.55</v>
      </c>
      <c r="H38" s="357">
        <f t="shared" si="2"/>
        <v>15.183945</v>
      </c>
      <c r="I38" s="358">
        <v>8.9</v>
      </c>
      <c r="J38" s="360">
        <f t="shared" si="10"/>
        <v>3.1515591038577435</v>
      </c>
      <c r="K38" s="354">
        <f t="shared" si="6"/>
        <v>4.8179153554231995</v>
      </c>
      <c r="L38" s="361"/>
      <c r="M38" s="262"/>
      <c r="O38" s="244">
        <f t="shared" si="3"/>
        <v>6.826035</v>
      </c>
      <c r="P38" s="243"/>
      <c r="Q38" s="240">
        <f t="shared" si="7"/>
        <v>0.013079947669800918</v>
      </c>
      <c r="R38" s="240">
        <f t="shared" si="8"/>
        <v>0.06076294354146938</v>
      </c>
      <c r="S38" s="240">
        <v>0.1471</v>
      </c>
      <c r="T38" s="242">
        <v>0.1398</v>
      </c>
      <c r="U38" s="240">
        <f t="shared" si="4"/>
        <v>-0.007300000000000001</v>
      </c>
      <c r="V38" s="240">
        <f t="shared" si="5"/>
        <v>0.11416002785116183</v>
      </c>
      <c r="W38" s="242">
        <v>0.0573</v>
      </c>
      <c r="X38" s="242"/>
      <c r="Y38" s="242">
        <f t="shared" si="9"/>
        <v>0.0573</v>
      </c>
    </row>
    <row r="39" spans="1:25" ht="12.75">
      <c r="A39" s="352">
        <v>1982</v>
      </c>
      <c r="B39" s="353">
        <v>0.20419055079559353</v>
      </c>
      <c r="C39" s="354">
        <f t="shared" si="0"/>
        <v>10.172939979654121</v>
      </c>
      <c r="D39" s="355">
        <f t="shared" si="1"/>
        <v>0.16399154599380306</v>
      </c>
      <c r="E39" s="356">
        <v>0.0983</v>
      </c>
      <c r="F39" s="356">
        <v>0.0493</v>
      </c>
      <c r="G39" s="352">
        <v>140.64</v>
      </c>
      <c r="H39" s="357">
        <f t="shared" si="2"/>
        <v>13.824911999999998</v>
      </c>
      <c r="I39" s="358">
        <v>3.8</v>
      </c>
      <c r="J39" s="360">
        <f t="shared" si="10"/>
        <v>3.271318349804338</v>
      </c>
      <c r="K39" s="354">
        <f t="shared" si="6"/>
        <v>4.226098019725559</v>
      </c>
      <c r="L39" s="361"/>
      <c r="M39" s="262"/>
      <c r="O39" s="244">
        <f t="shared" si="3"/>
        <v>6.933551999999999</v>
      </c>
      <c r="P39" s="243"/>
      <c r="Q39" s="240">
        <f t="shared" si="7"/>
        <v>-0.08950460502853519</v>
      </c>
      <c r="R39" s="240">
        <f t="shared" si="8"/>
        <v>0.015751017977493342</v>
      </c>
      <c r="S39" s="240">
        <v>0.1054</v>
      </c>
      <c r="T39" s="242">
        <v>0.1047</v>
      </c>
      <c r="U39" s="240">
        <f t="shared" si="4"/>
        <v>-0.0006999999999999923</v>
      </c>
      <c r="V39" s="240">
        <f t="shared" si="5"/>
        <v>0.07964309520981958</v>
      </c>
      <c r="W39" s="242">
        <v>0.049</v>
      </c>
      <c r="X39" s="242"/>
      <c r="Y39" s="242">
        <f t="shared" si="9"/>
        <v>0.049</v>
      </c>
    </row>
    <row r="40" spans="1:25" ht="12.75">
      <c r="A40" s="352">
        <v>1983</v>
      </c>
      <c r="B40" s="353">
        <v>0.22337155858930619</v>
      </c>
      <c r="C40" s="354">
        <f t="shared" si="0"/>
        <v>12.406947890818858</v>
      </c>
      <c r="D40" s="355">
        <f t="shared" si="1"/>
        <v>0.1527391963372584</v>
      </c>
      <c r="E40" s="356">
        <v>0.0806</v>
      </c>
      <c r="F40" s="356">
        <v>0.0432</v>
      </c>
      <c r="G40" s="352">
        <v>164.93</v>
      </c>
      <c r="H40" s="357">
        <f t="shared" si="2"/>
        <v>13.293358000000001</v>
      </c>
      <c r="I40" s="358">
        <v>3.8</v>
      </c>
      <c r="J40" s="360">
        <f t="shared" si="10"/>
        <v>3.395628447096903</v>
      </c>
      <c r="K40" s="354">
        <f t="shared" si="6"/>
        <v>3.9148446913752224</v>
      </c>
      <c r="L40" s="361"/>
      <c r="M40" s="262"/>
      <c r="O40" s="244">
        <f t="shared" si="3"/>
        <v>7.124976000000001</v>
      </c>
      <c r="P40" s="243"/>
      <c r="Q40" s="240">
        <f t="shared" si="7"/>
        <v>-0.038448996999040363</v>
      </c>
      <c r="R40" s="240">
        <f t="shared" si="8"/>
        <v>0.02760836004402978</v>
      </c>
      <c r="S40" s="240">
        <v>0.088</v>
      </c>
      <c r="T40" s="242">
        <v>0.118</v>
      </c>
      <c r="U40" s="240">
        <f t="shared" si="4"/>
        <v>0.03</v>
      </c>
      <c r="V40" s="240">
        <f t="shared" si="5"/>
        <v>0.09093090511545437</v>
      </c>
      <c r="W40" s="242">
        <v>0.0431</v>
      </c>
      <c r="X40" s="242"/>
      <c r="Y40" s="242">
        <f t="shared" si="9"/>
        <v>0.0431</v>
      </c>
    </row>
    <row r="41" spans="1:25" ht="12.75">
      <c r="A41" s="352">
        <v>1984</v>
      </c>
      <c r="B41" s="353">
        <v>0.0614614199963621</v>
      </c>
      <c r="C41" s="354">
        <f t="shared" si="0"/>
        <v>9.9304865938431</v>
      </c>
      <c r="D41" s="355">
        <f t="shared" si="1"/>
        <v>0.2031477828271</v>
      </c>
      <c r="E41" s="356">
        <v>0.1007</v>
      </c>
      <c r="F41" s="356">
        <v>0.0468</v>
      </c>
      <c r="G41" s="352">
        <v>167.24</v>
      </c>
      <c r="H41" s="357">
        <f t="shared" si="2"/>
        <v>16.841068</v>
      </c>
      <c r="I41" s="358">
        <v>3.9</v>
      </c>
      <c r="J41" s="360">
        <f t="shared" si="10"/>
        <v>3.528057956533682</v>
      </c>
      <c r="K41" s="354">
        <f t="shared" si="6"/>
        <v>4.77346693492143</v>
      </c>
      <c r="L41" s="361"/>
      <c r="M41" s="262"/>
      <c r="O41" s="244">
        <f t="shared" si="3"/>
        <v>7.8268320000000005</v>
      </c>
      <c r="P41" s="243"/>
      <c r="Q41" s="240">
        <f t="shared" si="7"/>
        <v>0.26687839144932357</v>
      </c>
      <c r="R41" s="240">
        <f t="shared" si="8"/>
        <v>0.09850643707431428</v>
      </c>
      <c r="S41" s="240">
        <v>0.0985</v>
      </c>
      <c r="T41" s="242">
        <v>0.1151</v>
      </c>
      <c r="U41" s="240">
        <f t="shared" si="4"/>
        <v>0.01659999999999999</v>
      </c>
      <c r="V41" s="240">
        <f t="shared" si="5"/>
        <v>0.11019207694100672</v>
      </c>
      <c r="W41" s="242">
        <v>0.0511</v>
      </c>
      <c r="X41" s="242"/>
      <c r="Y41" s="242">
        <f t="shared" si="9"/>
        <v>0.0511</v>
      </c>
    </row>
    <row r="42" spans="1:25" ht="12.75">
      <c r="A42" s="352">
        <v>1985</v>
      </c>
      <c r="B42" s="353">
        <v>0.3123514948576895</v>
      </c>
      <c r="C42" s="354">
        <f t="shared" si="0"/>
        <v>13.477088948787062</v>
      </c>
      <c r="D42" s="355">
        <f t="shared" si="1"/>
        <v>0.13241484856115227</v>
      </c>
      <c r="E42" s="356">
        <v>0.0742</v>
      </c>
      <c r="F42" s="356">
        <v>0.0388</v>
      </c>
      <c r="G42" s="352">
        <v>211.28</v>
      </c>
      <c r="H42" s="357">
        <f t="shared" si="2"/>
        <v>15.676976</v>
      </c>
      <c r="I42" s="358">
        <v>3.8</v>
      </c>
      <c r="J42" s="360">
        <f t="shared" si="10"/>
        <v>3.662124158881962</v>
      </c>
      <c r="K42" s="354">
        <f t="shared" si="6"/>
        <v>4.280842298035614</v>
      </c>
      <c r="L42" s="361"/>
      <c r="M42" s="262"/>
      <c r="O42" s="244">
        <f t="shared" si="3"/>
        <v>8.197664</v>
      </c>
      <c r="P42" s="243"/>
      <c r="Q42" s="240">
        <f t="shared" si="7"/>
        <v>-0.06912221956469744</v>
      </c>
      <c r="R42" s="240">
        <f t="shared" si="8"/>
        <v>0.04737957835302953</v>
      </c>
      <c r="S42" s="240">
        <v>0.0772</v>
      </c>
      <c r="T42" s="242">
        <v>0.0899</v>
      </c>
      <c r="U42" s="240">
        <f t="shared" si="4"/>
        <v>0.012699999999999989</v>
      </c>
      <c r="V42" s="240">
        <f t="shared" si="5"/>
        <v>0.07888154469564668</v>
      </c>
      <c r="W42" s="242">
        <v>0.0403</v>
      </c>
      <c r="X42" s="242">
        <v>0.0675</v>
      </c>
      <c r="Y42" s="242">
        <v>0.0384</v>
      </c>
    </row>
    <row r="43" spans="1:25" ht="12.75">
      <c r="A43" s="352">
        <v>1986</v>
      </c>
      <c r="B43" s="353">
        <v>0.18494578758046187</v>
      </c>
      <c r="C43" s="354">
        <f t="shared" si="0"/>
        <v>16.778523489932883</v>
      </c>
      <c r="D43" s="355">
        <f t="shared" si="1"/>
        <v>0.15401458399645573</v>
      </c>
      <c r="E43" s="356">
        <v>0.0596</v>
      </c>
      <c r="F43" s="356">
        <v>0.0338</v>
      </c>
      <c r="G43" s="352">
        <v>242.17</v>
      </c>
      <c r="H43" s="357">
        <f t="shared" si="2"/>
        <v>14.433332</v>
      </c>
      <c r="I43" s="358">
        <v>1.1</v>
      </c>
      <c r="J43" s="360">
        <f t="shared" si="10"/>
        <v>3.7024075246296633</v>
      </c>
      <c r="K43" s="354">
        <f t="shared" si="6"/>
        <v>3.8983639439971447</v>
      </c>
      <c r="L43" s="361"/>
      <c r="M43" s="262"/>
      <c r="O43" s="244">
        <f t="shared" si="3"/>
        <v>8.185346</v>
      </c>
      <c r="P43" s="243"/>
      <c r="Q43" s="240">
        <f t="shared" si="7"/>
        <v>-0.07932932984014263</v>
      </c>
      <c r="R43" s="240">
        <f t="shared" si="8"/>
        <v>-0.0015026231863126682</v>
      </c>
      <c r="S43" s="240">
        <v>0.0616</v>
      </c>
      <c r="T43" s="242">
        <v>0.0722</v>
      </c>
      <c r="U43" s="240">
        <f t="shared" si="4"/>
        <v>0.010599999999999998</v>
      </c>
      <c r="V43" s="240">
        <f t="shared" si="5"/>
        <v>0.05544144195608095</v>
      </c>
      <c r="W43" s="242">
        <v>0.0336</v>
      </c>
      <c r="X43" s="242">
        <v>0.0696</v>
      </c>
      <c r="Y43" s="242">
        <v>0.0358</v>
      </c>
    </row>
    <row r="44" spans="1:25" ht="12.75">
      <c r="A44" s="352">
        <v>1987</v>
      </c>
      <c r="B44" s="353">
        <v>0.05812721641821871</v>
      </c>
      <c r="C44" s="354">
        <f t="shared" si="0"/>
        <v>15.408320493066256</v>
      </c>
      <c r="D44" s="355">
        <f t="shared" si="1"/>
        <v>0.15765818107510188</v>
      </c>
      <c r="E44" s="356">
        <v>0.0649</v>
      </c>
      <c r="F44" s="356">
        <v>0.0371</v>
      </c>
      <c r="G44" s="352">
        <v>247.08</v>
      </c>
      <c r="H44" s="357">
        <f t="shared" si="2"/>
        <v>16.035492</v>
      </c>
      <c r="I44" s="358">
        <v>4.4</v>
      </c>
      <c r="J44" s="360">
        <f t="shared" si="10"/>
        <v>3.865313455713369</v>
      </c>
      <c r="K44" s="354">
        <f t="shared" si="6"/>
        <v>4.148561865350852</v>
      </c>
      <c r="L44" s="361"/>
      <c r="M44" s="262"/>
      <c r="O44" s="244">
        <f t="shared" si="3"/>
        <v>9.166668000000001</v>
      </c>
      <c r="P44" s="243"/>
      <c r="Q44" s="240">
        <f t="shared" si="7"/>
        <v>0.11100416729830664</v>
      </c>
      <c r="R44" s="240">
        <f t="shared" si="8"/>
        <v>0.11988766265958728</v>
      </c>
      <c r="S44" s="240">
        <v>0.0547</v>
      </c>
      <c r="T44" s="242">
        <v>0.0886</v>
      </c>
      <c r="U44" s="240">
        <f t="shared" si="4"/>
        <v>0.0339</v>
      </c>
      <c r="V44" s="240">
        <f t="shared" si="5"/>
        <v>0.09664064588015209</v>
      </c>
      <c r="W44" s="242">
        <v>0.0418</v>
      </c>
      <c r="X44" s="242">
        <v>0.0858</v>
      </c>
      <c r="Y44" s="242">
        <v>0.0399</v>
      </c>
    </row>
    <row r="45" spans="1:25" ht="12.75">
      <c r="A45" s="352">
        <v>1988</v>
      </c>
      <c r="B45" s="353">
        <v>0.16537192812044688</v>
      </c>
      <c r="C45" s="354">
        <f t="shared" si="0"/>
        <v>12.195121951219512</v>
      </c>
      <c r="D45" s="355">
        <f t="shared" si="1"/>
        <v>0.14430013945268705</v>
      </c>
      <c r="E45" s="356">
        <v>0.082</v>
      </c>
      <c r="F45" s="356">
        <v>0.0368</v>
      </c>
      <c r="G45" s="352">
        <v>277.72</v>
      </c>
      <c r="H45" s="357">
        <f t="shared" si="2"/>
        <v>22.77304</v>
      </c>
      <c r="I45" s="358">
        <v>4.4</v>
      </c>
      <c r="J45" s="360">
        <f t="shared" si="10"/>
        <v>4.035387247764757</v>
      </c>
      <c r="K45" s="354">
        <f t="shared" si="6"/>
        <v>5.643334481124265</v>
      </c>
      <c r="L45" s="361"/>
      <c r="M45" s="262"/>
      <c r="O45" s="244">
        <f t="shared" si="3"/>
        <v>10.220096000000002</v>
      </c>
      <c r="P45" s="243"/>
      <c r="Q45" s="240">
        <f t="shared" si="7"/>
        <v>0.42016471961072344</v>
      </c>
      <c r="R45" s="240">
        <f t="shared" si="8"/>
        <v>0.11491940146626889</v>
      </c>
      <c r="S45" s="240">
        <v>0.0635</v>
      </c>
      <c r="T45" s="242">
        <v>0.0914</v>
      </c>
      <c r="U45" s="240">
        <f t="shared" si="4"/>
        <v>0.027899999999999994</v>
      </c>
      <c r="V45" s="240">
        <f t="shared" si="5"/>
        <v>0.09755199481003676</v>
      </c>
      <c r="W45" s="242">
        <v>0.0412</v>
      </c>
      <c r="X45" s="242">
        <v>0.0767</v>
      </c>
      <c r="Y45" s="242">
        <v>0.0377</v>
      </c>
    </row>
    <row r="46" spans="1:25" ht="12.75">
      <c r="A46" s="352">
        <v>1989</v>
      </c>
      <c r="B46" s="353">
        <v>0.31475183638196724</v>
      </c>
      <c r="C46" s="354">
        <f t="shared" si="0"/>
        <v>14.705882352941174</v>
      </c>
      <c r="D46" s="355">
        <f t="shared" si="1"/>
        <v>0.08621377322840296</v>
      </c>
      <c r="E46" s="356">
        <v>0.068</v>
      </c>
      <c r="F46" s="356">
        <v>0.0332</v>
      </c>
      <c r="G46" s="352">
        <v>353.4</v>
      </c>
      <c r="H46" s="357">
        <f t="shared" si="2"/>
        <v>24.031200000000002</v>
      </c>
      <c r="I46" s="358">
        <v>4.6</v>
      </c>
      <c r="J46" s="360">
        <f t="shared" si="10"/>
        <v>4.221015061161936</v>
      </c>
      <c r="K46" s="354">
        <f t="shared" si="6"/>
        <v>5.693227731195262</v>
      </c>
      <c r="L46" s="245" t="s">
        <v>231</v>
      </c>
      <c r="M46" s="262"/>
      <c r="O46" s="244">
        <f t="shared" si="3"/>
        <v>11.73288</v>
      </c>
      <c r="P46" s="243"/>
      <c r="Q46" s="240">
        <f t="shared" si="7"/>
        <v>0.055247784222045127</v>
      </c>
      <c r="R46" s="240">
        <f t="shared" si="8"/>
        <v>0.14802052740013383</v>
      </c>
      <c r="S46" s="240">
        <v>0.0837</v>
      </c>
      <c r="T46" s="242">
        <v>0.0793</v>
      </c>
      <c r="U46" s="240">
        <f t="shared" si="4"/>
        <v>-0.004400000000000001</v>
      </c>
      <c r="V46" s="240">
        <f t="shared" si="5"/>
        <v>0.09584912846250603</v>
      </c>
      <c r="W46" s="242">
        <v>0.0385</v>
      </c>
      <c r="X46" s="242">
        <v>0.0746</v>
      </c>
      <c r="Y46" s="242">
        <v>0.0351</v>
      </c>
    </row>
    <row r="47" spans="1:25" ht="12.75">
      <c r="A47" s="352">
        <v>1990</v>
      </c>
      <c r="B47" s="353">
        <v>-0.03064451612903212</v>
      </c>
      <c r="C47" s="354">
        <f t="shared" si="0"/>
        <v>15.197568389057752</v>
      </c>
      <c r="D47" s="355">
        <f t="shared" si="1"/>
        <v>0.16435784539348797</v>
      </c>
      <c r="E47" s="356">
        <v>0.0658</v>
      </c>
      <c r="F47" s="356">
        <v>0.0374</v>
      </c>
      <c r="G47" s="352">
        <v>330.22</v>
      </c>
      <c r="H47" s="357">
        <f t="shared" si="2"/>
        <v>21.728476</v>
      </c>
      <c r="I47" s="358">
        <v>6.1</v>
      </c>
      <c r="J47" s="360">
        <f t="shared" si="10"/>
        <v>4.478496979892814</v>
      </c>
      <c r="K47" s="354">
        <f t="shared" si="6"/>
        <v>4.851733985208591</v>
      </c>
      <c r="L47" s="362">
        <f>((K47/K37)^(0.1))-1</f>
        <v>-0.006505732683535159</v>
      </c>
      <c r="M47" s="262"/>
      <c r="O47" s="244">
        <f t="shared" si="3"/>
        <v>12.350228000000001</v>
      </c>
      <c r="P47" s="241">
        <f>((O47/O37)^(0.1))-1</f>
        <v>0.06736382692009713</v>
      </c>
      <c r="Q47" s="240">
        <f t="shared" si="7"/>
        <v>-0.09582226438962682</v>
      </c>
      <c r="R47" s="240">
        <f t="shared" si="8"/>
        <v>0.052616919290063624</v>
      </c>
      <c r="S47" s="240">
        <v>0.0781</v>
      </c>
      <c r="T47" s="242">
        <v>0.0807</v>
      </c>
      <c r="U47" s="240">
        <f t="shared" si="4"/>
        <v>0.002599999999999991</v>
      </c>
      <c r="V47" s="240">
        <f t="shared" si="5"/>
        <v>0.07386593245216928</v>
      </c>
      <c r="W47" s="242">
        <v>0.0392</v>
      </c>
      <c r="X47" s="242">
        <v>0.0719</v>
      </c>
      <c r="Y47" s="242">
        <v>0.0389</v>
      </c>
    </row>
    <row r="48" spans="1:25" ht="12.75">
      <c r="A48" s="352">
        <v>1991</v>
      </c>
      <c r="B48" s="353">
        <v>0.3023484313487976</v>
      </c>
      <c r="C48" s="354">
        <f t="shared" si="0"/>
        <v>21.83406113537118</v>
      </c>
      <c r="D48" s="355">
        <f t="shared" si="1"/>
        <v>0.15264988905745747</v>
      </c>
      <c r="E48" s="356">
        <v>0.0458</v>
      </c>
      <c r="F48" s="356">
        <v>0.0311</v>
      </c>
      <c r="G48" s="352">
        <v>417.09</v>
      </c>
      <c r="H48" s="357">
        <f t="shared" si="2"/>
        <v>19.102722</v>
      </c>
      <c r="I48" s="358">
        <v>3.1</v>
      </c>
      <c r="J48" s="360">
        <f t="shared" si="10"/>
        <v>4.617330386269491</v>
      </c>
      <c r="K48" s="354">
        <f t="shared" si="6"/>
        <v>4.137178932832178</v>
      </c>
      <c r="L48" s="361"/>
      <c r="M48" s="262"/>
      <c r="O48" s="244">
        <f t="shared" si="3"/>
        <v>12.971499</v>
      </c>
      <c r="P48" s="243"/>
      <c r="Q48" s="240">
        <f t="shared" si="7"/>
        <v>-0.12084391008370765</v>
      </c>
      <c r="R48" s="240">
        <f t="shared" si="8"/>
        <v>0.05030441543265418</v>
      </c>
      <c r="S48" s="240">
        <v>0.07</v>
      </c>
      <c r="T48" s="242">
        <v>0.067</v>
      </c>
      <c r="U48" s="240">
        <f t="shared" si="4"/>
        <v>-0.0030000000000000027</v>
      </c>
      <c r="V48" s="240">
        <f t="shared" si="5"/>
        <v>0.06337915832904192</v>
      </c>
      <c r="W48" s="242">
        <v>0.0327</v>
      </c>
      <c r="X48" s="242">
        <v>0.0781</v>
      </c>
      <c r="Y48" s="242">
        <v>0.0348</v>
      </c>
    </row>
    <row r="49" spans="1:25" ht="12.75">
      <c r="A49" s="352">
        <v>1992</v>
      </c>
      <c r="B49" s="353">
        <v>0.07493727972380064</v>
      </c>
      <c r="C49" s="354">
        <f t="shared" si="0"/>
        <v>24.03846153846154</v>
      </c>
      <c r="D49" s="355">
        <f t="shared" si="1"/>
        <v>0.20072020729529072</v>
      </c>
      <c r="E49" s="356">
        <v>0.0416</v>
      </c>
      <c r="F49" s="356">
        <v>0.029</v>
      </c>
      <c r="G49" s="352">
        <v>435.71</v>
      </c>
      <c r="H49" s="357">
        <f t="shared" si="2"/>
        <v>18.125535999999997</v>
      </c>
      <c r="I49" s="358">
        <v>2.9</v>
      </c>
      <c r="J49" s="360">
        <f t="shared" si="10"/>
        <v>4.751232967471306</v>
      </c>
      <c r="K49" s="354">
        <f t="shared" si="6"/>
        <v>3.814912071054841</v>
      </c>
      <c r="L49" s="361"/>
      <c r="M49" s="262"/>
      <c r="O49" s="244">
        <f t="shared" si="3"/>
        <v>12.63559</v>
      </c>
      <c r="P49" s="243"/>
      <c r="Q49" s="240">
        <f t="shared" si="7"/>
        <v>-0.05115428052609483</v>
      </c>
      <c r="R49" s="240">
        <f t="shared" si="8"/>
        <v>-0.025895927679599695</v>
      </c>
      <c r="S49" s="240">
        <v>0.053</v>
      </c>
      <c r="T49" s="242">
        <v>0.0668</v>
      </c>
      <c r="U49" s="240">
        <f t="shared" si="4"/>
        <v>0.0138</v>
      </c>
      <c r="V49" s="240">
        <f t="shared" si="5"/>
        <v>0.046735210818317934</v>
      </c>
      <c r="W49" s="242">
        <v>0.0283</v>
      </c>
      <c r="X49" s="242">
        <v>0.0983</v>
      </c>
      <c r="Y49" s="242">
        <v>0.0355</v>
      </c>
    </row>
    <row r="50" spans="1:33" ht="12.75">
      <c r="A50" s="352">
        <v>1993</v>
      </c>
      <c r="B50" s="353">
        <v>0.0996705147919488</v>
      </c>
      <c r="C50" s="354">
        <f t="shared" si="0"/>
        <v>23.52941176470588</v>
      </c>
      <c r="D50" s="355">
        <f t="shared" si="1"/>
        <v>0.23839823748633115</v>
      </c>
      <c r="E50" s="356">
        <v>0.0425</v>
      </c>
      <c r="F50" s="356">
        <v>0.0272</v>
      </c>
      <c r="G50" s="352">
        <v>466.45</v>
      </c>
      <c r="H50" s="357">
        <f t="shared" si="2"/>
        <v>19.824125000000002</v>
      </c>
      <c r="I50" s="358">
        <v>2.7</v>
      </c>
      <c r="J50" s="360">
        <f t="shared" si="10"/>
        <v>4.87951625759303</v>
      </c>
      <c r="K50" s="354">
        <f t="shared" si="6"/>
        <v>4.062723424509882</v>
      </c>
      <c r="L50" s="361"/>
      <c r="M50" s="262"/>
      <c r="O50" s="244">
        <f t="shared" si="3"/>
        <v>12.687439999999999</v>
      </c>
      <c r="P50" s="243"/>
      <c r="Q50" s="240">
        <f t="shared" si="7"/>
        <v>0.09371248386806363</v>
      </c>
      <c r="R50" s="240">
        <f t="shared" si="8"/>
        <v>0.004103488638045327</v>
      </c>
      <c r="S50" s="240">
        <v>0.035</v>
      </c>
      <c r="T50" s="242">
        <v>0.0579</v>
      </c>
      <c r="U50" s="240">
        <f t="shared" si="4"/>
        <v>0.022899999999999997</v>
      </c>
      <c r="V50" s="240">
        <f t="shared" si="5"/>
        <v>0.04730328296131438</v>
      </c>
      <c r="W50" s="242">
        <v>0.0274</v>
      </c>
      <c r="X50" s="242">
        <v>0.08</v>
      </c>
      <c r="Y50" s="242">
        <v>0.0317</v>
      </c>
      <c r="AF50" s="229"/>
      <c r="AG50" s="229"/>
    </row>
    <row r="51" spans="1:33" ht="12.75">
      <c r="A51" s="352">
        <v>1994</v>
      </c>
      <c r="B51" s="353">
        <v>0.013259206774573897</v>
      </c>
      <c r="C51" s="354">
        <f t="shared" si="0"/>
        <v>16.977928692699493</v>
      </c>
      <c r="D51" s="355">
        <f t="shared" si="1"/>
        <v>0.28289451610469407</v>
      </c>
      <c r="E51" s="356">
        <v>0.0589</v>
      </c>
      <c r="F51" s="356">
        <v>0.0291</v>
      </c>
      <c r="G51" s="352">
        <v>459.27</v>
      </c>
      <c r="H51" s="357">
        <f t="shared" si="2"/>
        <v>27.051002999999998</v>
      </c>
      <c r="I51" s="358">
        <v>2.7</v>
      </c>
      <c r="J51" s="360">
        <f t="shared" si="10"/>
        <v>5.011263196548041</v>
      </c>
      <c r="K51" s="354">
        <f t="shared" si="6"/>
        <v>5.398040761186483</v>
      </c>
      <c r="L51" s="361"/>
      <c r="M51" s="262"/>
      <c r="O51" s="244">
        <f t="shared" si="3"/>
        <v>13.364756999999999</v>
      </c>
      <c r="P51" s="243"/>
      <c r="Q51" s="240">
        <f t="shared" si="7"/>
        <v>0.36454965855996146</v>
      </c>
      <c r="R51" s="240">
        <f t="shared" si="8"/>
        <v>0.05338484359334905</v>
      </c>
      <c r="S51" s="240">
        <v>0.05</v>
      </c>
      <c r="T51" s="242">
        <v>0.0782</v>
      </c>
      <c r="U51" s="240">
        <f t="shared" si="4"/>
        <v>0.028200000000000003</v>
      </c>
      <c r="V51" s="240">
        <f t="shared" si="5"/>
        <v>0.07227411733539923</v>
      </c>
      <c r="W51" s="242">
        <v>0.0306</v>
      </c>
      <c r="X51" s="242">
        <v>0.0717</v>
      </c>
      <c r="Y51" s="242">
        <v>0.0355</v>
      </c>
      <c r="AF51" s="229"/>
      <c r="AG51" s="229"/>
    </row>
    <row r="52" spans="1:33" ht="12.75">
      <c r="A52" s="352">
        <v>1995</v>
      </c>
      <c r="B52" s="353">
        <v>0.3719519890260631</v>
      </c>
      <c r="C52" s="354">
        <f t="shared" si="0"/>
        <v>17.421602787456447</v>
      </c>
      <c r="D52" s="355">
        <f t="shared" si="1"/>
        <v>0.1816832188513371</v>
      </c>
      <c r="E52" s="356">
        <v>0.0574</v>
      </c>
      <c r="F52" s="356">
        <v>0.023</v>
      </c>
      <c r="G52" s="352">
        <v>615.93</v>
      </c>
      <c r="H52" s="357">
        <f t="shared" si="2"/>
        <v>35.354381999999994</v>
      </c>
      <c r="I52" s="358">
        <v>2.5</v>
      </c>
      <c r="J52" s="360">
        <f t="shared" si="10"/>
        <v>5.136544776461742</v>
      </c>
      <c r="K52" s="354">
        <f t="shared" si="6"/>
        <v>6.88291128347829</v>
      </c>
      <c r="L52" s="361"/>
      <c r="M52" s="262"/>
      <c r="O52" s="244">
        <f t="shared" si="3"/>
        <v>14.166389999999998</v>
      </c>
      <c r="P52" s="243"/>
      <c r="Q52" s="240">
        <f t="shared" si="7"/>
        <v>0.3069527218639545</v>
      </c>
      <c r="R52" s="240">
        <f t="shared" si="8"/>
        <v>0.05998111301238018</v>
      </c>
      <c r="S52" s="240">
        <v>0.035</v>
      </c>
      <c r="T52" s="242">
        <v>0.0557</v>
      </c>
      <c r="U52" s="240">
        <f t="shared" si="4"/>
        <v>0.020699999999999996</v>
      </c>
      <c r="V52" s="240">
        <f t="shared" si="5"/>
        <v>0.05652134526988262</v>
      </c>
      <c r="W52" s="242">
        <v>0.0244</v>
      </c>
      <c r="X52" s="242">
        <v>0.065</v>
      </c>
      <c r="Y52" s="242">
        <v>0.0329</v>
      </c>
      <c r="AF52" s="229"/>
      <c r="AG52" s="229"/>
    </row>
    <row r="53" spans="1:33" ht="12.75">
      <c r="A53" s="352">
        <v>1996</v>
      </c>
      <c r="B53" s="353">
        <v>0.23817458802136615</v>
      </c>
      <c r="C53" s="354">
        <f t="shared" si="0"/>
        <v>20.703933747412005</v>
      </c>
      <c r="D53" s="355">
        <f t="shared" si="1"/>
        <v>0.10405165094639224</v>
      </c>
      <c r="E53" s="356">
        <v>0.0483</v>
      </c>
      <c r="F53" s="356">
        <v>0.0201</v>
      </c>
      <c r="G53" s="352">
        <v>740.74</v>
      </c>
      <c r="H53" s="357">
        <f t="shared" si="2"/>
        <v>35.777742</v>
      </c>
      <c r="I53" s="358">
        <v>3.3</v>
      </c>
      <c r="J53" s="360">
        <f t="shared" si="10"/>
        <v>5.306050754084979</v>
      </c>
      <c r="K53" s="354">
        <f t="shared" si="6"/>
        <v>6.742819407156203</v>
      </c>
      <c r="L53" s="361"/>
      <c r="M53" s="262"/>
      <c r="O53" s="244">
        <f t="shared" si="3"/>
        <v>14.888874</v>
      </c>
      <c r="P53" s="243"/>
      <c r="Q53" s="240">
        <f t="shared" si="7"/>
        <v>0.011974753228609858</v>
      </c>
      <c r="R53" s="240">
        <f t="shared" si="8"/>
        <v>0.05099986658562994</v>
      </c>
      <c r="S53" s="240">
        <v>0.05</v>
      </c>
      <c r="T53" s="242">
        <v>0.0641</v>
      </c>
      <c r="U53" s="240">
        <f t="shared" si="4"/>
        <v>0.014100000000000001</v>
      </c>
      <c r="V53" s="240">
        <f t="shared" si="5"/>
        <v>0.06133913326644566</v>
      </c>
      <c r="W53" s="242">
        <v>0.0211</v>
      </c>
      <c r="X53" s="242">
        <v>0.0792</v>
      </c>
      <c r="Y53" s="242">
        <v>0.032</v>
      </c>
      <c r="AF53" s="229"/>
      <c r="AG53" s="229"/>
    </row>
    <row r="54" spans="1:33" s="231" customFormat="1" ht="12.75">
      <c r="A54" s="352">
        <v>1997</v>
      </c>
      <c r="B54" s="353">
        <v>0.31857597560649414</v>
      </c>
      <c r="C54" s="354">
        <f t="shared" si="0"/>
        <v>24.53</v>
      </c>
      <c r="D54" s="355">
        <f t="shared" si="1"/>
        <v>-0.005938061930036209</v>
      </c>
      <c r="E54" s="353">
        <f>1/24.53</f>
        <v>0.040766408479412965</v>
      </c>
      <c r="F54" s="356">
        <f>15.522/G54</f>
        <v>0.015994971301381864</v>
      </c>
      <c r="G54" s="352">
        <v>970.43</v>
      </c>
      <c r="H54" s="357">
        <f t="shared" si="2"/>
        <v>39.56094578067672</v>
      </c>
      <c r="I54" s="358">
        <v>1.7</v>
      </c>
      <c r="J54" s="360">
        <f t="shared" si="10"/>
        <v>5.396253616904423</v>
      </c>
      <c r="K54" s="354">
        <f t="shared" si="6"/>
        <v>7.33118726235313</v>
      </c>
      <c r="L54" s="361"/>
      <c r="M54" s="363"/>
      <c r="N54" s="246"/>
      <c r="O54" s="244">
        <f t="shared" si="3"/>
        <v>15.522000000000002</v>
      </c>
      <c r="P54" s="243"/>
      <c r="Q54" s="240">
        <f t="shared" si="7"/>
        <v>0.10574182631974693</v>
      </c>
      <c r="R54" s="240">
        <f t="shared" si="8"/>
        <v>0.04252343058313235</v>
      </c>
      <c r="S54" s="240">
        <v>0.0535</v>
      </c>
      <c r="T54" s="242">
        <v>0.0574</v>
      </c>
      <c r="U54" s="240">
        <f t="shared" si="4"/>
        <v>0.0039000000000000007</v>
      </c>
      <c r="V54" s="240">
        <f t="shared" si="5"/>
        <v>0.05448680459190361</v>
      </c>
      <c r="W54" s="242">
        <v>0.0167</v>
      </c>
      <c r="X54" s="242">
        <v>0.08</v>
      </c>
      <c r="Y54" s="242">
        <v>0.0273</v>
      </c>
      <c r="AF54" s="246"/>
      <c r="AG54" s="246"/>
    </row>
    <row r="55" spans="1:33" s="231" customFormat="1" ht="12.75">
      <c r="A55" s="352">
        <v>1998</v>
      </c>
      <c r="B55" s="353">
        <v>0.28337953278443584</v>
      </c>
      <c r="C55" s="354">
        <f t="shared" si="0"/>
        <v>32.15</v>
      </c>
      <c r="D55" s="355">
        <f t="shared" si="1"/>
        <v>-0.005824164918807995</v>
      </c>
      <c r="E55" s="353">
        <f>1/32.15</f>
        <v>0.03110419906687403</v>
      </c>
      <c r="F55" s="353">
        <f>16.2/G55</f>
        <v>0.013178981964319126</v>
      </c>
      <c r="G55" s="352">
        <v>1229.23</v>
      </c>
      <c r="H55" s="357">
        <f t="shared" si="2"/>
        <v>38.23421461897357</v>
      </c>
      <c r="I55" s="358">
        <v>1.6</v>
      </c>
      <c r="J55" s="360">
        <f t="shared" si="10"/>
        <v>5.482593674774894</v>
      </c>
      <c r="K55" s="354">
        <f t="shared" si="6"/>
        <v>6.973745801168349</v>
      </c>
      <c r="L55" s="361"/>
      <c r="M55" s="363"/>
      <c r="N55" s="246"/>
      <c r="O55" s="244">
        <f t="shared" si="3"/>
        <v>16.2</v>
      </c>
      <c r="P55" s="243"/>
      <c r="Q55" s="240">
        <f t="shared" si="7"/>
        <v>-0.03353638634067202</v>
      </c>
      <c r="R55" s="240">
        <f t="shared" si="8"/>
        <v>0.04367993815229987</v>
      </c>
      <c r="S55" s="242">
        <v>0.0433</v>
      </c>
      <c r="T55" s="242">
        <v>0.0465</v>
      </c>
      <c r="U55" s="240">
        <f t="shared" si="4"/>
        <v>0.0032000000000000015</v>
      </c>
      <c r="V55" s="240">
        <f t="shared" si="5"/>
        <v>0.04602357700028335</v>
      </c>
      <c r="W55" s="242">
        <v>0.0138</v>
      </c>
      <c r="X55" s="242">
        <v>0.072</v>
      </c>
      <c r="Y55" s="242">
        <v>0.0226</v>
      </c>
      <c r="AF55" s="246"/>
      <c r="AG55" s="246"/>
    </row>
    <row r="56" spans="1:33" s="231" customFormat="1" ht="12.75">
      <c r="A56" s="352">
        <v>1999</v>
      </c>
      <c r="B56" s="353">
        <v>0.20885350992084475</v>
      </c>
      <c r="C56" s="354">
        <f t="shared" si="0"/>
        <v>32.53</v>
      </c>
      <c r="D56" s="354"/>
      <c r="E56" s="356">
        <f>1/32.53</f>
        <v>0.03074085459575776</v>
      </c>
      <c r="F56" s="356">
        <f>16.709/1469</f>
        <v>0.011374404356705241</v>
      </c>
      <c r="G56" s="352">
        <v>1469.25</v>
      </c>
      <c r="H56" s="357">
        <f t="shared" si="2"/>
        <v>45.16600061481709</v>
      </c>
      <c r="I56" s="358">
        <v>2.7</v>
      </c>
      <c r="J56" s="360">
        <f t="shared" si="10"/>
        <v>5.630623703993816</v>
      </c>
      <c r="K56" s="354">
        <f t="shared" si="6"/>
        <v>8.021491576995409</v>
      </c>
      <c r="L56" s="245" t="s">
        <v>231</v>
      </c>
      <c r="M56" s="363"/>
      <c r="N56" s="246"/>
      <c r="O56" s="244">
        <f t="shared" si="3"/>
        <v>16.711843601089175</v>
      </c>
      <c r="P56" s="243"/>
      <c r="Q56" s="240">
        <f t="shared" si="7"/>
        <v>0.18129798310028966</v>
      </c>
      <c r="R56" s="240">
        <f t="shared" si="8"/>
        <v>0.03159528401785039</v>
      </c>
      <c r="S56" s="242">
        <v>0.0537</v>
      </c>
      <c r="T56" s="242">
        <v>0.0644</v>
      </c>
      <c r="U56" s="240">
        <f t="shared" si="4"/>
        <v>0.010700000000000001</v>
      </c>
      <c r="V56" s="240">
        <f t="shared" si="5"/>
        <v>0.05746529349590983</v>
      </c>
      <c r="W56" s="242">
        <v>0.012</v>
      </c>
      <c r="X56" s="242">
        <v>0.125</v>
      </c>
      <c r="Y56" s="242">
        <v>0.0205</v>
      </c>
      <c r="AF56" s="246"/>
      <c r="AG56" s="246"/>
    </row>
    <row r="57" spans="1:33" s="231" customFormat="1" ht="12.75">
      <c r="A57" s="352">
        <v>2000</v>
      </c>
      <c r="B57" s="353">
        <v>-0.09031818955249278</v>
      </c>
      <c r="C57" s="354">
        <f t="shared" si="0"/>
        <v>25.39</v>
      </c>
      <c r="D57" s="354"/>
      <c r="E57" s="356">
        <f>1/25.39</f>
        <v>0.03938558487593541</v>
      </c>
      <c r="F57" s="356">
        <f>16.265/1320</f>
        <v>0.012321969696969698</v>
      </c>
      <c r="G57" s="352">
        <v>1320.28</v>
      </c>
      <c r="H57" s="357">
        <f t="shared" si="2"/>
        <v>52</v>
      </c>
      <c r="I57" s="358">
        <v>3.4</v>
      </c>
      <c r="J57" s="360">
        <f t="shared" si="10"/>
        <v>5.822064909929606</v>
      </c>
      <c r="K57" s="354">
        <f t="shared" si="6"/>
        <v>8.931539033739273</v>
      </c>
      <c r="L57" s="362">
        <f>((K57/K47)^(0.1))-1</f>
        <v>0.06292575915067755</v>
      </c>
      <c r="M57" s="363"/>
      <c r="N57" s="246"/>
      <c r="O57" s="244">
        <f t="shared" si="3"/>
        <v>16.26845015151515</v>
      </c>
      <c r="P57" s="241">
        <f>((O57/O47)^(0.1))-1</f>
        <v>0.027938472327298625</v>
      </c>
      <c r="Q57" s="240">
        <f t="shared" si="7"/>
        <v>0.15130849072656138</v>
      </c>
      <c r="R57" s="240">
        <f t="shared" si="8"/>
        <v>-0.026531689749964338</v>
      </c>
      <c r="S57" s="242">
        <v>0.0573</v>
      </c>
      <c r="T57" s="242">
        <v>0.0511</v>
      </c>
      <c r="U57" s="240">
        <f t="shared" si="4"/>
        <v>-0.006199999999999997</v>
      </c>
      <c r="V57" s="240">
        <f t="shared" si="5"/>
        <v>0.03707137944986414</v>
      </c>
      <c r="W57" s="242">
        <v>0.0165</v>
      </c>
      <c r="X57" s="242">
        <v>0.12</v>
      </c>
      <c r="Y57" s="242">
        <v>0.0287</v>
      </c>
      <c r="AF57" s="246"/>
      <c r="AG57" s="246"/>
    </row>
    <row r="58" spans="1:33" s="231" customFormat="1" ht="12.75">
      <c r="A58" s="364">
        <v>2001</v>
      </c>
      <c r="B58" s="365">
        <v>-0.11849759142000185</v>
      </c>
      <c r="C58" s="354">
        <f t="shared" si="0"/>
        <v>25.95726882206647</v>
      </c>
      <c r="D58" s="366"/>
      <c r="E58" s="367">
        <f>44.23/1148.09</f>
        <v>0.03852485432326734</v>
      </c>
      <c r="F58" s="367">
        <f>15.741/1148.09</f>
        <v>0.013710597601233353</v>
      </c>
      <c r="G58" s="364">
        <v>1148.09</v>
      </c>
      <c r="H58" s="368">
        <f t="shared" si="2"/>
        <v>44.23</v>
      </c>
      <c r="I58" s="358">
        <v>1.6</v>
      </c>
      <c r="J58" s="360">
        <f t="shared" si="10"/>
        <v>5.915217948488479</v>
      </c>
      <c r="K58" s="354">
        <f t="shared" si="6"/>
        <v>7.477323808719868</v>
      </c>
      <c r="L58" s="361"/>
      <c r="M58" s="363"/>
      <c r="N58" s="246"/>
      <c r="O58" s="250">
        <f t="shared" si="3"/>
        <v>15.741</v>
      </c>
      <c r="P58" s="249"/>
      <c r="Q58" s="251">
        <f t="shared" si="7"/>
        <v>-0.149423076923077</v>
      </c>
      <c r="R58" s="251">
        <f t="shared" si="8"/>
        <v>-0.03242165950676179</v>
      </c>
      <c r="S58" s="248">
        <v>0.018</v>
      </c>
      <c r="T58" s="248">
        <v>0.0505</v>
      </c>
      <c r="U58" s="247">
        <f t="shared" si="4"/>
        <v>0.0325</v>
      </c>
      <c r="V58" s="251">
        <f t="shared" si="5"/>
        <v>0.03563970549287313</v>
      </c>
      <c r="W58" s="248">
        <v>0.0173</v>
      </c>
      <c r="X58" s="248">
        <v>0.103</v>
      </c>
      <c r="Y58" s="248">
        <v>0.0362</v>
      </c>
      <c r="AF58" s="246"/>
      <c r="AG58" s="246"/>
    </row>
    <row r="59" spans="1:34" s="239" customFormat="1" ht="12.75">
      <c r="A59" s="352">
        <v>2002</v>
      </c>
      <c r="B59" s="353">
        <v>-0.21976500100166352</v>
      </c>
      <c r="C59" s="354">
        <f t="shared" si="0"/>
        <v>18.624470787468248</v>
      </c>
      <c r="D59" s="354"/>
      <c r="E59" s="356">
        <f>H59/G59</f>
        <v>0.05369280080016367</v>
      </c>
      <c r="F59" s="356">
        <f>O59/G59</f>
        <v>0.018276465640699232</v>
      </c>
      <c r="G59" s="352">
        <v>879.82</v>
      </c>
      <c r="H59" s="352">
        <v>47.24</v>
      </c>
      <c r="I59" s="358">
        <v>2.4</v>
      </c>
      <c r="J59" s="360">
        <f t="shared" si="10"/>
        <v>6.057183179252203</v>
      </c>
      <c r="K59" s="354">
        <f t="shared" si="6"/>
        <v>7.799004686173628</v>
      </c>
      <c r="L59" s="245" t="s">
        <v>232</v>
      </c>
      <c r="M59" s="369"/>
      <c r="N59" s="253"/>
      <c r="O59" s="254">
        <v>16.08</v>
      </c>
      <c r="Q59" s="240">
        <f t="shared" si="7"/>
        <v>0.06805335744969487</v>
      </c>
      <c r="R59" s="240">
        <f t="shared" si="8"/>
        <v>0.021536115875738338</v>
      </c>
      <c r="S59" s="242">
        <v>0.012</v>
      </c>
      <c r="T59" s="242">
        <v>0.0381</v>
      </c>
      <c r="U59" s="252">
        <f t="shared" si="4"/>
        <v>0.0261</v>
      </c>
      <c r="V59" s="240">
        <f t="shared" si="5"/>
        <v>0.035686949239855444</v>
      </c>
      <c r="W59" s="242">
        <v>0.0229</v>
      </c>
      <c r="X59" s="242">
        <v>0.08</v>
      </c>
      <c r="Y59" s="242">
        <v>0.041</v>
      </c>
      <c r="AE59" s="255"/>
      <c r="AF59" s="253"/>
      <c r="AG59" s="253"/>
      <c r="AH59" s="254"/>
    </row>
    <row r="60" spans="1:33" s="257" customFormat="1" ht="13.5" thickBot="1">
      <c r="A60" s="352">
        <v>2003</v>
      </c>
      <c r="B60" s="353">
        <v>0.28411493259985</v>
      </c>
      <c r="C60" s="354">
        <f t="shared" si="0"/>
        <v>20.533887349953833</v>
      </c>
      <c r="D60" s="354"/>
      <c r="E60" s="356">
        <v>0.0487</v>
      </c>
      <c r="F60" s="356">
        <v>0.0161</v>
      </c>
      <c r="G60" s="352">
        <v>1111.91</v>
      </c>
      <c r="H60" s="352">
        <v>54.15</v>
      </c>
      <c r="I60" s="358">
        <v>1.9</v>
      </c>
      <c r="J60" s="360">
        <f t="shared" si="10"/>
        <v>6.172269659657994</v>
      </c>
      <c r="K60" s="354">
        <f t="shared" si="6"/>
        <v>8.773109890827493</v>
      </c>
      <c r="L60" s="362">
        <f>((K60/K57)^(0.333))-1</f>
        <v>-0.005942101391158028</v>
      </c>
      <c r="M60" s="369"/>
      <c r="N60" s="253"/>
      <c r="O60" s="254">
        <v>17.88</v>
      </c>
      <c r="P60" s="241">
        <f>((O60/O57)^(0.333))-1</f>
        <v>0.031953442305989066</v>
      </c>
      <c r="Q60" s="240">
        <f t="shared" si="7"/>
        <v>0.14627434377646065</v>
      </c>
      <c r="R60" s="240">
        <f t="shared" si="8"/>
        <v>0.11194029850746268</v>
      </c>
      <c r="S60" s="242">
        <v>0.01</v>
      </c>
      <c r="T60" s="242">
        <v>0.0425</v>
      </c>
      <c r="U60" s="252">
        <f t="shared" si="4"/>
        <v>0.0325</v>
      </c>
      <c r="V60" s="240">
        <f t="shared" si="5"/>
        <v>0.05348301224319908</v>
      </c>
      <c r="W60" s="256">
        <v>0.0212</v>
      </c>
      <c r="X60" s="256">
        <v>0.11</v>
      </c>
      <c r="Y60" s="256">
        <v>0.0369</v>
      </c>
      <c r="AF60" s="253"/>
      <c r="AG60" s="253"/>
    </row>
    <row r="61" spans="1:15" ht="13.5" thickBot="1">
      <c r="A61" s="258" t="s">
        <v>233</v>
      </c>
      <c r="B61" s="339" t="e">
        <f>GEOMEAN(B41:B60)</f>
        <v>#NUM!</v>
      </c>
      <c r="C61" s="370">
        <f>AVERAGE(C17:C60)</f>
        <v>16.79122344378542</v>
      </c>
      <c r="D61" s="370"/>
      <c r="E61" s="339"/>
      <c r="F61" s="339"/>
      <c r="G61" s="339"/>
      <c r="H61" s="371"/>
      <c r="I61" s="371"/>
      <c r="J61" s="339"/>
      <c r="K61" s="372" t="s">
        <v>234</v>
      </c>
      <c r="L61" s="373">
        <f>((K60/K17)^(1/43))-1</f>
        <v>0.024464178913694568</v>
      </c>
      <c r="M61" s="262"/>
      <c r="N61" s="260"/>
      <c r="O61" s="230">
        <f>((O60/O17)^(1/43))-1</f>
        <v>0.05248939123657248</v>
      </c>
    </row>
    <row r="62" spans="3:4" ht="12.75">
      <c r="C62" s="259"/>
      <c r="D62" s="259"/>
    </row>
    <row r="63" spans="1:33" ht="15.75">
      <c r="A63" s="229"/>
      <c r="B63" s="229"/>
      <c r="C63" s="261"/>
      <c r="D63" s="261"/>
      <c r="E63" s="229"/>
      <c r="F63" s="262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2"/>
      <c r="R63" s="262"/>
      <c r="S63" s="262"/>
      <c r="T63" s="262"/>
      <c r="U63" s="229"/>
      <c r="V63" s="264"/>
      <c r="W63" s="246"/>
      <c r="X63" s="265"/>
      <c r="Y63" s="265"/>
      <c r="Z63" s="229"/>
      <c r="AA63" s="229"/>
      <c r="AB63" s="229"/>
      <c r="AC63" s="229"/>
      <c r="AD63" s="229"/>
      <c r="AE63" s="229"/>
      <c r="AF63" s="229"/>
      <c r="AG63" s="229"/>
    </row>
    <row r="64" spans="1:33" ht="15.75">
      <c r="A64" s="229"/>
      <c r="B64" s="229"/>
      <c r="C64" s="266"/>
      <c r="D64" s="266"/>
      <c r="E64" s="266"/>
      <c r="F64" s="262"/>
      <c r="G64" s="263"/>
      <c r="H64" s="263"/>
      <c r="I64" s="263"/>
      <c r="J64" s="263"/>
      <c r="K64" s="263"/>
      <c r="L64" s="263"/>
      <c r="M64" s="267"/>
      <c r="N64" s="267"/>
      <c r="O64" s="267"/>
      <c r="P64" s="263"/>
      <c r="Q64" s="262"/>
      <c r="R64" s="262"/>
      <c r="S64" s="262"/>
      <c r="T64" s="262"/>
      <c r="U64" s="229"/>
      <c r="V64" s="264"/>
      <c r="W64" s="246"/>
      <c r="X64" s="265"/>
      <c r="Y64" s="265"/>
      <c r="Z64" s="229"/>
      <c r="AA64" s="229"/>
      <c r="AB64" s="229"/>
      <c r="AC64" s="229"/>
      <c r="AD64" s="229"/>
      <c r="AE64" s="229"/>
      <c r="AF64" s="229"/>
      <c r="AG64" s="229"/>
    </row>
    <row r="65" spans="1:33" ht="15.75">
      <c r="A65" s="229"/>
      <c r="B65" s="229"/>
      <c r="C65" s="268"/>
      <c r="D65" s="268"/>
      <c r="E65" s="268"/>
      <c r="F65" s="262"/>
      <c r="G65" s="263"/>
      <c r="H65" s="263"/>
      <c r="I65" s="263"/>
      <c r="J65" s="263"/>
      <c r="K65" s="263"/>
      <c r="L65" s="263"/>
      <c r="M65" s="267"/>
      <c r="N65" s="267"/>
      <c r="O65" s="267"/>
      <c r="P65" s="263"/>
      <c r="Q65" s="262"/>
      <c r="R65" s="262"/>
      <c r="S65" s="262"/>
      <c r="T65" s="262"/>
      <c r="U65" s="229"/>
      <c r="V65" s="264"/>
      <c r="W65" s="246"/>
      <c r="X65" s="265"/>
      <c r="Y65" s="265"/>
      <c r="Z65" s="229"/>
      <c r="AA65" s="229"/>
      <c r="AB65" s="229"/>
      <c r="AC65" s="229"/>
      <c r="AD65" s="229"/>
      <c r="AE65" s="229"/>
      <c r="AF65" s="229"/>
      <c r="AG65" s="229"/>
    </row>
    <row r="66" spans="1:33" ht="15.75">
      <c r="A66" s="229"/>
      <c r="B66" s="229"/>
      <c r="C66" s="268"/>
      <c r="D66" s="268"/>
      <c r="E66" s="268"/>
      <c r="F66" s="262"/>
      <c r="G66" s="263"/>
      <c r="H66" s="263"/>
      <c r="I66" s="263"/>
      <c r="J66" s="263"/>
      <c r="K66" s="263"/>
      <c r="L66" s="263"/>
      <c r="M66" s="267"/>
      <c r="N66" s="267"/>
      <c r="O66" s="267"/>
      <c r="P66" s="263"/>
      <c r="Q66" s="262"/>
      <c r="R66" s="262"/>
      <c r="S66" s="262"/>
      <c r="T66" s="262"/>
      <c r="U66" s="229"/>
      <c r="V66" s="264"/>
      <c r="W66" s="246"/>
      <c r="X66" s="265"/>
      <c r="Y66" s="265"/>
      <c r="Z66" s="229"/>
      <c r="AA66" s="229"/>
      <c r="AB66" s="229"/>
      <c r="AC66" s="229"/>
      <c r="AD66" s="229"/>
      <c r="AE66" s="229"/>
      <c r="AF66" s="229"/>
      <c r="AG66" s="229"/>
    </row>
    <row r="67" spans="1:33" ht="15.75">
      <c r="A67" s="229"/>
      <c r="B67" s="229"/>
      <c r="C67" s="261"/>
      <c r="D67" s="261"/>
      <c r="E67" s="229"/>
      <c r="F67" s="262"/>
      <c r="G67" s="263"/>
      <c r="H67" s="267"/>
      <c r="I67" s="267"/>
      <c r="J67" s="267"/>
      <c r="K67" s="267"/>
      <c r="L67" s="267"/>
      <c r="M67" s="269"/>
      <c r="N67" s="269"/>
      <c r="O67" s="269"/>
      <c r="P67" s="263"/>
      <c r="Q67" s="262"/>
      <c r="R67" s="262"/>
      <c r="S67" s="262"/>
      <c r="T67" s="262"/>
      <c r="U67" s="229"/>
      <c r="V67" s="264"/>
      <c r="W67" s="246"/>
      <c r="X67" s="265"/>
      <c r="Y67" s="265"/>
      <c r="Z67" s="229"/>
      <c r="AA67" s="229"/>
      <c r="AB67" s="229"/>
      <c r="AC67" s="229"/>
      <c r="AD67" s="229"/>
      <c r="AE67" s="229"/>
      <c r="AF67" s="229"/>
      <c r="AG67" s="229"/>
    </row>
    <row r="68" spans="1:33" ht="15.75">
      <c r="A68" s="229"/>
      <c r="B68" s="229"/>
      <c r="C68" s="261"/>
      <c r="D68" s="261"/>
      <c r="E68" s="229"/>
      <c r="F68" s="262"/>
      <c r="G68" s="263"/>
      <c r="H68" s="267"/>
      <c r="I68" s="267"/>
      <c r="J68" s="267"/>
      <c r="K68" s="267"/>
      <c r="L68" s="267"/>
      <c r="M68" s="269"/>
      <c r="N68" s="269"/>
      <c r="O68" s="269"/>
      <c r="P68" s="263"/>
      <c r="Q68" s="262"/>
      <c r="R68" s="262"/>
      <c r="S68" s="262"/>
      <c r="T68" s="262"/>
      <c r="U68" s="229"/>
      <c r="V68" s="264"/>
      <c r="W68" s="246"/>
      <c r="X68" s="265"/>
      <c r="Y68" s="265"/>
      <c r="Z68" s="229"/>
      <c r="AA68" s="229"/>
      <c r="AB68" s="229"/>
      <c r="AC68" s="229"/>
      <c r="AD68" s="229"/>
      <c r="AE68" s="229"/>
      <c r="AF68" s="229"/>
      <c r="AG68" s="229"/>
    </row>
    <row r="69" spans="1:33" ht="15.75">
      <c r="A69" s="229"/>
      <c r="B69" s="229"/>
      <c r="C69" s="261"/>
      <c r="D69" s="261"/>
      <c r="E69" s="229"/>
      <c r="F69" s="262"/>
      <c r="G69" s="263"/>
      <c r="H69" s="267"/>
      <c r="I69" s="267"/>
      <c r="J69" s="267"/>
      <c r="K69" s="267"/>
      <c r="L69" s="267"/>
      <c r="M69" s="269"/>
      <c r="N69" s="269"/>
      <c r="O69" s="269"/>
      <c r="P69" s="263"/>
      <c r="Q69" s="262"/>
      <c r="R69" s="262"/>
      <c r="S69" s="262"/>
      <c r="T69" s="262"/>
      <c r="U69" s="229"/>
      <c r="V69" s="264"/>
      <c r="W69" s="246"/>
      <c r="X69" s="265"/>
      <c r="Y69" s="265"/>
      <c r="Z69" s="229"/>
      <c r="AA69" s="229"/>
      <c r="AB69" s="229"/>
      <c r="AC69" s="229"/>
      <c r="AD69" s="229"/>
      <c r="AE69" s="229"/>
      <c r="AF69" s="229"/>
      <c r="AG69" s="229"/>
    </row>
    <row r="70" spans="1:33" ht="15.75">
      <c r="A70" s="229"/>
      <c r="B70" s="229"/>
      <c r="C70" s="261"/>
      <c r="D70" s="261"/>
      <c r="E70" s="229"/>
      <c r="F70" s="262"/>
      <c r="G70" s="263"/>
      <c r="H70" s="267"/>
      <c r="I70" s="267"/>
      <c r="J70" s="267"/>
      <c r="K70" s="267"/>
      <c r="L70" s="267"/>
      <c r="M70" s="269"/>
      <c r="N70" s="269"/>
      <c r="O70" s="269"/>
      <c r="P70" s="263"/>
      <c r="Q70" s="262"/>
      <c r="R70" s="262"/>
      <c r="S70" s="262"/>
      <c r="T70" s="262"/>
      <c r="U70" s="229"/>
      <c r="V70" s="264"/>
      <c r="W70" s="246"/>
      <c r="X70" s="265"/>
      <c r="Y70" s="265"/>
      <c r="Z70" s="229"/>
      <c r="AA70" s="229"/>
      <c r="AB70" s="229"/>
      <c r="AC70" s="229"/>
      <c r="AD70" s="229"/>
      <c r="AE70" s="229"/>
      <c r="AF70" s="229"/>
      <c r="AG70" s="229"/>
    </row>
    <row r="71" spans="1:33" ht="15.75">
      <c r="A71" s="229"/>
      <c r="B71" s="229"/>
      <c r="C71" s="261"/>
      <c r="D71" s="261"/>
      <c r="E71" s="229"/>
      <c r="F71" s="262"/>
      <c r="G71" s="263"/>
      <c r="H71" s="267"/>
      <c r="I71" s="267"/>
      <c r="J71" s="267"/>
      <c r="K71" s="267"/>
      <c r="L71" s="267"/>
      <c r="M71" s="269"/>
      <c r="N71" s="269"/>
      <c r="O71" s="269"/>
      <c r="P71" s="263"/>
      <c r="Q71" s="262"/>
      <c r="R71" s="262"/>
      <c r="S71" s="262"/>
      <c r="T71" s="262"/>
      <c r="U71" s="229"/>
      <c r="V71" s="264"/>
      <c r="W71" s="246"/>
      <c r="X71" s="265"/>
      <c r="Y71" s="265"/>
      <c r="Z71" s="229"/>
      <c r="AA71" s="229"/>
      <c r="AB71" s="229"/>
      <c r="AC71" s="229"/>
      <c r="AD71" s="229"/>
      <c r="AE71" s="229"/>
      <c r="AF71" s="229"/>
      <c r="AG71" s="229"/>
    </row>
    <row r="72" spans="1:33" ht="15.75">
      <c r="A72" s="229"/>
      <c r="B72" s="229"/>
      <c r="C72" s="261"/>
      <c r="D72" s="261"/>
      <c r="E72" s="229"/>
      <c r="F72" s="262"/>
      <c r="G72" s="263"/>
      <c r="H72" s="267"/>
      <c r="I72" s="267"/>
      <c r="J72" s="267"/>
      <c r="K72" s="267"/>
      <c r="L72" s="267"/>
      <c r="M72" s="269"/>
      <c r="N72" s="269"/>
      <c r="O72" s="269"/>
      <c r="P72" s="263"/>
      <c r="Q72" s="262"/>
      <c r="R72" s="262"/>
      <c r="S72" s="262"/>
      <c r="T72" s="262"/>
      <c r="U72" s="229"/>
      <c r="V72" s="264"/>
      <c r="W72" s="246"/>
      <c r="X72" s="265"/>
      <c r="Y72" s="265"/>
      <c r="Z72" s="229"/>
      <c r="AA72" s="229"/>
      <c r="AB72" s="229"/>
      <c r="AC72" s="229"/>
      <c r="AD72" s="229"/>
      <c r="AE72" s="229"/>
      <c r="AF72" s="229"/>
      <c r="AG72" s="229"/>
    </row>
    <row r="73" spans="1:33" ht="15.75">
      <c r="A73" s="229"/>
      <c r="B73" s="229"/>
      <c r="C73" s="261"/>
      <c r="D73" s="261"/>
      <c r="E73" s="229"/>
      <c r="F73" s="262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2"/>
      <c r="R73" s="262"/>
      <c r="S73" s="262"/>
      <c r="T73" s="262"/>
      <c r="U73" s="229"/>
      <c r="V73" s="264"/>
      <c r="W73" s="246"/>
      <c r="X73" s="265"/>
      <c r="Y73" s="265"/>
      <c r="Z73" s="229"/>
      <c r="AA73" s="229"/>
      <c r="AB73" s="229"/>
      <c r="AC73" s="229"/>
      <c r="AD73" s="229"/>
      <c r="AE73" s="229"/>
      <c r="AF73" s="229"/>
      <c r="AG73" s="229"/>
    </row>
    <row r="74" spans="1:33" ht="15.75">
      <c r="A74" s="229"/>
      <c r="B74" s="229"/>
      <c r="C74" s="261"/>
      <c r="D74" s="261"/>
      <c r="E74" s="229"/>
      <c r="F74" s="262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2"/>
      <c r="R74" s="262"/>
      <c r="S74" s="262"/>
      <c r="T74" s="262"/>
      <c r="U74" s="229"/>
      <c r="V74" s="264"/>
      <c r="W74" s="246"/>
      <c r="X74" s="265"/>
      <c r="Y74" s="265"/>
      <c r="Z74" s="229"/>
      <c r="AA74" s="229"/>
      <c r="AB74" s="229"/>
      <c r="AC74" s="229"/>
      <c r="AD74" s="229"/>
      <c r="AE74" s="229"/>
      <c r="AF74" s="229"/>
      <c r="AG74" s="229"/>
    </row>
    <row r="75" spans="1:33" ht="12.75">
      <c r="A75" s="229"/>
      <c r="B75" s="229"/>
      <c r="C75" s="261"/>
      <c r="D75" s="261"/>
      <c r="E75" s="229"/>
      <c r="F75" s="229"/>
      <c r="G75" s="229"/>
      <c r="H75" s="229"/>
      <c r="I75" s="229"/>
      <c r="J75" s="229"/>
      <c r="K75" s="229"/>
      <c r="O75" s="229"/>
      <c r="P75" s="229"/>
      <c r="Q75" s="229"/>
      <c r="R75" s="229"/>
      <c r="S75" s="229"/>
      <c r="T75" s="229"/>
      <c r="U75" s="229"/>
      <c r="V75" s="264"/>
      <c r="W75" s="246"/>
      <c r="X75" s="265"/>
      <c r="Y75" s="265"/>
      <c r="Z75" s="229"/>
      <c r="AA75" s="229"/>
      <c r="AB75" s="229"/>
      <c r="AC75" s="229"/>
      <c r="AD75" s="229"/>
      <c r="AE75" s="229"/>
      <c r="AF75" s="229"/>
      <c r="AG75" s="229"/>
    </row>
    <row r="76" spans="1:33" ht="12.75">
      <c r="A76" s="229"/>
      <c r="B76" s="229"/>
      <c r="C76" s="261"/>
      <c r="D76" s="261"/>
      <c r="E76" s="229"/>
      <c r="F76" s="229"/>
      <c r="G76" s="229"/>
      <c r="H76" s="229"/>
      <c r="I76" s="229"/>
      <c r="J76" s="229"/>
      <c r="K76" s="229"/>
      <c r="O76" s="229"/>
      <c r="P76" s="229"/>
      <c r="Q76" s="229"/>
      <c r="R76" s="229"/>
      <c r="S76" s="229"/>
      <c r="T76" s="229"/>
      <c r="U76" s="229"/>
      <c r="V76" s="264"/>
      <c r="W76" s="246"/>
      <c r="X76" s="265"/>
      <c r="Y76" s="265"/>
      <c r="Z76" s="229"/>
      <c r="AA76" s="229"/>
      <c r="AB76" s="229"/>
      <c r="AC76" s="229"/>
      <c r="AD76" s="229"/>
      <c r="AE76" s="229"/>
      <c r="AF76" s="229"/>
      <c r="AG76" s="229"/>
    </row>
    <row r="77" spans="2:4" ht="12.75">
      <c r="B77" s="228" t="s">
        <v>235</v>
      </c>
      <c r="C77" s="259" t="e">
        <f>AVERAGE(C70:C76)</f>
        <v>#DIV/0!</v>
      </c>
      <c r="D77" s="259" t="e">
        <f>AVERAGE(D70:D76)</f>
        <v>#DIV/0!</v>
      </c>
    </row>
    <row r="78" spans="3:4" ht="12.75">
      <c r="C78" s="259"/>
      <c r="D78" s="259"/>
    </row>
    <row r="79" spans="3:4" ht="12.75">
      <c r="C79" s="259">
        <v>10.172939979654121</v>
      </c>
      <c r="D79" s="259">
        <v>0.16399154599380306</v>
      </c>
    </row>
    <row r="80" spans="3:4" ht="12.75">
      <c r="C80" s="259">
        <v>11.025358324145534</v>
      </c>
      <c r="D80" s="259">
        <v>0.08070656536216814</v>
      </c>
    </row>
    <row r="81" spans="3:4" ht="12.75">
      <c r="C81" s="259">
        <v>11.695906432748536</v>
      </c>
      <c r="D81" s="259">
        <v>0.13882571111790143</v>
      </c>
    </row>
    <row r="82" spans="3:4" ht="12.75">
      <c r="C82" s="259">
        <v>12.195121951219512</v>
      </c>
      <c r="D82" s="259">
        <v>0.14430013945268705</v>
      </c>
    </row>
    <row r="83" spans="3:4" ht="12.75">
      <c r="C83" s="259">
        <v>12.254901960784313</v>
      </c>
      <c r="D83" s="259">
        <v>0.04486814801323602</v>
      </c>
    </row>
    <row r="84" spans="3:4" ht="12.75">
      <c r="C84" s="259">
        <v>12.406947890818858</v>
      </c>
      <c r="D84" s="259">
        <v>0.1527391963372584</v>
      </c>
    </row>
    <row r="85" spans="3:4" ht="12.75">
      <c r="C85" s="259">
        <v>13.477088948787062</v>
      </c>
      <c r="D85" s="259">
        <v>0.13241484856115227</v>
      </c>
    </row>
    <row r="86" spans="3:4" ht="12.75">
      <c r="C86" s="259">
        <v>14.705882352941174</v>
      </c>
      <c r="D86" s="259">
        <v>0.08621377322840296</v>
      </c>
    </row>
    <row r="87" spans="3:4" ht="12.75">
      <c r="C87" s="259">
        <v>14.836795252225519</v>
      </c>
      <c r="D87" s="259">
        <v>0.08288882101924266</v>
      </c>
    </row>
    <row r="88" spans="3:4" ht="12.75">
      <c r="C88" s="259">
        <f>AVERAGE(C79:C87)</f>
        <v>12.53010478814718</v>
      </c>
      <c r="D88" s="259">
        <f>AVERAGE(D79:D87)</f>
        <v>0.11410541656509467</v>
      </c>
    </row>
    <row r="89" spans="3:4" ht="12.75">
      <c r="C89" s="259"/>
      <c r="D89" s="259"/>
    </row>
    <row r="90" spans="3:4" ht="12.75">
      <c r="C90" s="259">
        <v>15.08295625942685</v>
      </c>
      <c r="D90" s="259">
        <v>-0.02260778201853042</v>
      </c>
    </row>
    <row r="91" spans="3:4" ht="12.75">
      <c r="C91" s="259">
        <v>15.197568389057752</v>
      </c>
      <c r="D91" s="259">
        <v>0.16435784539348797</v>
      </c>
    </row>
    <row r="92" spans="3:4" ht="12.75">
      <c r="C92" s="259">
        <v>15.408320493066256</v>
      </c>
      <c r="D92" s="259">
        <v>0.15765818107510188</v>
      </c>
    </row>
    <row r="93" spans="3:4" ht="12.75">
      <c r="C93" s="259">
        <v>16.722408026755854</v>
      </c>
      <c r="D93" s="259">
        <v>0.03364293010457953</v>
      </c>
    </row>
    <row r="94" spans="3:4" ht="12.75">
      <c r="C94" s="259">
        <v>16.778523489932883</v>
      </c>
      <c r="D94" s="259">
        <v>0.15401458399645573</v>
      </c>
    </row>
    <row r="95" spans="3:4" ht="12.75">
      <c r="C95" s="259">
        <v>16.977928692699493</v>
      </c>
      <c r="D95" s="259">
        <v>0.28289451610469407</v>
      </c>
    </row>
    <row r="96" spans="3:4" ht="12.75">
      <c r="C96" s="259">
        <v>17.21170395869191</v>
      </c>
      <c r="D96" s="259">
        <v>0.12326981578680485</v>
      </c>
    </row>
    <row r="97" spans="3:4" ht="12.75">
      <c r="C97" s="259">
        <v>17.421602787456447</v>
      </c>
      <c r="D97" s="259">
        <v>0.1816832188513371</v>
      </c>
    </row>
    <row r="98" spans="3:4" ht="12.75">
      <c r="C98" s="259">
        <v>17.452006980802793</v>
      </c>
      <c r="D98" s="259">
        <v>0.03255000677148412</v>
      </c>
    </row>
    <row r="99" spans="3:4" ht="12.75">
      <c r="C99" s="259">
        <v>17.6678445229682</v>
      </c>
      <c r="D99" s="259">
        <v>0.07391103842188174</v>
      </c>
    </row>
    <row r="100" spans="3:4" ht="12.75">
      <c r="C100" s="259">
        <v>17.793594306049823</v>
      </c>
      <c r="D100" s="259">
        <v>0.04960140195566187</v>
      </c>
    </row>
    <row r="101" spans="3:4" ht="12.75">
      <c r="C101" s="259">
        <v>18.148820326678763</v>
      </c>
      <c r="D101" s="259">
        <v>0.020085822483837834</v>
      </c>
    </row>
    <row r="102" spans="3:4" ht="12.75">
      <c r="C102" s="259">
        <v>18.148820326678766</v>
      </c>
      <c r="D102" s="259">
        <v>0.10077142619867052</v>
      </c>
    </row>
    <row r="103" spans="3:4" ht="12.75">
      <c r="C103" s="259">
        <v>18.315018315018314</v>
      </c>
      <c r="D103" s="259">
        <v>0.05047835419960167</v>
      </c>
    </row>
    <row r="104" spans="3:4" ht="12.75">
      <c r="C104" s="259">
        <v>18.726591760299623</v>
      </c>
      <c r="D104" s="259">
        <v>0.1312589101734578</v>
      </c>
    </row>
    <row r="105" spans="3:4" ht="12.75">
      <c r="C105" s="259">
        <v>19.120458891013385</v>
      </c>
      <c r="D105" s="259">
        <v>0.0003961346554284262</v>
      </c>
    </row>
    <row r="106" spans="2:4" ht="12.75">
      <c r="B106" s="228" t="s">
        <v>235</v>
      </c>
      <c r="C106" s="259">
        <f>AVERAGE(C90:C105)</f>
        <v>17.26088547041232</v>
      </c>
      <c r="D106" s="259">
        <f>AVERAGE(D90:D105)</f>
        <v>0.09587290025962217</v>
      </c>
    </row>
    <row r="107" spans="3:4" ht="12.75">
      <c r="C107" s="259"/>
      <c r="D107" s="259"/>
    </row>
    <row r="108" spans="3:4" ht="12.75">
      <c r="C108" s="259">
        <v>20.703933747412005</v>
      </c>
      <c r="D108" s="259">
        <v>0.10405165094639224</v>
      </c>
    </row>
    <row r="109" spans="3:4" ht="12.75">
      <c r="C109" s="259">
        <v>21.231422505307854</v>
      </c>
      <c r="D109" s="259">
        <v>0.05663728304473348</v>
      </c>
    </row>
    <row r="110" spans="3:4" ht="12.75">
      <c r="C110" s="259">
        <v>21.83406113537118</v>
      </c>
      <c r="D110" s="259">
        <v>0.15264988905745747</v>
      </c>
    </row>
    <row r="111" spans="3:4" ht="12.75">
      <c r="C111" s="259">
        <v>23.52941176470588</v>
      </c>
      <c r="D111" s="259">
        <v>0.23839823748633115</v>
      </c>
    </row>
    <row r="112" spans="3:4" ht="12.75">
      <c r="C112" s="259">
        <v>24.03846153846154</v>
      </c>
      <c r="D112" s="259">
        <v>0.20072020729529072</v>
      </c>
    </row>
    <row r="113" spans="3:4" ht="12.75">
      <c r="C113" s="259">
        <v>24.53</v>
      </c>
      <c r="D113" s="259">
        <v>-0.005938061930036209</v>
      </c>
    </row>
    <row r="114" spans="3:4" ht="12.75">
      <c r="C114" s="259">
        <v>32.15</v>
      </c>
      <c r="D114" s="259">
        <v>-0.005824164918807995</v>
      </c>
    </row>
    <row r="115" spans="2:4" ht="12.75">
      <c r="B115" s="228" t="s">
        <v>235</v>
      </c>
      <c r="C115" s="259">
        <f>AVERAGE(C108:C114)</f>
        <v>24.00247009875121</v>
      </c>
      <c r="D115" s="259">
        <f>AVERAGE(D108:D114)</f>
        <v>0.10581357728305155</v>
      </c>
    </row>
    <row r="116" spans="3:4" ht="12.75">
      <c r="C116" s="259"/>
      <c r="D116" s="259"/>
    </row>
    <row r="117" spans="3:4" ht="12.75">
      <c r="C117" s="259"/>
      <c r="D117" s="259"/>
    </row>
    <row r="118" spans="3:4" ht="12.75">
      <c r="C118" s="259"/>
      <c r="D118" s="259"/>
    </row>
    <row r="119" spans="3:4" ht="12.75">
      <c r="C119" s="259"/>
      <c r="D119" s="259"/>
    </row>
    <row r="120" spans="3:4" ht="12.75">
      <c r="C120" s="259"/>
      <c r="D120" s="259"/>
    </row>
    <row r="121" spans="3:4" ht="12.75">
      <c r="C121" s="259"/>
      <c r="D121" s="259"/>
    </row>
    <row r="122" spans="3:4" ht="12.75">
      <c r="C122" s="259"/>
      <c r="D122" s="259"/>
    </row>
    <row r="123" spans="3:4" ht="12.75">
      <c r="C123" s="259"/>
      <c r="D123" s="259"/>
    </row>
    <row r="124" spans="3:4" ht="12.75">
      <c r="C124" s="259"/>
      <c r="D124" s="259"/>
    </row>
    <row r="125" spans="3:4" ht="12.75">
      <c r="C125" s="259"/>
      <c r="D125" s="259"/>
    </row>
    <row r="126" spans="3:4" ht="12.75">
      <c r="C126" s="259"/>
      <c r="D126" s="259"/>
    </row>
    <row r="127" spans="3:4" ht="12.75">
      <c r="C127" s="259"/>
      <c r="D127" s="259"/>
    </row>
    <row r="128" spans="3:4" ht="12.75">
      <c r="C128" s="259"/>
      <c r="D128" s="259"/>
    </row>
    <row r="129" spans="3:4" ht="12.75">
      <c r="C129" s="259"/>
      <c r="D129" s="259"/>
    </row>
    <row r="130" spans="3:4" ht="12.75">
      <c r="C130" s="259"/>
      <c r="D130" s="259"/>
    </row>
    <row r="131" spans="3:4" ht="12.75">
      <c r="C131" s="259"/>
      <c r="D131" s="259"/>
    </row>
    <row r="132" spans="3:4" ht="12.75">
      <c r="C132" s="259"/>
      <c r="D132" s="259"/>
    </row>
    <row r="133" spans="3:4" ht="12.75">
      <c r="C133" s="259"/>
      <c r="D133" s="259"/>
    </row>
    <row r="134" spans="3:4" ht="12.75">
      <c r="C134" s="259"/>
      <c r="D134" s="259"/>
    </row>
    <row r="135" spans="3:4" ht="12.75">
      <c r="C135" s="259"/>
      <c r="D135" s="259"/>
    </row>
    <row r="136" spans="3:4" ht="12.75">
      <c r="C136" s="259"/>
      <c r="D136" s="259"/>
    </row>
    <row r="137" spans="3:4" ht="12.75">
      <c r="C137" s="259"/>
      <c r="D137" s="259"/>
    </row>
    <row r="138" spans="3:4" ht="12.75">
      <c r="C138" s="259"/>
      <c r="D138" s="259"/>
    </row>
    <row r="139" spans="3:4" ht="12.75">
      <c r="C139" s="259"/>
      <c r="D139" s="259"/>
    </row>
    <row r="140" spans="3:4" ht="12.75">
      <c r="C140" s="259"/>
      <c r="D140" s="259"/>
    </row>
    <row r="141" spans="3:4" ht="12.75">
      <c r="C141" s="259"/>
      <c r="D141" s="259"/>
    </row>
    <row r="142" spans="3:4" ht="12.75">
      <c r="C142" s="259"/>
      <c r="D142" s="259"/>
    </row>
    <row r="143" spans="3:4" ht="12.75">
      <c r="C143" s="259"/>
      <c r="D143" s="259"/>
    </row>
    <row r="144" spans="3:4" ht="12.75">
      <c r="C144" s="259"/>
      <c r="D144" s="259"/>
    </row>
    <row r="145" spans="3:4" ht="12.75">
      <c r="C145" s="259"/>
      <c r="D145" s="259"/>
    </row>
    <row r="146" spans="3:4" ht="12.75">
      <c r="C146" s="259"/>
      <c r="D146" s="259"/>
    </row>
    <row r="147" spans="3:4" ht="12.75">
      <c r="C147" s="259"/>
      <c r="D147" s="259"/>
    </row>
    <row r="148" spans="3:4" ht="12.75">
      <c r="C148" s="259"/>
      <c r="D148" s="259"/>
    </row>
    <row r="149" spans="3:4" ht="12.75">
      <c r="C149" s="259"/>
      <c r="D149" s="259"/>
    </row>
    <row r="150" spans="3:4" ht="12.75">
      <c r="C150" s="259"/>
      <c r="D150" s="259"/>
    </row>
    <row r="151" spans="3:4" ht="12.75">
      <c r="C151" s="259"/>
      <c r="D151" s="259"/>
    </row>
    <row r="152" spans="3:4" ht="12.75">
      <c r="C152" s="259"/>
      <c r="D152" s="259"/>
    </row>
    <row r="153" spans="3:4" ht="12.75">
      <c r="C153" s="259"/>
      <c r="D153" s="259"/>
    </row>
    <row r="154" spans="3:4" ht="12.75">
      <c r="C154" s="259"/>
      <c r="D154" s="259"/>
    </row>
    <row r="155" spans="3:4" ht="12.75">
      <c r="C155" s="259"/>
      <c r="D155" s="259"/>
    </row>
    <row r="156" spans="3:4" ht="12.75">
      <c r="C156" s="259"/>
      <c r="D156" s="259"/>
    </row>
    <row r="157" spans="3:4" ht="12.75">
      <c r="C157" s="259"/>
      <c r="D157" s="259"/>
    </row>
    <row r="158" spans="3:4" ht="12.75">
      <c r="C158" s="259"/>
      <c r="D158" s="259"/>
    </row>
    <row r="159" spans="3:4" ht="12.75">
      <c r="C159" s="259"/>
      <c r="D159" s="259"/>
    </row>
    <row r="160" spans="3:4" ht="12.75">
      <c r="C160" s="259"/>
      <c r="D160" s="259"/>
    </row>
    <row r="161" spans="3:4" ht="12.75">
      <c r="C161" s="259"/>
      <c r="D161" s="259"/>
    </row>
    <row r="162" spans="3:4" ht="12.75">
      <c r="C162" s="259"/>
      <c r="D162" s="259"/>
    </row>
    <row r="163" spans="3:4" ht="12.75">
      <c r="C163" s="259"/>
      <c r="D163" s="259"/>
    </row>
    <row r="164" spans="3:4" ht="12.75">
      <c r="C164" s="259"/>
      <c r="D164" s="259"/>
    </row>
    <row r="165" spans="3:4" ht="12.75">
      <c r="C165" s="259"/>
      <c r="D165" s="259"/>
    </row>
    <row r="166" spans="3:4" ht="12.75">
      <c r="C166" s="259"/>
      <c r="D166" s="259"/>
    </row>
    <row r="167" spans="3:4" ht="12.75">
      <c r="C167" s="259"/>
      <c r="D167" s="259"/>
    </row>
    <row r="168" spans="3:4" ht="12.75">
      <c r="C168" s="259"/>
      <c r="D168" s="259"/>
    </row>
    <row r="169" spans="3:4" ht="12.75">
      <c r="C169" s="259"/>
      <c r="D169" s="259"/>
    </row>
    <row r="170" spans="3:4" ht="12.75">
      <c r="C170" s="259"/>
      <c r="D170" s="259"/>
    </row>
    <row r="171" spans="3:4" ht="12.75">
      <c r="C171" s="259"/>
      <c r="D171" s="259"/>
    </row>
    <row r="172" spans="3:4" ht="12.75">
      <c r="C172" s="259"/>
      <c r="D172" s="259"/>
    </row>
    <row r="173" spans="3:4" ht="12.75">
      <c r="C173" s="259"/>
      <c r="D173" s="259"/>
    </row>
    <row r="174" spans="3:4" ht="12.75">
      <c r="C174" s="259"/>
      <c r="D174" s="259"/>
    </row>
    <row r="175" spans="3:4" ht="12.75">
      <c r="C175" s="259"/>
      <c r="D175" s="259"/>
    </row>
    <row r="176" spans="3:4" ht="12.75">
      <c r="C176" s="259"/>
      <c r="D176" s="259"/>
    </row>
    <row r="177" spans="3:4" ht="12.75">
      <c r="C177" s="259"/>
      <c r="D177" s="259"/>
    </row>
    <row r="178" spans="3:4" ht="12.75">
      <c r="C178" s="259"/>
      <c r="D178" s="259"/>
    </row>
    <row r="179" spans="3:4" ht="12.75">
      <c r="C179" s="259"/>
      <c r="D179" s="259"/>
    </row>
    <row r="180" spans="3:4" ht="12.75">
      <c r="C180" s="259"/>
      <c r="D180" s="259"/>
    </row>
    <row r="181" spans="3:4" ht="12.75">
      <c r="C181" s="259"/>
      <c r="D181" s="259"/>
    </row>
    <row r="182" spans="3:4" ht="12.75">
      <c r="C182" s="259"/>
      <c r="D182" s="259"/>
    </row>
    <row r="183" spans="3:4" ht="12.75">
      <c r="C183" s="259"/>
      <c r="D183" s="259"/>
    </row>
    <row r="184" spans="3:4" ht="12.75">
      <c r="C184" s="259"/>
      <c r="D184" s="259"/>
    </row>
    <row r="185" spans="3:4" ht="12.75">
      <c r="C185" s="259"/>
      <c r="D185" s="259"/>
    </row>
    <row r="186" spans="3:4" ht="12.75">
      <c r="C186" s="259"/>
      <c r="D186" s="259"/>
    </row>
    <row r="187" spans="3:4" ht="12.75">
      <c r="C187" s="259"/>
      <c r="D187" s="259"/>
    </row>
    <row r="188" spans="3:4" ht="12.75">
      <c r="C188" s="259"/>
      <c r="D188" s="259"/>
    </row>
    <row r="189" spans="3:4" ht="12.75">
      <c r="C189" s="259"/>
      <c r="D189" s="259"/>
    </row>
    <row r="190" spans="3:4" ht="12.75">
      <c r="C190" s="259"/>
      <c r="D190" s="259"/>
    </row>
    <row r="191" spans="3:4" ht="12.75">
      <c r="C191" s="259"/>
      <c r="D191" s="259"/>
    </row>
    <row r="192" spans="3:4" ht="12.75">
      <c r="C192" s="259"/>
      <c r="D192" s="259"/>
    </row>
    <row r="193" spans="3:4" ht="12.75">
      <c r="C193" s="259"/>
      <c r="D193" s="259"/>
    </row>
    <row r="194" spans="3:4" ht="12.75">
      <c r="C194" s="259"/>
      <c r="D194" s="259"/>
    </row>
    <row r="195" spans="3:4" ht="12.75">
      <c r="C195" s="259"/>
      <c r="D195" s="259"/>
    </row>
    <row r="196" spans="3:4" ht="12.75">
      <c r="C196" s="259"/>
      <c r="D196" s="259"/>
    </row>
    <row r="197" spans="3:4" ht="12.75">
      <c r="C197" s="259"/>
      <c r="D197" s="259"/>
    </row>
    <row r="198" spans="3:4" ht="12.75">
      <c r="C198" s="259"/>
      <c r="D198" s="259"/>
    </row>
    <row r="199" spans="3:4" ht="12.75">
      <c r="C199" s="259"/>
      <c r="D199" s="259"/>
    </row>
    <row r="200" spans="3:4" ht="12.75">
      <c r="C200" s="259"/>
      <c r="D200" s="259"/>
    </row>
    <row r="201" spans="3:4" ht="12.75">
      <c r="C201" s="259"/>
      <c r="D201" s="259"/>
    </row>
    <row r="202" spans="3:4" ht="12.75">
      <c r="C202" s="259"/>
      <c r="D202" s="259"/>
    </row>
    <row r="203" spans="3:4" ht="12.75">
      <c r="C203" s="259"/>
      <c r="D203" s="259"/>
    </row>
    <row r="204" spans="3:4" ht="12.75">
      <c r="C204" s="259"/>
      <c r="D204" s="259"/>
    </row>
    <row r="205" spans="3:4" ht="12.75">
      <c r="C205" s="259"/>
      <c r="D205" s="259"/>
    </row>
    <row r="206" spans="3:4" ht="12.75">
      <c r="C206" s="259"/>
      <c r="D206" s="259"/>
    </row>
    <row r="207" spans="3:4" ht="12.75">
      <c r="C207" s="259"/>
      <c r="D207" s="259"/>
    </row>
    <row r="208" spans="3:4" ht="12.75">
      <c r="C208" s="259"/>
      <c r="D208" s="259"/>
    </row>
    <row r="209" spans="3:4" ht="12.75">
      <c r="C209" s="259"/>
      <c r="D209" s="259"/>
    </row>
    <row r="210" spans="3:4" ht="12.75">
      <c r="C210" s="259"/>
      <c r="D210" s="259"/>
    </row>
    <row r="211" spans="3:4" ht="12.75">
      <c r="C211" s="259"/>
      <c r="D211" s="259"/>
    </row>
    <row r="212" spans="3:4" ht="12.75">
      <c r="C212" s="259"/>
      <c r="D212" s="259"/>
    </row>
    <row r="213" spans="3:4" ht="12.75">
      <c r="C213" s="259"/>
      <c r="D213" s="259"/>
    </row>
    <row r="214" spans="3:4" ht="12.75">
      <c r="C214" s="259"/>
      <c r="D214" s="259"/>
    </row>
    <row r="215" spans="3:4" ht="12.75">
      <c r="C215" s="259"/>
      <c r="D215" s="259"/>
    </row>
    <row r="216" spans="3:4" ht="12.75">
      <c r="C216" s="259"/>
      <c r="D216" s="259"/>
    </row>
    <row r="217" spans="3:4" ht="12.75">
      <c r="C217" s="259"/>
      <c r="D217" s="259"/>
    </row>
    <row r="218" spans="3:4" ht="12.75">
      <c r="C218" s="259"/>
      <c r="D218" s="259"/>
    </row>
    <row r="219" spans="3:4" ht="12.75">
      <c r="C219" s="259"/>
      <c r="D219" s="259"/>
    </row>
    <row r="220" spans="3:4" ht="12.75">
      <c r="C220" s="259"/>
      <c r="D220" s="259"/>
    </row>
    <row r="221" spans="3:4" ht="12.75">
      <c r="C221" s="259"/>
      <c r="D221" s="259"/>
    </row>
    <row r="222" spans="3:4" ht="12.75">
      <c r="C222" s="259"/>
      <c r="D222" s="259"/>
    </row>
    <row r="223" spans="3:4" ht="12.75">
      <c r="C223" s="259"/>
      <c r="D223" s="259"/>
    </row>
    <row r="224" spans="3:4" ht="12.75">
      <c r="C224" s="259"/>
      <c r="D224" s="259"/>
    </row>
    <row r="225" spans="3:4" ht="12.75">
      <c r="C225" s="259"/>
      <c r="D225" s="259"/>
    </row>
    <row r="226" spans="3:4" ht="12.75">
      <c r="C226" s="259"/>
      <c r="D226" s="259"/>
    </row>
    <row r="227" spans="3:4" ht="12.75">
      <c r="C227" s="259"/>
      <c r="D227" s="259"/>
    </row>
    <row r="228" spans="3:4" ht="12.75">
      <c r="C228" s="259"/>
      <c r="D228" s="259"/>
    </row>
    <row r="229" spans="3:4" ht="12.75">
      <c r="C229" s="259"/>
      <c r="D229" s="259"/>
    </row>
    <row r="230" spans="3:4" ht="12.75">
      <c r="C230" s="259"/>
      <c r="D230" s="259"/>
    </row>
    <row r="231" spans="3:4" ht="12.75">
      <c r="C231" s="259"/>
      <c r="D231" s="259"/>
    </row>
    <row r="232" spans="3:4" ht="12.75">
      <c r="C232" s="259"/>
      <c r="D232" s="259"/>
    </row>
    <row r="233" spans="3:4" ht="12.75">
      <c r="C233" s="259"/>
      <c r="D233" s="259"/>
    </row>
    <row r="234" spans="3:4" ht="12.75">
      <c r="C234" s="259"/>
      <c r="D234" s="259"/>
    </row>
    <row r="235" spans="3:4" ht="12.75">
      <c r="C235" s="259"/>
      <c r="D235" s="259"/>
    </row>
    <row r="236" spans="3:4" ht="12.75">
      <c r="C236" s="259"/>
      <c r="D236" s="259"/>
    </row>
    <row r="237" spans="3:4" ht="12.75">
      <c r="C237" s="259"/>
      <c r="D237" s="259"/>
    </row>
    <row r="238" spans="3:4" ht="12.75">
      <c r="C238" s="259"/>
      <c r="D238" s="259"/>
    </row>
    <row r="239" spans="3:4" ht="12.75">
      <c r="C239" s="259"/>
      <c r="D239" s="259"/>
    </row>
    <row r="240" spans="3:4" ht="12.75">
      <c r="C240" s="259"/>
      <c r="D240" s="259"/>
    </row>
    <row r="241" spans="3:4" ht="12.75">
      <c r="C241" s="259"/>
      <c r="D241" s="259"/>
    </row>
    <row r="242" spans="3:4" ht="12.75">
      <c r="C242" s="259"/>
      <c r="D242" s="259"/>
    </row>
    <row r="243" spans="3:4" ht="12.75">
      <c r="C243" s="259"/>
      <c r="D243" s="259"/>
    </row>
    <row r="244" spans="3:4" ht="12.75">
      <c r="C244" s="259"/>
      <c r="D244" s="259"/>
    </row>
    <row r="245" spans="3:4" ht="12.75">
      <c r="C245" s="259"/>
      <c r="D245" s="259"/>
    </row>
    <row r="246" spans="3:4" ht="12.75">
      <c r="C246" s="259"/>
      <c r="D246" s="259"/>
    </row>
    <row r="247" spans="3:4" ht="12.75">
      <c r="C247" s="259"/>
      <c r="D247" s="259"/>
    </row>
    <row r="248" spans="3:4" ht="12.75">
      <c r="C248" s="259"/>
      <c r="D248" s="259"/>
    </row>
    <row r="249" spans="3:4" ht="12.75">
      <c r="C249" s="259"/>
      <c r="D249" s="259"/>
    </row>
    <row r="250" spans="3:4" ht="12.75">
      <c r="C250" s="259"/>
      <c r="D250" s="259"/>
    </row>
    <row r="251" spans="3:4" ht="12.75">
      <c r="C251" s="259"/>
      <c r="D251" s="259"/>
    </row>
    <row r="252" spans="3:4" ht="12.75">
      <c r="C252" s="259"/>
      <c r="D252" s="259"/>
    </row>
    <row r="253" spans="3:4" ht="12.75">
      <c r="C253" s="259"/>
      <c r="D253" s="259"/>
    </row>
    <row r="254" spans="3:4" ht="12.75">
      <c r="C254" s="259"/>
      <c r="D254" s="259"/>
    </row>
    <row r="255" spans="3:4" ht="12.75">
      <c r="C255" s="259"/>
      <c r="D255" s="259"/>
    </row>
    <row r="256" spans="3:4" ht="12.75">
      <c r="C256" s="259"/>
      <c r="D256" s="259"/>
    </row>
    <row r="257" spans="3:4" ht="12.75">
      <c r="C257" s="259"/>
      <c r="D257" s="259"/>
    </row>
    <row r="258" spans="3:4" ht="12.75">
      <c r="C258" s="259"/>
      <c r="D258" s="259"/>
    </row>
    <row r="259" spans="3:4" ht="12.75">
      <c r="C259" s="259"/>
      <c r="D259" s="259"/>
    </row>
    <row r="260" spans="3:4" ht="12.75">
      <c r="C260" s="259"/>
      <c r="D260" s="259"/>
    </row>
    <row r="261" spans="3:4" ht="12.75">
      <c r="C261" s="259"/>
      <c r="D261" s="259"/>
    </row>
    <row r="262" spans="3:4" ht="12.75">
      <c r="C262" s="259"/>
      <c r="D262" s="259"/>
    </row>
    <row r="263" spans="3:4" ht="12.75">
      <c r="C263" s="259"/>
      <c r="D263" s="259"/>
    </row>
    <row r="264" spans="3:4" ht="12.75">
      <c r="C264" s="259"/>
      <c r="D264" s="259"/>
    </row>
    <row r="265" spans="3:4" ht="12.75">
      <c r="C265" s="259"/>
      <c r="D265" s="259"/>
    </row>
    <row r="266" spans="3:4" ht="12.75">
      <c r="C266" s="259"/>
      <c r="D266" s="259"/>
    </row>
    <row r="267" spans="3:4" ht="12.75">
      <c r="C267" s="259"/>
      <c r="D267" s="259"/>
    </row>
    <row r="268" spans="3:4" ht="12.75">
      <c r="C268" s="259"/>
      <c r="D268" s="259"/>
    </row>
    <row r="269" spans="3:4" ht="12.75">
      <c r="C269" s="259"/>
      <c r="D269" s="259"/>
    </row>
    <row r="270" spans="3:4" ht="12.75">
      <c r="C270" s="259"/>
      <c r="D270" s="259"/>
    </row>
    <row r="271" spans="3:4" ht="12.75">
      <c r="C271" s="259"/>
      <c r="D271" s="259"/>
    </row>
    <row r="272" spans="3:4" ht="12.75">
      <c r="C272" s="259"/>
      <c r="D272" s="259"/>
    </row>
    <row r="273" spans="3:4" ht="12.75">
      <c r="C273" s="259"/>
      <c r="D273" s="259"/>
    </row>
    <row r="274" spans="3:4" ht="12.75">
      <c r="C274" s="259"/>
      <c r="D274" s="259"/>
    </row>
    <row r="275" spans="3:4" ht="12.75">
      <c r="C275" s="259"/>
      <c r="D275" s="259"/>
    </row>
    <row r="276" spans="3:4" ht="12.75">
      <c r="C276" s="259"/>
      <c r="D276" s="259"/>
    </row>
    <row r="277" spans="3:4" ht="12.75">
      <c r="C277" s="259"/>
      <c r="D277" s="259"/>
    </row>
    <row r="278" spans="3:4" ht="12.75">
      <c r="C278" s="259"/>
      <c r="D278" s="259"/>
    </row>
    <row r="279" spans="3:4" ht="12.75">
      <c r="C279" s="259"/>
      <c r="D279" s="259"/>
    </row>
    <row r="280" spans="3:4" ht="12.75">
      <c r="C280" s="259"/>
      <c r="D280" s="259"/>
    </row>
    <row r="281" spans="3:4" ht="12.75">
      <c r="C281" s="259"/>
      <c r="D281" s="259"/>
    </row>
    <row r="282" spans="3:4" ht="12.75">
      <c r="C282" s="259"/>
      <c r="D282" s="259"/>
    </row>
    <row r="283" spans="3:4" ht="12.75">
      <c r="C283" s="259"/>
      <c r="D283" s="259"/>
    </row>
    <row r="284" spans="3:4" ht="12.75">
      <c r="C284" s="259"/>
      <c r="D284" s="259"/>
    </row>
    <row r="285" spans="3:4" ht="12.75">
      <c r="C285" s="259"/>
      <c r="D285" s="259"/>
    </row>
    <row r="286" spans="3:4" ht="12.75">
      <c r="C286" s="259"/>
      <c r="D286" s="259"/>
    </row>
    <row r="287" spans="3:4" ht="12.75">
      <c r="C287" s="259"/>
      <c r="D287" s="259"/>
    </row>
    <row r="288" spans="3:4" ht="12.75">
      <c r="C288" s="259"/>
      <c r="D288" s="259"/>
    </row>
    <row r="289" spans="3:4" ht="12.75">
      <c r="C289" s="259"/>
      <c r="D289" s="259"/>
    </row>
    <row r="290" spans="3:4" ht="12.75">
      <c r="C290" s="259"/>
      <c r="D290" s="259"/>
    </row>
    <row r="291" spans="3:4" ht="12.75">
      <c r="C291" s="259"/>
      <c r="D291" s="259"/>
    </row>
    <row r="292" spans="3:4" ht="12.75">
      <c r="C292" s="259"/>
      <c r="D292" s="259"/>
    </row>
    <row r="293" spans="3:4" ht="12.75">
      <c r="C293" s="259"/>
      <c r="D293" s="259"/>
    </row>
    <row r="294" spans="3:4" ht="12.75">
      <c r="C294" s="259"/>
      <c r="D294" s="259"/>
    </row>
    <row r="295" spans="3:4" ht="12.75">
      <c r="C295" s="259"/>
      <c r="D295" s="259"/>
    </row>
    <row r="296" spans="3:4" ht="12.75">
      <c r="C296" s="259"/>
      <c r="D296" s="259"/>
    </row>
    <row r="297" spans="3:4" ht="12.75">
      <c r="C297" s="259"/>
      <c r="D297" s="259"/>
    </row>
    <row r="298" spans="3:4" ht="12.75">
      <c r="C298" s="259"/>
      <c r="D298" s="259"/>
    </row>
    <row r="299" spans="3:4" ht="12.75">
      <c r="C299" s="259"/>
      <c r="D299" s="259"/>
    </row>
    <row r="300" spans="3:4" ht="12.75">
      <c r="C300" s="259"/>
      <c r="D300" s="259"/>
    </row>
    <row r="301" spans="3:4" ht="12.75">
      <c r="C301" s="259"/>
      <c r="D301" s="259"/>
    </row>
    <row r="302" spans="3:4" ht="12.75">
      <c r="C302" s="259"/>
      <c r="D302" s="259"/>
    </row>
    <row r="303" spans="3:4" ht="12.75">
      <c r="C303" s="259"/>
      <c r="D303" s="259"/>
    </row>
    <row r="304" spans="3:4" ht="12.75">
      <c r="C304" s="259"/>
      <c r="D304" s="259"/>
    </row>
    <row r="305" spans="3:4" ht="12.75">
      <c r="C305" s="259"/>
      <c r="D305" s="259"/>
    </row>
    <row r="306" spans="3:4" ht="12.75">
      <c r="C306" s="259"/>
      <c r="D306" s="259"/>
    </row>
    <row r="307" spans="3:4" ht="12.75">
      <c r="C307" s="259"/>
      <c r="D307" s="259"/>
    </row>
    <row r="308" spans="3:4" ht="12.75">
      <c r="C308" s="259"/>
      <c r="D308" s="259"/>
    </row>
    <row r="309" spans="3:4" ht="12.75">
      <c r="C309" s="259"/>
      <c r="D309" s="259"/>
    </row>
    <row r="310" spans="3:4" ht="12.75">
      <c r="C310" s="259"/>
      <c r="D310" s="259"/>
    </row>
    <row r="311" spans="3:4" ht="12.75">
      <c r="C311" s="259"/>
      <c r="D311" s="259"/>
    </row>
    <row r="312" spans="3:4" ht="12.75">
      <c r="C312" s="259"/>
      <c r="D312" s="259"/>
    </row>
    <row r="313" spans="3:4" ht="12.75">
      <c r="C313" s="259"/>
      <c r="D313" s="259"/>
    </row>
    <row r="314" spans="3:4" ht="12.75">
      <c r="C314" s="259"/>
      <c r="D314" s="259"/>
    </row>
    <row r="315" spans="3:4" ht="12.75">
      <c r="C315" s="259"/>
      <c r="D315" s="259"/>
    </row>
    <row r="316" spans="3:4" ht="12.75">
      <c r="C316" s="259"/>
      <c r="D316" s="259"/>
    </row>
    <row r="317" spans="3:4" ht="12.75">
      <c r="C317" s="259"/>
      <c r="D317" s="259"/>
    </row>
    <row r="318" spans="3:4" ht="12.75">
      <c r="C318" s="259"/>
      <c r="D318" s="259"/>
    </row>
    <row r="319" spans="3:4" ht="12.75">
      <c r="C319" s="259"/>
      <c r="D319" s="259"/>
    </row>
    <row r="320" spans="3:4" ht="12.75">
      <c r="C320" s="259"/>
      <c r="D320" s="259"/>
    </row>
    <row r="321" spans="3:4" ht="12.75">
      <c r="C321" s="259"/>
      <c r="D321" s="259"/>
    </row>
    <row r="322" spans="3:4" ht="12.75">
      <c r="C322" s="259"/>
      <c r="D322" s="259"/>
    </row>
    <row r="323" spans="3:4" ht="12.75">
      <c r="C323" s="259"/>
      <c r="D323" s="259"/>
    </row>
    <row r="324" spans="3:4" ht="12.75">
      <c r="C324" s="259"/>
      <c r="D324" s="259"/>
    </row>
    <row r="325" spans="3:4" ht="12.75">
      <c r="C325" s="259"/>
      <c r="D325" s="259"/>
    </row>
    <row r="326" spans="3:4" ht="12.75">
      <c r="C326" s="259"/>
      <c r="D326" s="259"/>
    </row>
    <row r="327" spans="3:4" ht="12.75">
      <c r="C327" s="259"/>
      <c r="D327" s="259"/>
    </row>
    <row r="328" spans="3:4" ht="12.75">
      <c r="C328" s="259"/>
      <c r="D328" s="259"/>
    </row>
    <row r="329" spans="3:4" ht="12.75">
      <c r="C329" s="259"/>
      <c r="D329" s="259"/>
    </row>
    <row r="330" spans="3:4" ht="12.75">
      <c r="C330" s="259"/>
      <c r="D330" s="259"/>
    </row>
    <row r="331" spans="3:4" ht="12.75">
      <c r="C331" s="259"/>
      <c r="D331" s="259"/>
    </row>
    <row r="332" spans="3:4" ht="12.75">
      <c r="C332" s="259"/>
      <c r="D332" s="259"/>
    </row>
    <row r="333" spans="3:4" ht="12.75">
      <c r="C333" s="259"/>
      <c r="D333" s="259"/>
    </row>
    <row r="334" spans="3:4" ht="12.75">
      <c r="C334" s="259"/>
      <c r="D334" s="259"/>
    </row>
    <row r="335" spans="3:4" ht="12.75">
      <c r="C335" s="259"/>
      <c r="D335" s="259"/>
    </row>
    <row r="336" spans="3:4" ht="12.75">
      <c r="C336" s="259"/>
      <c r="D336" s="259"/>
    </row>
    <row r="337" spans="3:4" ht="12.75">
      <c r="C337" s="259"/>
      <c r="D337" s="259"/>
    </row>
    <row r="338" spans="3:4" ht="12.75">
      <c r="C338" s="259"/>
      <c r="D338" s="259"/>
    </row>
    <row r="339" spans="3:4" ht="12.75">
      <c r="C339" s="259"/>
      <c r="D339" s="259"/>
    </row>
    <row r="340" spans="3:4" ht="12.75">
      <c r="C340" s="259"/>
      <c r="D340" s="259"/>
    </row>
    <row r="341" spans="3:4" ht="12.75">
      <c r="C341" s="259"/>
      <c r="D341" s="259"/>
    </row>
    <row r="342" spans="3:4" ht="12.75">
      <c r="C342" s="259"/>
      <c r="D342" s="259"/>
    </row>
    <row r="343" spans="3:4" ht="12.75">
      <c r="C343" s="259"/>
      <c r="D343" s="259"/>
    </row>
    <row r="344" spans="3:4" ht="12.75">
      <c r="C344" s="259"/>
      <c r="D344" s="259"/>
    </row>
    <row r="345" spans="3:4" ht="12.75">
      <c r="C345" s="259"/>
      <c r="D345" s="259"/>
    </row>
    <row r="346" spans="3:4" ht="12.75">
      <c r="C346" s="259"/>
      <c r="D346" s="259"/>
    </row>
    <row r="347" spans="3:4" ht="12.75">
      <c r="C347" s="259"/>
      <c r="D347" s="259"/>
    </row>
    <row r="348" spans="3:4" ht="12.75">
      <c r="C348" s="259"/>
      <c r="D348" s="259"/>
    </row>
    <row r="349" spans="3:4" ht="12.75">
      <c r="C349" s="259"/>
      <c r="D349" s="259"/>
    </row>
    <row r="350" spans="3:4" ht="12.75">
      <c r="C350" s="259"/>
      <c r="D350" s="259"/>
    </row>
    <row r="351" spans="3:4" ht="12.75">
      <c r="C351" s="259"/>
      <c r="D351" s="259"/>
    </row>
    <row r="352" spans="3:4" ht="12.75">
      <c r="C352" s="259"/>
      <c r="D352" s="259"/>
    </row>
    <row r="353" spans="3:4" ht="12.75">
      <c r="C353" s="259"/>
      <c r="D353" s="259"/>
    </row>
    <row r="354" spans="3:4" ht="12.75">
      <c r="C354" s="259"/>
      <c r="D354" s="259"/>
    </row>
    <row r="355" spans="3:4" ht="12.75">
      <c r="C355" s="259"/>
      <c r="D355" s="259"/>
    </row>
    <row r="356" spans="3:4" ht="12.75">
      <c r="C356" s="259"/>
      <c r="D356" s="259"/>
    </row>
    <row r="357" spans="3:4" ht="12.75">
      <c r="C357" s="259"/>
      <c r="D357" s="259"/>
    </row>
    <row r="358" spans="3:4" ht="12.75">
      <c r="C358" s="259"/>
      <c r="D358" s="259"/>
    </row>
    <row r="359" spans="3:4" ht="12.75">
      <c r="C359" s="259"/>
      <c r="D359" s="259"/>
    </row>
    <row r="360" spans="3:4" ht="12.75">
      <c r="C360" s="259"/>
      <c r="D360" s="259"/>
    </row>
    <row r="361" spans="3:4" ht="12.75">
      <c r="C361" s="259"/>
      <c r="D361" s="259"/>
    </row>
    <row r="362" spans="3:4" ht="12.75">
      <c r="C362" s="259"/>
      <c r="D362" s="259"/>
    </row>
    <row r="363" spans="3:4" ht="12.75">
      <c r="C363" s="259"/>
      <c r="D363" s="259"/>
    </row>
    <row r="364" spans="3:4" ht="12.75">
      <c r="C364" s="259"/>
      <c r="D364" s="259"/>
    </row>
    <row r="365" spans="3:4" ht="12.75">
      <c r="C365" s="259"/>
      <c r="D365" s="259"/>
    </row>
    <row r="366" spans="3:4" ht="12.75">
      <c r="C366" s="259"/>
      <c r="D366" s="259"/>
    </row>
    <row r="367" spans="3:4" ht="12.75">
      <c r="C367" s="259"/>
      <c r="D367" s="259"/>
    </row>
    <row r="368" spans="3:4" ht="12.75">
      <c r="C368" s="259"/>
      <c r="D368" s="259"/>
    </row>
    <row r="369" spans="3:4" ht="12.75">
      <c r="C369" s="259"/>
      <c r="D369" s="259"/>
    </row>
    <row r="370" spans="3:4" ht="12.75">
      <c r="C370" s="259"/>
      <c r="D370" s="259"/>
    </row>
    <row r="371" spans="3:4" ht="12.75">
      <c r="C371" s="259"/>
      <c r="D371" s="259"/>
    </row>
    <row r="372" spans="3:4" ht="12.75">
      <c r="C372" s="259"/>
      <c r="D372" s="259"/>
    </row>
    <row r="373" spans="3:4" ht="12.75">
      <c r="C373" s="259"/>
      <c r="D373" s="259"/>
    </row>
    <row r="374" spans="3:4" ht="12.75">
      <c r="C374" s="259"/>
      <c r="D374" s="259"/>
    </row>
    <row r="375" spans="3:4" ht="12.75">
      <c r="C375" s="259"/>
      <c r="D375" s="259"/>
    </row>
    <row r="376" spans="3:4" ht="12.75">
      <c r="C376" s="259"/>
      <c r="D376" s="259"/>
    </row>
    <row r="377" spans="3:4" ht="12.75">
      <c r="C377" s="259"/>
      <c r="D377" s="259"/>
    </row>
    <row r="378" spans="3:4" ht="12.75">
      <c r="C378" s="259"/>
      <c r="D378" s="259"/>
    </row>
    <row r="379" spans="3:4" ht="12.75">
      <c r="C379" s="259"/>
      <c r="D379" s="259"/>
    </row>
    <row r="380" spans="3:4" ht="12.75">
      <c r="C380" s="259"/>
      <c r="D380" s="259"/>
    </row>
    <row r="381" spans="3:4" ht="12.75">
      <c r="C381" s="259"/>
      <c r="D381" s="259"/>
    </row>
    <row r="382" spans="3:4" ht="12.75">
      <c r="C382" s="259"/>
      <c r="D382" s="259"/>
    </row>
    <row r="383" spans="3:4" ht="12.75">
      <c r="C383" s="259"/>
      <c r="D383" s="259"/>
    </row>
    <row r="384" spans="3:4" ht="12.75">
      <c r="C384" s="259"/>
      <c r="D384" s="259"/>
    </row>
    <row r="385" spans="3:4" ht="12.75">
      <c r="C385" s="259"/>
      <c r="D385" s="259"/>
    </row>
    <row r="386" spans="3:4" ht="12.75">
      <c r="C386" s="259"/>
      <c r="D386" s="259"/>
    </row>
    <row r="387" spans="3:4" ht="12.75">
      <c r="C387" s="259"/>
      <c r="D387" s="259"/>
    </row>
    <row r="388" spans="3:4" ht="12.75">
      <c r="C388" s="259"/>
      <c r="D388" s="259"/>
    </row>
    <row r="389" spans="3:4" ht="12.75">
      <c r="C389" s="259"/>
      <c r="D389" s="259"/>
    </row>
    <row r="390" spans="3:4" ht="12.75">
      <c r="C390" s="259"/>
      <c r="D390" s="259"/>
    </row>
    <row r="391" spans="3:4" ht="12.75">
      <c r="C391" s="259"/>
      <c r="D391" s="259"/>
    </row>
    <row r="392" spans="3:4" ht="12.75">
      <c r="C392" s="259"/>
      <c r="D392" s="259"/>
    </row>
    <row r="393" spans="3:4" ht="12.75">
      <c r="C393" s="259"/>
      <c r="D393" s="259"/>
    </row>
    <row r="394" spans="3:4" ht="12.75">
      <c r="C394" s="259"/>
      <c r="D394" s="259"/>
    </row>
    <row r="395" spans="3:4" ht="12.75">
      <c r="C395" s="259"/>
      <c r="D395" s="259"/>
    </row>
    <row r="396" spans="3:4" ht="12.75">
      <c r="C396" s="259"/>
      <c r="D396" s="259"/>
    </row>
    <row r="397" spans="3:4" ht="12.75">
      <c r="C397" s="259"/>
      <c r="D397" s="259"/>
    </row>
    <row r="398" spans="3:4" ht="12.75">
      <c r="C398" s="259"/>
      <c r="D398" s="259"/>
    </row>
    <row r="399" spans="3:4" ht="12.75">
      <c r="C399" s="259"/>
      <c r="D399" s="259"/>
    </row>
    <row r="400" spans="3:4" ht="12.75">
      <c r="C400" s="259"/>
      <c r="D400" s="259"/>
    </row>
    <row r="401" spans="3:4" ht="12.75">
      <c r="C401" s="259"/>
      <c r="D401" s="259"/>
    </row>
    <row r="402" spans="3:4" ht="12.75">
      <c r="C402" s="259"/>
      <c r="D402" s="259"/>
    </row>
    <row r="403" spans="3:4" ht="12.75">
      <c r="C403" s="259"/>
      <c r="D403" s="259"/>
    </row>
    <row r="404" spans="3:4" ht="12.75">
      <c r="C404" s="259"/>
      <c r="D404" s="259"/>
    </row>
    <row r="405" spans="3:4" ht="12.75">
      <c r="C405" s="259"/>
      <c r="D405" s="259"/>
    </row>
    <row r="406" spans="3:4" ht="12.75">
      <c r="C406" s="259"/>
      <c r="D406" s="259"/>
    </row>
    <row r="407" spans="3:4" ht="12.75">
      <c r="C407" s="259"/>
      <c r="D407" s="259"/>
    </row>
    <row r="408" spans="3:4" ht="12.75">
      <c r="C408" s="259"/>
      <c r="D408" s="259"/>
    </row>
    <row r="409" spans="3:4" ht="12.75">
      <c r="C409" s="259"/>
      <c r="D409" s="259"/>
    </row>
    <row r="410" spans="3:4" ht="12.75">
      <c r="C410" s="259"/>
      <c r="D410" s="259"/>
    </row>
    <row r="411" spans="3:4" ht="12.75">
      <c r="C411" s="259"/>
      <c r="D411" s="259"/>
    </row>
    <row r="412" spans="3:4" ht="12.75">
      <c r="C412" s="259"/>
      <c r="D412" s="259"/>
    </row>
    <row r="413" spans="3:4" ht="12.75">
      <c r="C413" s="259"/>
      <c r="D413" s="259"/>
    </row>
    <row r="414" spans="3:4" ht="12.75">
      <c r="C414" s="259"/>
      <c r="D414" s="259"/>
    </row>
    <row r="415" spans="3:4" ht="12.75">
      <c r="C415" s="259"/>
      <c r="D415" s="259"/>
    </row>
    <row r="416" spans="3:4" ht="12.75">
      <c r="C416" s="259"/>
      <c r="D416" s="259"/>
    </row>
    <row r="417" spans="3:4" ht="12.75">
      <c r="C417" s="259"/>
      <c r="D417" s="259"/>
    </row>
    <row r="418" spans="3:4" ht="12.75">
      <c r="C418" s="259"/>
      <c r="D418" s="259"/>
    </row>
    <row r="419" spans="3:4" ht="12.75">
      <c r="C419" s="259"/>
      <c r="D419" s="259"/>
    </row>
    <row r="420" spans="3:4" ht="12.75">
      <c r="C420" s="259"/>
      <c r="D420" s="259"/>
    </row>
    <row r="421" spans="3:4" ht="12.75">
      <c r="C421" s="259"/>
      <c r="D421" s="259"/>
    </row>
    <row r="422" spans="3:4" ht="12.75">
      <c r="C422" s="259"/>
      <c r="D422" s="259"/>
    </row>
    <row r="423" spans="3:4" ht="12.75">
      <c r="C423" s="259"/>
      <c r="D423" s="259"/>
    </row>
    <row r="424" spans="3:4" ht="12.75">
      <c r="C424" s="259"/>
      <c r="D424" s="259"/>
    </row>
    <row r="425" spans="3:4" ht="12.75">
      <c r="C425" s="259"/>
      <c r="D425" s="259"/>
    </row>
    <row r="426" spans="3:4" ht="12.75">
      <c r="C426" s="259"/>
      <c r="D426" s="259"/>
    </row>
    <row r="427" spans="3:4" ht="12.75">
      <c r="C427" s="259"/>
      <c r="D427" s="259"/>
    </row>
    <row r="428" spans="3:4" ht="12.75">
      <c r="C428" s="259"/>
      <c r="D428" s="259"/>
    </row>
    <row r="429" spans="3:4" ht="12.75">
      <c r="C429" s="259"/>
      <c r="D429" s="259"/>
    </row>
    <row r="430" spans="3:4" ht="12.75">
      <c r="C430" s="259"/>
      <c r="D430" s="259"/>
    </row>
    <row r="431" spans="3:4" ht="12.75">
      <c r="C431" s="259"/>
      <c r="D431" s="259"/>
    </row>
    <row r="432" spans="3:4" ht="12.75">
      <c r="C432" s="259"/>
      <c r="D432" s="259"/>
    </row>
    <row r="433" spans="3:4" ht="12.75">
      <c r="C433" s="259"/>
      <c r="D433" s="259"/>
    </row>
    <row r="434" spans="3:4" ht="12.75">
      <c r="C434" s="259"/>
      <c r="D434" s="259"/>
    </row>
    <row r="435" spans="3:4" ht="12.75">
      <c r="C435" s="259"/>
      <c r="D435" s="259"/>
    </row>
    <row r="436" spans="3:4" ht="12.75">
      <c r="C436" s="259"/>
      <c r="D436" s="259"/>
    </row>
    <row r="437" spans="3:4" ht="12.75">
      <c r="C437" s="259"/>
      <c r="D437" s="259"/>
    </row>
    <row r="438" spans="3:4" ht="12.75">
      <c r="C438" s="259"/>
      <c r="D438" s="259"/>
    </row>
    <row r="439" spans="3:4" ht="12.75">
      <c r="C439" s="259"/>
      <c r="D439" s="259"/>
    </row>
    <row r="440" spans="3:4" ht="12.75">
      <c r="C440" s="259"/>
      <c r="D440" s="259"/>
    </row>
    <row r="441" spans="3:4" ht="12.75">
      <c r="C441" s="259"/>
      <c r="D441" s="259"/>
    </row>
    <row r="442" spans="3:4" ht="12.75">
      <c r="C442" s="259"/>
      <c r="D442" s="259"/>
    </row>
    <row r="443" spans="3:4" ht="12.75">
      <c r="C443" s="259"/>
      <c r="D443" s="259"/>
    </row>
    <row r="444" spans="3:4" ht="12.75">
      <c r="C444" s="259"/>
      <c r="D444" s="259"/>
    </row>
    <row r="445" spans="3:4" ht="12.75">
      <c r="C445" s="259"/>
      <c r="D445" s="259"/>
    </row>
    <row r="446" spans="3:4" ht="12.75">
      <c r="C446" s="259"/>
      <c r="D446" s="259"/>
    </row>
    <row r="447" spans="3:4" ht="12.75">
      <c r="C447" s="259"/>
      <c r="D447" s="259"/>
    </row>
    <row r="448" spans="3:4" ht="12.75">
      <c r="C448" s="259"/>
      <c r="D448" s="259"/>
    </row>
    <row r="449" spans="3:4" ht="12.75">
      <c r="C449" s="259"/>
      <c r="D449" s="259"/>
    </row>
    <row r="450" spans="3:4" ht="12.75">
      <c r="C450" s="259"/>
      <c r="D450" s="259"/>
    </row>
    <row r="451" spans="3:4" ht="12.75">
      <c r="C451" s="259"/>
      <c r="D451" s="259"/>
    </row>
    <row r="452" spans="3:4" ht="12.75">
      <c r="C452" s="259"/>
      <c r="D452" s="259"/>
    </row>
    <row r="453" spans="3:4" ht="12.75">
      <c r="C453" s="259"/>
      <c r="D453" s="259"/>
    </row>
    <row r="454" spans="3:4" ht="12.75">
      <c r="C454" s="259"/>
      <c r="D454" s="259"/>
    </row>
    <row r="455" spans="3:4" ht="12.75">
      <c r="C455" s="259"/>
      <c r="D455" s="259"/>
    </row>
    <row r="456" spans="3:4" ht="12.75">
      <c r="C456" s="259"/>
      <c r="D456" s="259"/>
    </row>
    <row r="457" spans="3:4" ht="12.75">
      <c r="C457" s="259"/>
      <c r="D457" s="259"/>
    </row>
    <row r="458" spans="3:4" ht="12.75">
      <c r="C458" s="259"/>
      <c r="D458" s="259"/>
    </row>
    <row r="459" spans="3:4" ht="12.75">
      <c r="C459" s="259"/>
      <c r="D459" s="259"/>
    </row>
    <row r="460" spans="3:4" ht="12.75">
      <c r="C460" s="259"/>
      <c r="D460" s="259"/>
    </row>
    <row r="461" spans="3:4" ht="12.75">
      <c r="C461" s="259"/>
      <c r="D461" s="259"/>
    </row>
    <row r="462" spans="3:4" ht="12.75">
      <c r="C462" s="259"/>
      <c r="D462" s="259"/>
    </row>
    <row r="463" spans="3:4" ht="12.75">
      <c r="C463" s="259"/>
      <c r="D463" s="259"/>
    </row>
    <row r="464" spans="3:4" ht="12.75">
      <c r="C464" s="259"/>
      <c r="D464" s="259"/>
    </row>
    <row r="465" spans="3:4" ht="12.75">
      <c r="C465" s="259"/>
      <c r="D465" s="259"/>
    </row>
    <row r="466" spans="3:4" ht="12.75">
      <c r="C466" s="259"/>
      <c r="D466" s="259"/>
    </row>
    <row r="467" spans="3:4" ht="12.75">
      <c r="C467" s="259"/>
      <c r="D467" s="259"/>
    </row>
    <row r="468" spans="3:4" ht="12.75">
      <c r="C468" s="259"/>
      <c r="D468" s="259"/>
    </row>
    <row r="469" spans="3:4" ht="12.75">
      <c r="C469" s="259"/>
      <c r="D469" s="259"/>
    </row>
    <row r="470" spans="3:4" ht="12.75">
      <c r="C470" s="259"/>
      <c r="D470" s="259"/>
    </row>
    <row r="471" spans="3:4" ht="12.75">
      <c r="C471" s="259"/>
      <c r="D471" s="259"/>
    </row>
    <row r="472" spans="3:4" ht="12.75">
      <c r="C472" s="259"/>
      <c r="D472" s="259"/>
    </row>
    <row r="473" spans="3:4" ht="12.75">
      <c r="C473" s="259"/>
      <c r="D473" s="259"/>
    </row>
    <row r="474" spans="3:4" ht="12.75">
      <c r="C474" s="259"/>
      <c r="D474" s="259"/>
    </row>
    <row r="475" spans="3:4" ht="12.75">
      <c r="C475" s="259"/>
      <c r="D475" s="259"/>
    </row>
    <row r="476" spans="3:4" ht="12.75">
      <c r="C476" s="259"/>
      <c r="D476" s="259"/>
    </row>
    <row r="477" spans="3:4" ht="12.75">
      <c r="C477" s="259"/>
      <c r="D477" s="259"/>
    </row>
    <row r="478" spans="3:4" ht="12.75">
      <c r="C478" s="259"/>
      <c r="D478" s="259"/>
    </row>
    <row r="479" spans="3:4" ht="12.75">
      <c r="C479" s="259"/>
      <c r="D479" s="259"/>
    </row>
    <row r="480" spans="3:4" ht="12.75">
      <c r="C480" s="259"/>
      <c r="D480" s="259"/>
    </row>
    <row r="481" spans="3:4" ht="12.75">
      <c r="C481" s="259"/>
      <c r="D481" s="259"/>
    </row>
    <row r="482" spans="3:4" ht="12.75">
      <c r="C482" s="259"/>
      <c r="D482" s="259"/>
    </row>
    <row r="483" spans="3:4" ht="12.75">
      <c r="C483" s="259"/>
      <c r="D483" s="259"/>
    </row>
    <row r="484" spans="3:4" ht="12.75">
      <c r="C484" s="259"/>
      <c r="D484" s="259"/>
    </row>
    <row r="485" spans="3:4" ht="12.75">
      <c r="C485" s="259"/>
      <c r="D485" s="259"/>
    </row>
    <row r="486" spans="3:4" ht="12.75">
      <c r="C486" s="259"/>
      <c r="D486" s="259"/>
    </row>
    <row r="487" spans="3:4" ht="12.75">
      <c r="C487" s="259"/>
      <c r="D487" s="259"/>
    </row>
    <row r="488" spans="3:4" ht="12.75">
      <c r="C488" s="259"/>
      <c r="D488" s="259"/>
    </row>
    <row r="489" spans="3:4" ht="12.75">
      <c r="C489" s="259"/>
      <c r="D489" s="259"/>
    </row>
    <row r="490" spans="3:4" ht="12.75">
      <c r="C490" s="259"/>
      <c r="D490" s="259"/>
    </row>
    <row r="491" spans="3:4" ht="12.75">
      <c r="C491" s="259"/>
      <c r="D491" s="259"/>
    </row>
    <row r="492" spans="3:4" ht="12.75">
      <c r="C492" s="259"/>
      <c r="D492" s="259"/>
    </row>
    <row r="493" spans="3:4" ht="12.75">
      <c r="C493" s="259"/>
      <c r="D493" s="259"/>
    </row>
    <row r="494" spans="3:4" ht="12.75">
      <c r="C494" s="259"/>
      <c r="D494" s="259"/>
    </row>
    <row r="495" spans="3:4" ht="12.75">
      <c r="C495" s="259"/>
      <c r="D495" s="259"/>
    </row>
    <row r="496" spans="3:4" ht="12.75">
      <c r="C496" s="259"/>
      <c r="D496" s="259"/>
    </row>
    <row r="497" spans="3:4" ht="12.75">
      <c r="C497" s="259"/>
      <c r="D497" s="259"/>
    </row>
    <row r="498" spans="3:4" ht="12.75">
      <c r="C498" s="259"/>
      <c r="D498" s="259"/>
    </row>
    <row r="499" spans="3:4" ht="12.75">
      <c r="C499" s="259"/>
      <c r="D499" s="259"/>
    </row>
    <row r="500" spans="3:4" ht="12.75">
      <c r="C500" s="259"/>
      <c r="D500" s="259"/>
    </row>
    <row r="501" spans="3:4" ht="12.75">
      <c r="C501" s="259"/>
      <c r="D501" s="259"/>
    </row>
    <row r="502" spans="3:4" ht="12.75">
      <c r="C502" s="259"/>
      <c r="D502" s="259"/>
    </row>
    <row r="503" spans="3:4" ht="12.75">
      <c r="C503" s="259"/>
      <c r="D503" s="259"/>
    </row>
    <row r="504" spans="3:4" ht="12.75">
      <c r="C504" s="259"/>
      <c r="D504" s="259"/>
    </row>
    <row r="505" spans="3:4" ht="12.75">
      <c r="C505" s="259"/>
      <c r="D505" s="259"/>
    </row>
    <row r="506" spans="3:4" ht="12.75">
      <c r="C506" s="259"/>
      <c r="D506" s="259"/>
    </row>
    <row r="507" spans="3:4" ht="12.75">
      <c r="C507" s="259"/>
      <c r="D507" s="259"/>
    </row>
    <row r="508" spans="3:4" ht="12.75">
      <c r="C508" s="259"/>
      <c r="D508" s="259"/>
    </row>
    <row r="509" spans="3:4" ht="12.75">
      <c r="C509" s="259"/>
      <c r="D509" s="259"/>
    </row>
    <row r="510" spans="3:4" ht="12.75">
      <c r="C510" s="259"/>
      <c r="D510" s="259"/>
    </row>
    <row r="511" spans="3:4" ht="12.75">
      <c r="C511" s="259"/>
      <c r="D511" s="259"/>
    </row>
    <row r="512" spans="3:4" ht="12.75">
      <c r="C512" s="259"/>
      <c r="D512" s="259"/>
    </row>
    <row r="513" spans="3:4" ht="12.75">
      <c r="C513" s="259"/>
      <c r="D513" s="259"/>
    </row>
    <row r="514" spans="3:4" ht="12.75">
      <c r="C514" s="259"/>
      <c r="D514" s="259"/>
    </row>
    <row r="515" spans="3:4" ht="12.75">
      <c r="C515" s="259"/>
      <c r="D515" s="259"/>
    </row>
    <row r="516" spans="3:4" ht="12.75">
      <c r="C516" s="259"/>
      <c r="D516" s="259"/>
    </row>
    <row r="517" spans="3:4" ht="12.75">
      <c r="C517" s="259"/>
      <c r="D517" s="259"/>
    </row>
    <row r="518" spans="3:4" ht="12.75">
      <c r="C518" s="259"/>
      <c r="D518" s="259"/>
    </row>
    <row r="519" spans="3:4" ht="12.75">
      <c r="C519" s="259"/>
      <c r="D519" s="259"/>
    </row>
    <row r="520" spans="3:4" ht="12.75">
      <c r="C520" s="259"/>
      <c r="D520" s="259"/>
    </row>
    <row r="521" spans="3:4" ht="12.75">
      <c r="C521" s="259"/>
      <c r="D521" s="259"/>
    </row>
    <row r="522" spans="3:4" ht="12.75">
      <c r="C522" s="259"/>
      <c r="D522" s="259"/>
    </row>
    <row r="523" spans="3:4" ht="12.75">
      <c r="C523" s="259"/>
      <c r="D523" s="259"/>
    </row>
    <row r="524" spans="3:4" ht="12.75">
      <c r="C524" s="259"/>
      <c r="D524" s="259"/>
    </row>
    <row r="525" spans="3:4" ht="12.75">
      <c r="C525" s="259"/>
      <c r="D525" s="259"/>
    </row>
    <row r="526" spans="3:4" ht="12.75">
      <c r="C526" s="259"/>
      <c r="D526" s="259"/>
    </row>
    <row r="527" spans="3:4" ht="12.75">
      <c r="C527" s="259"/>
      <c r="D527" s="259"/>
    </row>
    <row r="528" spans="3:4" ht="12.75">
      <c r="C528" s="259"/>
      <c r="D528" s="259"/>
    </row>
    <row r="529" spans="3:4" ht="12.75">
      <c r="C529" s="259"/>
      <c r="D529" s="259"/>
    </row>
    <row r="530" spans="3:4" ht="12.75">
      <c r="C530" s="259"/>
      <c r="D530" s="259"/>
    </row>
    <row r="531" spans="3:4" ht="12.75">
      <c r="C531" s="259"/>
      <c r="D531" s="259"/>
    </row>
    <row r="532" spans="3:4" ht="12.75">
      <c r="C532" s="259"/>
      <c r="D532" s="259"/>
    </row>
    <row r="533" spans="3:4" ht="12.75">
      <c r="C533" s="259"/>
      <c r="D533" s="259"/>
    </row>
    <row r="534" spans="3:4" ht="12.75">
      <c r="C534" s="259"/>
      <c r="D534" s="259"/>
    </row>
    <row r="535" spans="3:4" ht="12.75">
      <c r="C535" s="259"/>
      <c r="D535" s="259"/>
    </row>
    <row r="536" spans="3:4" ht="12.75">
      <c r="C536" s="259"/>
      <c r="D536" s="259"/>
    </row>
    <row r="537" spans="3:4" ht="12.75">
      <c r="C537" s="259"/>
      <c r="D537" s="259"/>
    </row>
    <row r="538" spans="3:4" ht="12.75">
      <c r="C538" s="259"/>
      <c r="D538" s="259"/>
    </row>
    <row r="539" spans="3:4" ht="12.75">
      <c r="C539" s="259"/>
      <c r="D539" s="259"/>
    </row>
    <row r="540" spans="3:4" ht="12.75">
      <c r="C540" s="259"/>
      <c r="D540" s="259"/>
    </row>
    <row r="541" spans="3:4" ht="12.75">
      <c r="C541" s="259"/>
      <c r="D541" s="259"/>
    </row>
    <row r="542" spans="3:4" ht="12.75">
      <c r="C542" s="259"/>
      <c r="D542" s="259"/>
    </row>
    <row r="543" spans="3:4" ht="12.75">
      <c r="C543" s="259"/>
      <c r="D543" s="259"/>
    </row>
    <row r="544" spans="3:4" ht="12.75">
      <c r="C544" s="259"/>
      <c r="D544" s="259"/>
    </row>
    <row r="545" spans="3:4" ht="12.75">
      <c r="C545" s="259"/>
      <c r="D545" s="259"/>
    </row>
    <row r="546" spans="3:4" ht="12.75">
      <c r="C546" s="259"/>
      <c r="D546" s="259"/>
    </row>
    <row r="547" spans="3:4" ht="12.75">
      <c r="C547" s="259"/>
      <c r="D547" s="259"/>
    </row>
    <row r="548" spans="3:4" ht="12.75">
      <c r="C548" s="259"/>
      <c r="D548" s="259"/>
    </row>
    <row r="549" spans="3:4" ht="12.75">
      <c r="C549" s="259"/>
      <c r="D549" s="259"/>
    </row>
    <row r="550" spans="3:4" ht="12.75">
      <c r="C550" s="259"/>
      <c r="D550" s="259"/>
    </row>
    <row r="551" spans="3:4" ht="12.75">
      <c r="C551" s="259"/>
      <c r="D551" s="259"/>
    </row>
    <row r="552" spans="3:4" ht="12.75">
      <c r="C552" s="259"/>
      <c r="D552" s="259"/>
    </row>
    <row r="553" spans="3:4" ht="12.75">
      <c r="C553" s="259"/>
      <c r="D553" s="259"/>
    </row>
    <row r="554" spans="3:4" ht="12.75">
      <c r="C554" s="259"/>
      <c r="D554" s="259"/>
    </row>
    <row r="555" spans="3:4" ht="12.75">
      <c r="C555" s="259"/>
      <c r="D555" s="259"/>
    </row>
    <row r="556" spans="3:4" ht="12.75">
      <c r="C556" s="259"/>
      <c r="D556" s="259"/>
    </row>
    <row r="557" spans="3:4" ht="12.75">
      <c r="C557" s="259"/>
      <c r="D557" s="259"/>
    </row>
    <row r="558" spans="3:4" ht="12.75">
      <c r="C558" s="259"/>
      <c r="D558" s="259"/>
    </row>
    <row r="559" spans="3:4" ht="12.75">
      <c r="C559" s="259"/>
      <c r="D559" s="259"/>
    </row>
    <row r="560" spans="3:4" ht="12.75">
      <c r="C560" s="259"/>
      <c r="D560" s="259"/>
    </row>
    <row r="561" spans="3:4" ht="12.75">
      <c r="C561" s="259"/>
      <c r="D561" s="259"/>
    </row>
    <row r="562" spans="3:4" ht="12.75">
      <c r="C562" s="259"/>
      <c r="D562" s="259"/>
    </row>
    <row r="563" spans="3:4" ht="12.75">
      <c r="C563" s="259"/>
      <c r="D563" s="259"/>
    </row>
    <row r="564" spans="3:4" ht="12.75">
      <c r="C564" s="259"/>
      <c r="D564" s="259"/>
    </row>
    <row r="565" spans="3:4" ht="12.75">
      <c r="C565" s="259"/>
      <c r="D565" s="259"/>
    </row>
    <row r="566" spans="3:4" ht="12.75">
      <c r="C566" s="259"/>
      <c r="D566" s="259"/>
    </row>
    <row r="567" spans="3:4" ht="12.75">
      <c r="C567" s="259"/>
      <c r="D567" s="259"/>
    </row>
    <row r="568" spans="3:4" ht="12.75">
      <c r="C568" s="259"/>
      <c r="D568" s="259"/>
    </row>
    <row r="569" spans="3:4" ht="12.75">
      <c r="C569" s="259"/>
      <c r="D569" s="259"/>
    </row>
    <row r="570" spans="3:4" ht="12.75">
      <c r="C570" s="259"/>
      <c r="D570" s="259"/>
    </row>
    <row r="571" spans="3:4" ht="12.75">
      <c r="C571" s="259"/>
      <c r="D571" s="259"/>
    </row>
    <row r="572" spans="3:4" ht="12.75">
      <c r="C572" s="259"/>
      <c r="D572" s="259"/>
    </row>
    <row r="573" spans="3:4" ht="12.75">
      <c r="C573" s="259"/>
      <c r="D573" s="259"/>
    </row>
    <row r="574" spans="3:4" ht="12.75">
      <c r="C574" s="259"/>
      <c r="D574" s="259"/>
    </row>
    <row r="575" spans="3:4" ht="12.75">
      <c r="C575" s="259"/>
      <c r="D575" s="259"/>
    </row>
    <row r="576" spans="3:4" ht="12.75">
      <c r="C576" s="259"/>
      <c r="D576" s="259"/>
    </row>
    <row r="577" spans="3:4" ht="12.75">
      <c r="C577" s="259"/>
      <c r="D577" s="259"/>
    </row>
    <row r="578" spans="3:4" ht="12.75">
      <c r="C578" s="259"/>
      <c r="D578" s="259"/>
    </row>
    <row r="579" spans="3:4" ht="12.75">
      <c r="C579" s="259"/>
      <c r="D579" s="259"/>
    </row>
    <row r="580" spans="3:4" ht="12.75">
      <c r="C580" s="259"/>
      <c r="D580" s="259"/>
    </row>
    <row r="581" spans="3:4" ht="12.75">
      <c r="C581" s="259"/>
      <c r="D581" s="259"/>
    </row>
    <row r="582" spans="3:4" ht="12.75">
      <c r="C582" s="259"/>
      <c r="D582" s="259"/>
    </row>
    <row r="583" spans="3:4" ht="12.75">
      <c r="C583" s="259"/>
      <c r="D583" s="259"/>
    </row>
    <row r="584" spans="3:4" ht="12.75">
      <c r="C584" s="259"/>
      <c r="D584" s="259"/>
    </row>
    <row r="585" spans="3:4" ht="12.75">
      <c r="C585" s="259"/>
      <c r="D585" s="259"/>
    </row>
    <row r="586" spans="3:4" ht="12.75">
      <c r="C586" s="259"/>
      <c r="D586" s="259"/>
    </row>
    <row r="587" spans="3:4" ht="12.75">
      <c r="C587" s="259"/>
      <c r="D587" s="259"/>
    </row>
    <row r="588" spans="3:4" ht="12.75">
      <c r="C588" s="259"/>
      <c r="D588" s="259"/>
    </row>
    <row r="589" spans="3:4" ht="12.75">
      <c r="C589" s="259"/>
      <c r="D589" s="259"/>
    </row>
    <row r="590" spans="3:4" ht="12.75">
      <c r="C590" s="259"/>
      <c r="D590" s="259"/>
    </row>
    <row r="591" spans="3:4" ht="12.75">
      <c r="C591" s="259"/>
      <c r="D591" s="259"/>
    </row>
    <row r="592" spans="3:4" ht="12.75">
      <c r="C592" s="259"/>
      <c r="D592" s="259"/>
    </row>
    <row r="593" spans="3:4" ht="12.75">
      <c r="C593" s="259"/>
      <c r="D593" s="259"/>
    </row>
    <row r="594" spans="3:4" ht="12.75">
      <c r="C594" s="259"/>
      <c r="D594" s="259"/>
    </row>
    <row r="595" spans="3:4" ht="12.75">
      <c r="C595" s="259"/>
      <c r="D595" s="259"/>
    </row>
    <row r="596" spans="3:4" ht="12.75">
      <c r="C596" s="259"/>
      <c r="D596" s="259"/>
    </row>
    <row r="597" spans="3:4" ht="12.75">
      <c r="C597" s="259"/>
      <c r="D597" s="259"/>
    </row>
    <row r="598" spans="3:4" ht="12.75">
      <c r="C598" s="259"/>
      <c r="D598" s="259"/>
    </row>
    <row r="599" spans="3:4" ht="12.75">
      <c r="C599" s="259"/>
      <c r="D599" s="259"/>
    </row>
    <row r="600" spans="3:4" ht="12.75">
      <c r="C600" s="259"/>
      <c r="D600" s="259"/>
    </row>
    <row r="601" spans="3:4" ht="12.75">
      <c r="C601" s="259"/>
      <c r="D601" s="259"/>
    </row>
    <row r="602" spans="3:4" ht="12.75">
      <c r="C602" s="259"/>
      <c r="D602" s="259"/>
    </row>
    <row r="603" spans="3:4" ht="12.75">
      <c r="C603" s="259"/>
      <c r="D603" s="259"/>
    </row>
    <row r="604" spans="3:4" ht="12.75">
      <c r="C604" s="259"/>
      <c r="D604" s="259"/>
    </row>
    <row r="605" spans="3:4" ht="12.75">
      <c r="C605" s="259"/>
      <c r="D605" s="259"/>
    </row>
    <row r="606" spans="3:4" ht="12.75">
      <c r="C606" s="259"/>
      <c r="D606" s="259"/>
    </row>
    <row r="607" spans="3:4" ht="12.75">
      <c r="C607" s="259"/>
      <c r="D607" s="259"/>
    </row>
    <row r="608" spans="3:4" ht="12.75">
      <c r="C608" s="259"/>
      <c r="D608" s="259"/>
    </row>
    <row r="609" spans="3:4" ht="12.75">
      <c r="C609" s="259"/>
      <c r="D609" s="259"/>
    </row>
    <row r="610" spans="3:4" ht="12.75">
      <c r="C610" s="259"/>
      <c r="D610" s="259"/>
    </row>
    <row r="611" spans="3:4" ht="12.75">
      <c r="C611" s="259"/>
      <c r="D611" s="259"/>
    </row>
    <row r="612" spans="3:4" ht="12.75">
      <c r="C612" s="259"/>
      <c r="D612" s="259"/>
    </row>
    <row r="613" spans="3:4" ht="12.75">
      <c r="C613" s="259"/>
      <c r="D613" s="259"/>
    </row>
    <row r="614" spans="3:4" ht="12.75">
      <c r="C614" s="259"/>
      <c r="D614" s="259"/>
    </row>
    <row r="615" spans="3:4" ht="12.75">
      <c r="C615" s="259"/>
      <c r="D615" s="259"/>
    </row>
    <row r="616" spans="3:4" ht="12.75">
      <c r="C616" s="259"/>
      <c r="D616" s="259"/>
    </row>
    <row r="617" spans="3:4" ht="12.75">
      <c r="C617" s="259"/>
      <c r="D617" s="259"/>
    </row>
    <row r="618" spans="3:4" ht="12.75">
      <c r="C618" s="259"/>
      <c r="D618" s="259"/>
    </row>
    <row r="619" spans="3:4" ht="12.75">
      <c r="C619" s="259"/>
      <c r="D619" s="259"/>
    </row>
    <row r="620" spans="3:4" ht="12.75">
      <c r="C620" s="259"/>
      <c r="D620" s="259"/>
    </row>
    <row r="621" spans="3:4" ht="12.75">
      <c r="C621" s="259"/>
      <c r="D621" s="259"/>
    </row>
    <row r="622" spans="3:4" ht="12.75">
      <c r="C622" s="259"/>
      <c r="D622" s="259"/>
    </row>
    <row r="623" spans="3:4" ht="12.75">
      <c r="C623" s="259"/>
      <c r="D623" s="259"/>
    </row>
    <row r="624" spans="3:4" ht="12.75">
      <c r="C624" s="259"/>
      <c r="D624" s="259"/>
    </row>
    <row r="625" spans="3:4" ht="12.75">
      <c r="C625" s="259"/>
      <c r="D625" s="259"/>
    </row>
    <row r="626" spans="3:4" ht="12.75">
      <c r="C626" s="259"/>
      <c r="D626" s="259"/>
    </row>
    <row r="627" spans="3:4" ht="12.75">
      <c r="C627" s="259"/>
      <c r="D627" s="259"/>
    </row>
    <row r="628" spans="3:4" ht="12.75">
      <c r="C628" s="259"/>
      <c r="D628" s="259"/>
    </row>
    <row r="629" spans="3:4" ht="12.75">
      <c r="C629" s="259"/>
      <c r="D629" s="259"/>
    </row>
    <row r="630" spans="3:4" ht="12.75">
      <c r="C630" s="259"/>
      <c r="D630" s="259"/>
    </row>
    <row r="631" spans="3:4" ht="12.75">
      <c r="C631" s="259"/>
      <c r="D631" s="259"/>
    </row>
    <row r="632" spans="3:4" ht="12.75">
      <c r="C632" s="259"/>
      <c r="D632" s="259"/>
    </row>
    <row r="633" spans="3:4" ht="12.75">
      <c r="C633" s="259"/>
      <c r="D633" s="259"/>
    </row>
    <row r="634" spans="3:4" ht="12.75">
      <c r="C634" s="259"/>
      <c r="D634" s="259"/>
    </row>
    <row r="635" spans="3:4" ht="12.75">
      <c r="C635" s="259"/>
      <c r="D635" s="259"/>
    </row>
    <row r="636" spans="3:4" ht="12.75">
      <c r="C636" s="259"/>
      <c r="D636" s="259"/>
    </row>
    <row r="637" spans="3:4" ht="12.75">
      <c r="C637" s="259"/>
      <c r="D637" s="259"/>
    </row>
    <row r="638" spans="3:4" ht="12.75">
      <c r="C638" s="259"/>
      <c r="D638" s="259"/>
    </row>
    <row r="639" spans="3:4" ht="12.75">
      <c r="C639" s="259"/>
      <c r="D639" s="259"/>
    </row>
    <row r="640" spans="3:4" ht="12.75">
      <c r="C640" s="259"/>
      <c r="D640" s="259"/>
    </row>
    <row r="641" spans="3:4" ht="12.75">
      <c r="C641" s="259"/>
      <c r="D641" s="259"/>
    </row>
    <row r="642" spans="3:4" ht="12.75">
      <c r="C642" s="259"/>
      <c r="D642" s="259"/>
    </row>
    <row r="643" spans="3:4" ht="12.75">
      <c r="C643" s="259"/>
      <c r="D643" s="259"/>
    </row>
    <row r="644" spans="3:4" ht="12.75">
      <c r="C644" s="259"/>
      <c r="D644" s="259"/>
    </row>
    <row r="645" spans="3:4" ht="12.75">
      <c r="C645" s="259"/>
      <c r="D645" s="259"/>
    </row>
    <row r="646" spans="3:4" ht="12.75">
      <c r="C646" s="259"/>
      <c r="D646" s="259"/>
    </row>
    <row r="647" spans="3:4" ht="12.75">
      <c r="C647" s="259"/>
      <c r="D647" s="259"/>
    </row>
    <row r="648" spans="3:4" ht="12.75">
      <c r="C648" s="259"/>
      <c r="D648" s="259"/>
    </row>
    <row r="649" spans="3:4" ht="12.75">
      <c r="C649" s="259"/>
      <c r="D649" s="259"/>
    </row>
    <row r="650" spans="3:4" ht="12.75">
      <c r="C650" s="259"/>
      <c r="D650" s="259"/>
    </row>
    <row r="651" spans="3:4" ht="12.75">
      <c r="C651" s="259"/>
      <c r="D651" s="259"/>
    </row>
    <row r="652" spans="3:4" ht="12.75">
      <c r="C652" s="259"/>
      <c r="D652" s="259"/>
    </row>
    <row r="653" spans="3:4" ht="12.75">
      <c r="C653" s="259"/>
      <c r="D653" s="259"/>
    </row>
    <row r="654" spans="3:4" ht="12.75">
      <c r="C654" s="259"/>
      <c r="D654" s="259"/>
    </row>
    <row r="655" spans="3:4" ht="12.75">
      <c r="C655" s="259"/>
      <c r="D655" s="259"/>
    </row>
    <row r="656" spans="3:4" ht="12.75">
      <c r="C656" s="259"/>
      <c r="D656" s="259"/>
    </row>
    <row r="657" spans="3:4" ht="12.75">
      <c r="C657" s="259"/>
      <c r="D657" s="259"/>
    </row>
    <row r="658" spans="3:4" ht="12.75">
      <c r="C658" s="259"/>
      <c r="D658" s="259"/>
    </row>
    <row r="659" spans="3:4" ht="12.75">
      <c r="C659" s="259"/>
      <c r="D659" s="259"/>
    </row>
    <row r="660" spans="3:4" ht="12.75">
      <c r="C660" s="259"/>
      <c r="D660" s="259"/>
    </row>
    <row r="661" spans="3:4" ht="12.75">
      <c r="C661" s="259"/>
      <c r="D661" s="259"/>
    </row>
    <row r="662" spans="3:4" ht="12.75">
      <c r="C662" s="259"/>
      <c r="D662" s="259"/>
    </row>
    <row r="663" spans="3:4" ht="12.75">
      <c r="C663" s="259"/>
      <c r="D663" s="259"/>
    </row>
    <row r="664" spans="3:4" ht="12.75">
      <c r="C664" s="259"/>
      <c r="D664" s="259"/>
    </row>
    <row r="665" spans="3:4" ht="12.75">
      <c r="C665" s="259"/>
      <c r="D665" s="259"/>
    </row>
    <row r="666" spans="3:4" ht="12.75">
      <c r="C666" s="259"/>
      <c r="D666" s="259"/>
    </row>
    <row r="667" spans="3:4" ht="12.75">
      <c r="C667" s="259"/>
      <c r="D667" s="259"/>
    </row>
    <row r="668" spans="3:4" ht="12.75">
      <c r="C668" s="259"/>
      <c r="D668" s="259"/>
    </row>
    <row r="669" spans="3:4" ht="12.75">
      <c r="C669" s="259"/>
      <c r="D669" s="259"/>
    </row>
    <row r="670" spans="3:4" ht="12.75">
      <c r="C670" s="259"/>
      <c r="D670" s="259"/>
    </row>
    <row r="671" spans="3:4" ht="12.75">
      <c r="C671" s="259"/>
      <c r="D671" s="259"/>
    </row>
    <row r="672" spans="3:4" ht="12.75">
      <c r="C672" s="259"/>
      <c r="D672" s="259"/>
    </row>
    <row r="673" spans="3:4" ht="12.75">
      <c r="C673" s="259"/>
      <c r="D673" s="259"/>
    </row>
    <row r="674" spans="3:4" ht="12.75">
      <c r="C674" s="259"/>
      <c r="D674" s="259"/>
    </row>
    <row r="675" spans="3:4" ht="12.75">
      <c r="C675" s="259"/>
      <c r="D675" s="259"/>
    </row>
    <row r="676" spans="3:4" ht="12.75">
      <c r="C676" s="259"/>
      <c r="D676" s="259"/>
    </row>
    <row r="677" spans="3:4" ht="12.75">
      <c r="C677" s="259"/>
      <c r="D677" s="259"/>
    </row>
    <row r="678" spans="3:4" ht="12.75">
      <c r="C678" s="259"/>
      <c r="D678" s="259"/>
    </row>
    <row r="679" spans="3:4" ht="12.75">
      <c r="C679" s="259"/>
      <c r="D679" s="259"/>
    </row>
    <row r="680" spans="3:4" ht="12.75">
      <c r="C680" s="259"/>
      <c r="D680" s="259"/>
    </row>
    <row r="681" spans="3:4" ht="12.75">
      <c r="C681" s="259"/>
      <c r="D681" s="259"/>
    </row>
    <row r="682" spans="3:4" ht="12.75">
      <c r="C682" s="259"/>
      <c r="D682" s="259"/>
    </row>
    <row r="683" spans="3:4" ht="12.75">
      <c r="C683" s="259"/>
      <c r="D683" s="259"/>
    </row>
    <row r="684" spans="3:4" ht="12.75">
      <c r="C684" s="259"/>
      <c r="D684" s="259"/>
    </row>
    <row r="685" spans="3:4" ht="12.75">
      <c r="C685" s="259"/>
      <c r="D685" s="259"/>
    </row>
    <row r="686" spans="3:4" ht="12.75">
      <c r="C686" s="259"/>
      <c r="D686" s="259"/>
    </row>
    <row r="687" spans="3:4" ht="12.75">
      <c r="C687" s="259"/>
      <c r="D687" s="259"/>
    </row>
    <row r="688" spans="3:4" ht="12.75">
      <c r="C688" s="259"/>
      <c r="D688" s="259"/>
    </row>
    <row r="689" spans="3:4" ht="12.75">
      <c r="C689" s="259"/>
      <c r="D689" s="259"/>
    </row>
    <row r="690" spans="3:4" ht="12.75">
      <c r="C690" s="259"/>
      <c r="D690" s="259"/>
    </row>
    <row r="691" spans="3:4" ht="12.75">
      <c r="C691" s="259"/>
      <c r="D691" s="259"/>
    </row>
    <row r="692" spans="3:4" ht="12.75">
      <c r="C692" s="259"/>
      <c r="D692" s="259"/>
    </row>
    <row r="693" spans="3:4" ht="12.75">
      <c r="C693" s="259"/>
      <c r="D693" s="259"/>
    </row>
    <row r="694" spans="3:4" ht="12.75">
      <c r="C694" s="259"/>
      <c r="D694" s="259"/>
    </row>
    <row r="695" spans="3:4" ht="12.75">
      <c r="C695" s="259"/>
      <c r="D695" s="259"/>
    </row>
    <row r="696" spans="3:4" ht="12.75">
      <c r="C696" s="259"/>
      <c r="D696" s="259"/>
    </row>
    <row r="697" spans="3:4" ht="12.75">
      <c r="C697" s="259"/>
      <c r="D697" s="259"/>
    </row>
    <row r="698" spans="3:4" ht="12.75">
      <c r="C698" s="259"/>
      <c r="D698" s="259"/>
    </row>
    <row r="699" spans="3:4" ht="12.75">
      <c r="C699" s="259"/>
      <c r="D699" s="259"/>
    </row>
    <row r="700" spans="3:4" ht="12.75">
      <c r="C700" s="259"/>
      <c r="D700" s="259"/>
    </row>
    <row r="701" spans="3:4" ht="12.75">
      <c r="C701" s="259"/>
      <c r="D701" s="259"/>
    </row>
    <row r="702" spans="3:4" ht="12.75">
      <c r="C702" s="259"/>
      <c r="D702" s="259"/>
    </row>
    <row r="703" spans="3:4" ht="12.75">
      <c r="C703" s="259"/>
      <c r="D703" s="259"/>
    </row>
    <row r="704" spans="3:4" ht="12.75">
      <c r="C704" s="259"/>
      <c r="D704" s="259"/>
    </row>
    <row r="705" spans="3:4" ht="12.75">
      <c r="C705" s="259"/>
      <c r="D705" s="259"/>
    </row>
    <row r="706" spans="3:4" ht="12.75">
      <c r="C706" s="259"/>
      <c r="D706" s="259"/>
    </row>
    <row r="707" spans="3:4" ht="12.75">
      <c r="C707" s="259"/>
      <c r="D707" s="259"/>
    </row>
    <row r="708" spans="3:4" ht="12.75">
      <c r="C708" s="259"/>
      <c r="D708" s="259"/>
    </row>
    <row r="709" spans="3:4" ht="12.75">
      <c r="C709" s="259"/>
      <c r="D709" s="259"/>
    </row>
    <row r="710" spans="3:4" ht="12.75">
      <c r="C710" s="259"/>
      <c r="D710" s="259"/>
    </row>
    <row r="711" spans="3:4" ht="12.75">
      <c r="C711" s="259"/>
      <c r="D711" s="259"/>
    </row>
    <row r="712" spans="3:4" ht="12.75">
      <c r="C712" s="259"/>
      <c r="D712" s="259"/>
    </row>
    <row r="713" spans="3:4" ht="12.75">
      <c r="C713" s="259"/>
      <c r="D713" s="259"/>
    </row>
    <row r="714" spans="3:4" ht="12.75">
      <c r="C714" s="259"/>
      <c r="D714" s="259"/>
    </row>
    <row r="715" spans="3:4" ht="12.75">
      <c r="C715" s="259"/>
      <c r="D715" s="259"/>
    </row>
    <row r="716" spans="3:4" ht="12.75">
      <c r="C716" s="259"/>
      <c r="D716" s="259"/>
    </row>
    <row r="717" spans="3:4" ht="12.75">
      <c r="C717" s="259"/>
      <c r="D717" s="259"/>
    </row>
    <row r="718" spans="3:4" ht="12.75">
      <c r="C718" s="259"/>
      <c r="D718" s="259"/>
    </row>
    <row r="719" spans="3:4" ht="12.75">
      <c r="C719" s="259"/>
      <c r="D719" s="259"/>
    </row>
    <row r="720" spans="3:4" ht="12.75">
      <c r="C720" s="259"/>
      <c r="D720" s="259"/>
    </row>
    <row r="721" spans="3:4" ht="12.75">
      <c r="C721" s="259"/>
      <c r="D721" s="259"/>
    </row>
    <row r="722" spans="3:4" ht="12.75">
      <c r="C722" s="259"/>
      <c r="D722" s="259"/>
    </row>
    <row r="723" spans="3:4" ht="12.75">
      <c r="C723" s="259"/>
      <c r="D723" s="259"/>
    </row>
    <row r="724" spans="3:4" ht="12.75">
      <c r="C724" s="259"/>
      <c r="D724" s="259"/>
    </row>
    <row r="725" spans="3:4" ht="12.75">
      <c r="C725" s="259"/>
      <c r="D725" s="259"/>
    </row>
    <row r="726" spans="3:4" ht="12.75">
      <c r="C726" s="259"/>
      <c r="D726" s="259"/>
    </row>
    <row r="727" spans="3:4" ht="12.75">
      <c r="C727" s="259"/>
      <c r="D727" s="259"/>
    </row>
    <row r="728" spans="3:4" ht="12.75">
      <c r="C728" s="259"/>
      <c r="D728" s="259"/>
    </row>
    <row r="729" spans="3:4" ht="12.75">
      <c r="C729" s="259"/>
      <c r="D729" s="259"/>
    </row>
    <row r="730" spans="3:4" ht="12.75">
      <c r="C730" s="259"/>
      <c r="D730" s="259"/>
    </row>
    <row r="731" spans="3:4" ht="12.75">
      <c r="C731" s="259"/>
      <c r="D731" s="259"/>
    </row>
    <row r="732" spans="3:4" ht="12.75">
      <c r="C732" s="259"/>
      <c r="D732" s="259"/>
    </row>
    <row r="733" spans="3:4" ht="12.75">
      <c r="C733" s="259"/>
      <c r="D733" s="259"/>
    </row>
    <row r="734" spans="3:4" ht="12.75">
      <c r="C734" s="259"/>
      <c r="D734" s="259"/>
    </row>
    <row r="735" spans="3:4" ht="12.75">
      <c r="C735" s="259"/>
      <c r="D735" s="259"/>
    </row>
    <row r="736" spans="3:4" ht="12.75">
      <c r="C736" s="259"/>
      <c r="D736" s="259"/>
    </row>
    <row r="737" spans="3:4" ht="12.75">
      <c r="C737" s="259"/>
      <c r="D737" s="259"/>
    </row>
    <row r="738" spans="3:4" ht="12.75">
      <c r="C738" s="259"/>
      <c r="D738" s="259"/>
    </row>
    <row r="739" spans="3:4" ht="12.75">
      <c r="C739" s="259"/>
      <c r="D739" s="259"/>
    </row>
    <row r="740" spans="3:4" ht="12.75">
      <c r="C740" s="259"/>
      <c r="D740" s="259"/>
    </row>
    <row r="741" spans="3:4" ht="12.75">
      <c r="C741" s="259"/>
      <c r="D741" s="259"/>
    </row>
    <row r="742" spans="3:4" ht="12.75">
      <c r="C742" s="259"/>
      <c r="D742" s="259"/>
    </row>
    <row r="743" spans="3:4" ht="12.75">
      <c r="C743" s="259"/>
      <c r="D743" s="259"/>
    </row>
    <row r="744" spans="3:4" ht="12.75">
      <c r="C744" s="259"/>
      <c r="D744" s="259"/>
    </row>
    <row r="745" spans="3:4" ht="12.75">
      <c r="C745" s="259"/>
      <c r="D745" s="259"/>
    </row>
    <row r="746" spans="3:4" ht="12.75">
      <c r="C746" s="259"/>
      <c r="D746" s="259"/>
    </row>
    <row r="747" spans="3:4" ht="12.75">
      <c r="C747" s="259"/>
      <c r="D747" s="259"/>
    </row>
    <row r="748" spans="3:4" ht="12.75">
      <c r="C748" s="259"/>
      <c r="D748" s="259"/>
    </row>
    <row r="749" spans="3:4" ht="12.75">
      <c r="C749" s="259"/>
      <c r="D749" s="259"/>
    </row>
    <row r="750" spans="3:4" ht="12.75">
      <c r="C750" s="259"/>
      <c r="D750" s="259"/>
    </row>
    <row r="751" spans="3:4" ht="12.75">
      <c r="C751" s="259"/>
      <c r="D751" s="259"/>
    </row>
    <row r="752" spans="3:4" ht="12.75">
      <c r="C752" s="259"/>
      <c r="D752" s="259"/>
    </row>
    <row r="753" spans="3:4" ht="12.75">
      <c r="C753" s="259"/>
      <c r="D753" s="259"/>
    </row>
    <row r="754" spans="3:4" ht="12.75">
      <c r="C754" s="259"/>
      <c r="D754" s="259"/>
    </row>
    <row r="755" spans="3:4" ht="12.75">
      <c r="C755" s="259"/>
      <c r="D755" s="259"/>
    </row>
    <row r="756" spans="3:4" ht="12.75">
      <c r="C756" s="259"/>
      <c r="D756" s="259"/>
    </row>
    <row r="757" spans="3:4" ht="12.75">
      <c r="C757" s="259"/>
      <c r="D757" s="259"/>
    </row>
    <row r="758" spans="3:4" ht="12.75">
      <c r="C758" s="259"/>
      <c r="D758" s="259"/>
    </row>
    <row r="759" spans="3:4" ht="12.75">
      <c r="C759" s="259"/>
      <c r="D759" s="259"/>
    </row>
    <row r="760" spans="3:4" ht="12.75">
      <c r="C760" s="259"/>
      <c r="D760" s="259"/>
    </row>
    <row r="761" spans="3:4" ht="12.75">
      <c r="C761" s="259"/>
      <c r="D761" s="259"/>
    </row>
    <row r="762" spans="3:4" ht="12.75">
      <c r="C762" s="259"/>
      <c r="D762" s="259"/>
    </row>
    <row r="763" spans="3:4" ht="12.75">
      <c r="C763" s="259"/>
      <c r="D763" s="259"/>
    </row>
    <row r="764" spans="3:4" ht="12.75">
      <c r="C764" s="259"/>
      <c r="D764" s="259"/>
    </row>
    <row r="765" spans="3:4" ht="12.75">
      <c r="C765" s="259"/>
      <c r="D765" s="259"/>
    </row>
    <row r="766" spans="3:4" ht="12.75">
      <c r="C766" s="259"/>
      <c r="D766" s="259"/>
    </row>
    <row r="767" spans="3:4" ht="12.75">
      <c r="C767" s="259"/>
      <c r="D767" s="259"/>
    </row>
    <row r="768" spans="3:4" ht="12.75">
      <c r="C768" s="259"/>
      <c r="D768" s="259"/>
    </row>
    <row r="769" spans="3:4" ht="12.75">
      <c r="C769" s="259"/>
      <c r="D769" s="259"/>
    </row>
    <row r="770" spans="3:4" ht="12.75">
      <c r="C770" s="259"/>
      <c r="D770" s="259"/>
    </row>
    <row r="771" spans="3:4" ht="12.75">
      <c r="C771" s="259"/>
      <c r="D771" s="259"/>
    </row>
    <row r="772" spans="3:4" ht="12.75">
      <c r="C772" s="259"/>
      <c r="D772" s="259"/>
    </row>
    <row r="773" spans="3:4" ht="12.75">
      <c r="C773" s="259"/>
      <c r="D773" s="259"/>
    </row>
    <row r="774" spans="3:4" ht="12.75">
      <c r="C774" s="259"/>
      <c r="D774" s="259"/>
    </row>
    <row r="775" spans="3:4" ht="12.75">
      <c r="C775" s="259"/>
      <c r="D775" s="259"/>
    </row>
    <row r="776" spans="3:4" ht="12.75">
      <c r="C776" s="259"/>
      <c r="D776" s="259"/>
    </row>
    <row r="777" spans="3:4" ht="12.75">
      <c r="C777" s="259"/>
      <c r="D777" s="259"/>
    </row>
    <row r="778" spans="3:4" ht="12.75">
      <c r="C778" s="259"/>
      <c r="D778" s="259"/>
    </row>
    <row r="779" spans="3:4" ht="12.75">
      <c r="C779" s="259"/>
      <c r="D779" s="259"/>
    </row>
    <row r="780" spans="3:4" ht="12.75">
      <c r="C780" s="259"/>
      <c r="D780" s="259"/>
    </row>
    <row r="781" spans="3:4" ht="12.75">
      <c r="C781" s="259"/>
      <c r="D781" s="259"/>
    </row>
    <row r="782" spans="3:4" ht="12.75">
      <c r="C782" s="259"/>
      <c r="D782" s="259"/>
    </row>
    <row r="783" spans="3:4" ht="12.75">
      <c r="C783" s="259"/>
      <c r="D783" s="259"/>
    </row>
    <row r="784" spans="3:4" ht="12.75">
      <c r="C784" s="259"/>
      <c r="D784" s="259"/>
    </row>
    <row r="785" spans="3:4" ht="12.75">
      <c r="C785" s="259"/>
      <c r="D785" s="259"/>
    </row>
    <row r="786" spans="3:4" ht="12.75">
      <c r="C786" s="259"/>
      <c r="D786" s="259"/>
    </row>
    <row r="787" spans="3:4" ht="12.75">
      <c r="C787" s="259"/>
      <c r="D787" s="259"/>
    </row>
    <row r="788" spans="3:4" ht="12.75">
      <c r="C788" s="259"/>
      <c r="D788" s="259"/>
    </row>
    <row r="789" spans="3:4" ht="12.75">
      <c r="C789" s="259"/>
      <c r="D789" s="259"/>
    </row>
    <row r="790" spans="3:4" ht="12.75">
      <c r="C790" s="259"/>
      <c r="D790" s="259"/>
    </row>
    <row r="791" spans="3:4" ht="12.75">
      <c r="C791" s="259"/>
      <c r="D791" s="259"/>
    </row>
    <row r="792" spans="3:4" ht="12.75">
      <c r="C792" s="259"/>
      <c r="D792" s="259"/>
    </row>
    <row r="793" spans="3:4" ht="12.75">
      <c r="C793" s="259"/>
      <c r="D793" s="259"/>
    </row>
    <row r="794" spans="3:4" ht="12.75">
      <c r="C794" s="259"/>
      <c r="D794" s="259"/>
    </row>
    <row r="795" spans="3:4" ht="12.75">
      <c r="C795" s="259"/>
      <c r="D795" s="259"/>
    </row>
    <row r="796" spans="3:4" ht="12.75">
      <c r="C796" s="259"/>
      <c r="D796" s="259"/>
    </row>
    <row r="797" spans="3:4" ht="12.75">
      <c r="C797" s="259"/>
      <c r="D797" s="259"/>
    </row>
    <row r="798" spans="3:4" ht="12.75">
      <c r="C798" s="259"/>
      <c r="D798" s="259"/>
    </row>
    <row r="799" spans="3:4" ht="12.75">
      <c r="C799" s="259"/>
      <c r="D799" s="259"/>
    </row>
    <row r="800" spans="3:4" ht="12.75">
      <c r="C800" s="259"/>
      <c r="D800" s="259"/>
    </row>
    <row r="801" spans="3:4" ht="12.75">
      <c r="C801" s="259"/>
      <c r="D801" s="259"/>
    </row>
    <row r="802" spans="3:4" ht="12.75">
      <c r="C802" s="259"/>
      <c r="D802" s="259"/>
    </row>
    <row r="803" spans="3:4" ht="12.75">
      <c r="C803" s="259"/>
      <c r="D803" s="259"/>
    </row>
    <row r="804" spans="3:4" ht="12.75">
      <c r="C804" s="259"/>
      <c r="D804" s="259"/>
    </row>
    <row r="805" spans="3:4" ht="12.75">
      <c r="C805" s="259"/>
      <c r="D805" s="259"/>
    </row>
    <row r="806" spans="3:4" ht="12.75">
      <c r="C806" s="259"/>
      <c r="D806" s="259"/>
    </row>
    <row r="807" spans="3:4" ht="12.75">
      <c r="C807" s="259"/>
      <c r="D807" s="259"/>
    </row>
    <row r="808" spans="3:4" ht="12.75">
      <c r="C808" s="259"/>
      <c r="D808" s="259"/>
    </row>
    <row r="809" spans="3:4" ht="12.75">
      <c r="C809" s="259"/>
      <c r="D809" s="259"/>
    </row>
    <row r="810" spans="3:4" ht="12.75">
      <c r="C810" s="259"/>
      <c r="D810" s="259"/>
    </row>
    <row r="811" spans="3:4" ht="12.75">
      <c r="C811" s="259"/>
      <c r="D811" s="259"/>
    </row>
    <row r="812" spans="3:4" ht="12.75">
      <c r="C812" s="259"/>
      <c r="D812" s="259"/>
    </row>
    <row r="813" spans="3:4" ht="12.75">
      <c r="C813" s="259"/>
      <c r="D813" s="259"/>
    </row>
    <row r="814" spans="3:4" ht="12.75">
      <c r="C814" s="259"/>
      <c r="D814" s="259"/>
    </row>
    <row r="815" spans="3:4" ht="12.75">
      <c r="C815" s="259"/>
      <c r="D815" s="259"/>
    </row>
    <row r="816" spans="3:4" ht="12.75">
      <c r="C816" s="259"/>
      <c r="D816" s="259"/>
    </row>
    <row r="817" spans="3:4" ht="12.75">
      <c r="C817" s="259"/>
      <c r="D817" s="259"/>
    </row>
    <row r="818" spans="3:4" ht="12.75">
      <c r="C818" s="259"/>
      <c r="D818" s="259"/>
    </row>
    <row r="819" spans="3:4" ht="12.75">
      <c r="C819" s="259"/>
      <c r="D819" s="259"/>
    </row>
    <row r="820" spans="3:4" ht="12.75">
      <c r="C820" s="259"/>
      <c r="D820" s="259"/>
    </row>
    <row r="821" spans="3:4" ht="12.75">
      <c r="C821" s="259"/>
      <c r="D821" s="259"/>
    </row>
    <row r="822" spans="3:4" ht="12.75">
      <c r="C822" s="259"/>
      <c r="D822" s="259"/>
    </row>
    <row r="823" spans="3:4" ht="12.75">
      <c r="C823" s="259"/>
      <c r="D823" s="259"/>
    </row>
    <row r="824" spans="3:4" ht="12.75">
      <c r="C824" s="259"/>
      <c r="D824" s="259"/>
    </row>
    <row r="825" spans="3:4" ht="12.75">
      <c r="C825" s="259"/>
      <c r="D825" s="259"/>
    </row>
    <row r="826" spans="3:4" ht="12.75">
      <c r="C826" s="259"/>
      <c r="D826" s="259"/>
    </row>
    <row r="827" spans="3:4" ht="12.75">
      <c r="C827" s="259"/>
      <c r="D827" s="259"/>
    </row>
    <row r="828" spans="3:4" ht="12.75">
      <c r="C828" s="259"/>
      <c r="D828" s="259"/>
    </row>
    <row r="829" spans="3:4" ht="12.75">
      <c r="C829" s="259"/>
      <c r="D829" s="259"/>
    </row>
    <row r="830" spans="3:4" ht="12.75">
      <c r="C830" s="259"/>
      <c r="D830" s="259"/>
    </row>
    <row r="831" spans="3:4" ht="12.75">
      <c r="C831" s="259"/>
      <c r="D831" s="259"/>
    </row>
    <row r="832" spans="3:4" ht="12.75">
      <c r="C832" s="259"/>
      <c r="D832" s="259"/>
    </row>
    <row r="833" spans="3:4" ht="12.75">
      <c r="C833" s="259"/>
      <c r="D833" s="259"/>
    </row>
    <row r="834" spans="3:4" ht="12.75">
      <c r="C834" s="259"/>
      <c r="D834" s="259"/>
    </row>
    <row r="835" spans="3:4" ht="12.75">
      <c r="C835" s="259"/>
      <c r="D835" s="259"/>
    </row>
    <row r="836" spans="3:4" ht="12.75">
      <c r="C836" s="259"/>
      <c r="D836" s="259"/>
    </row>
    <row r="837" spans="3:4" ht="12.75">
      <c r="C837" s="259"/>
      <c r="D837" s="259"/>
    </row>
    <row r="838" spans="3:4" ht="12.75">
      <c r="C838" s="259"/>
      <c r="D838" s="259"/>
    </row>
    <row r="839" spans="3:4" ht="12.75">
      <c r="C839" s="259"/>
      <c r="D839" s="259"/>
    </row>
    <row r="840" spans="3:4" ht="12.75">
      <c r="C840" s="259"/>
      <c r="D840" s="259"/>
    </row>
    <row r="841" spans="3:4" ht="12.75">
      <c r="C841" s="259"/>
      <c r="D841" s="259"/>
    </row>
    <row r="842" spans="3:4" ht="12.75">
      <c r="C842" s="259"/>
      <c r="D842" s="259"/>
    </row>
    <row r="843" spans="3:4" ht="12.75">
      <c r="C843" s="259"/>
      <c r="D843" s="259"/>
    </row>
    <row r="844" spans="3:4" ht="12.75">
      <c r="C844" s="259"/>
      <c r="D844" s="259"/>
    </row>
    <row r="845" spans="3:4" ht="12.75">
      <c r="C845" s="259"/>
      <c r="D845" s="259"/>
    </row>
    <row r="846" spans="3:4" ht="12.75">
      <c r="C846" s="259"/>
      <c r="D846" s="259"/>
    </row>
    <row r="847" spans="3:4" ht="12.75">
      <c r="C847" s="259"/>
      <c r="D847" s="259"/>
    </row>
    <row r="848" spans="3:4" ht="12.75">
      <c r="C848" s="259"/>
      <c r="D848" s="259"/>
    </row>
    <row r="849" spans="3:4" ht="12.75">
      <c r="C849" s="259"/>
      <c r="D849" s="259"/>
    </row>
    <row r="850" spans="3:4" ht="12.75">
      <c r="C850" s="259"/>
      <c r="D850" s="259"/>
    </row>
    <row r="851" spans="3:4" ht="12.75">
      <c r="C851" s="259"/>
      <c r="D851" s="259"/>
    </row>
    <row r="852" spans="3:4" ht="12.75">
      <c r="C852" s="259"/>
      <c r="D852" s="259"/>
    </row>
    <row r="853" spans="3:4" ht="12.75">
      <c r="C853" s="259"/>
      <c r="D853" s="259"/>
    </row>
    <row r="854" spans="3:4" ht="12.75">
      <c r="C854" s="259"/>
      <c r="D854" s="259"/>
    </row>
    <row r="855" spans="3:4" ht="12.75">
      <c r="C855" s="259"/>
      <c r="D855" s="259"/>
    </row>
    <row r="856" spans="3:4" ht="12.75">
      <c r="C856" s="259"/>
      <c r="D856" s="259"/>
    </row>
    <row r="857" spans="3:4" ht="12.75">
      <c r="C857" s="259"/>
      <c r="D857" s="259"/>
    </row>
    <row r="858" spans="3:4" ht="12.75">
      <c r="C858" s="259"/>
      <c r="D858" s="259"/>
    </row>
    <row r="859" spans="3:4" ht="12.75">
      <c r="C859" s="259"/>
      <c r="D859" s="259"/>
    </row>
    <row r="860" spans="3:4" ht="12.75">
      <c r="C860" s="259"/>
      <c r="D860" s="259"/>
    </row>
    <row r="861" spans="3:4" ht="12.75">
      <c r="C861" s="259"/>
      <c r="D861" s="259"/>
    </row>
    <row r="862" spans="3:4" ht="12.75">
      <c r="C862" s="259"/>
      <c r="D862" s="259"/>
    </row>
    <row r="863" spans="3:4" ht="12.75">
      <c r="C863" s="259"/>
      <c r="D863" s="259"/>
    </row>
    <row r="864" spans="3:4" ht="12.75">
      <c r="C864" s="259"/>
      <c r="D864" s="259"/>
    </row>
    <row r="865" spans="3:4" ht="12.75">
      <c r="C865" s="259"/>
      <c r="D865" s="259"/>
    </row>
    <row r="866" spans="3:4" ht="12.75">
      <c r="C866" s="259"/>
      <c r="D866" s="259"/>
    </row>
    <row r="867" spans="3:4" ht="12.75">
      <c r="C867" s="259"/>
      <c r="D867" s="259"/>
    </row>
    <row r="868" spans="3:4" ht="12.75">
      <c r="C868" s="259"/>
      <c r="D868" s="259"/>
    </row>
    <row r="869" spans="3:4" ht="12.75">
      <c r="C869" s="259"/>
      <c r="D869" s="259"/>
    </row>
    <row r="870" spans="3:4" ht="12.75">
      <c r="C870" s="259"/>
      <c r="D870" s="259"/>
    </row>
    <row r="871" spans="3:4" ht="12.75">
      <c r="C871" s="259"/>
      <c r="D871" s="259"/>
    </row>
    <row r="872" spans="3:4" ht="12.75">
      <c r="C872" s="259"/>
      <c r="D872" s="259"/>
    </row>
    <row r="873" spans="3:4" ht="12.75">
      <c r="C873" s="259"/>
      <c r="D873" s="259"/>
    </row>
    <row r="874" spans="3:4" ht="12.75">
      <c r="C874" s="259"/>
      <c r="D874" s="259"/>
    </row>
    <row r="875" spans="3:4" ht="12.75">
      <c r="C875" s="259"/>
      <c r="D875" s="259"/>
    </row>
    <row r="876" spans="3:4" ht="12.75">
      <c r="C876" s="259"/>
      <c r="D876" s="259"/>
    </row>
    <row r="877" spans="3:4" ht="12.75">
      <c r="C877" s="259"/>
      <c r="D877" s="259"/>
    </row>
    <row r="878" spans="3:4" ht="12.75">
      <c r="C878" s="259"/>
      <c r="D878" s="259"/>
    </row>
    <row r="879" spans="3:4" ht="12.75">
      <c r="C879" s="259"/>
      <c r="D879" s="259"/>
    </row>
    <row r="880" spans="3:4" ht="12.75">
      <c r="C880" s="259"/>
      <c r="D880" s="259"/>
    </row>
    <row r="881" spans="3:4" ht="12.75">
      <c r="C881" s="259"/>
      <c r="D881" s="259"/>
    </row>
    <row r="882" spans="3:4" ht="12.75">
      <c r="C882" s="259"/>
      <c r="D882" s="259"/>
    </row>
    <row r="883" spans="3:4" ht="12.75">
      <c r="C883" s="259"/>
      <c r="D883" s="259"/>
    </row>
    <row r="884" spans="3:4" ht="12.75">
      <c r="C884" s="259"/>
      <c r="D884" s="259"/>
    </row>
    <row r="885" spans="3:4" ht="12.75">
      <c r="C885" s="259"/>
      <c r="D885" s="259"/>
    </row>
    <row r="886" spans="3:4" ht="12.75">
      <c r="C886" s="259"/>
      <c r="D886" s="259"/>
    </row>
    <row r="887" spans="3:4" ht="12.75">
      <c r="C887" s="259"/>
      <c r="D887" s="259"/>
    </row>
    <row r="888" spans="3:4" ht="12.75">
      <c r="C888" s="259"/>
      <c r="D888" s="259"/>
    </row>
    <row r="889" spans="3:4" ht="12.75">
      <c r="C889" s="259"/>
      <c r="D889" s="259"/>
    </row>
    <row r="890" spans="3:4" ht="12.75">
      <c r="C890" s="259"/>
      <c r="D890" s="259"/>
    </row>
    <row r="891" spans="3:4" ht="12.75">
      <c r="C891" s="259"/>
      <c r="D891" s="259"/>
    </row>
    <row r="892" spans="3:4" ht="12.75">
      <c r="C892" s="259"/>
      <c r="D892" s="259"/>
    </row>
    <row r="893" spans="3:4" ht="12.75">
      <c r="C893" s="259"/>
      <c r="D893" s="259"/>
    </row>
    <row r="894" spans="3:4" ht="12.75">
      <c r="C894" s="259"/>
      <c r="D894" s="259"/>
    </row>
    <row r="895" spans="3:4" ht="12.75">
      <c r="C895" s="259"/>
      <c r="D895" s="259"/>
    </row>
    <row r="896" spans="3:4" ht="12.75">
      <c r="C896" s="259"/>
      <c r="D896" s="259"/>
    </row>
    <row r="897" spans="3:4" ht="12.75">
      <c r="C897" s="259"/>
      <c r="D897" s="259"/>
    </row>
    <row r="898" spans="3:4" ht="12.75">
      <c r="C898" s="259"/>
      <c r="D898" s="259"/>
    </row>
    <row r="899" spans="3:4" ht="12.75">
      <c r="C899" s="259"/>
      <c r="D899" s="259"/>
    </row>
    <row r="900" spans="3:4" ht="12.75">
      <c r="C900" s="259"/>
      <c r="D900" s="259"/>
    </row>
    <row r="901" spans="3:4" ht="12.75">
      <c r="C901" s="259"/>
      <c r="D901" s="259"/>
    </row>
    <row r="902" spans="3:4" ht="12.75">
      <c r="C902" s="259"/>
      <c r="D902" s="259"/>
    </row>
    <row r="903" spans="3:4" ht="12.75">
      <c r="C903" s="259"/>
      <c r="D903" s="259"/>
    </row>
    <row r="904" spans="3:4" ht="12.75">
      <c r="C904" s="259"/>
      <c r="D904" s="259"/>
    </row>
    <row r="905" spans="3:4" ht="12.75">
      <c r="C905" s="259"/>
      <c r="D905" s="259"/>
    </row>
    <row r="906" spans="3:4" ht="12.75">
      <c r="C906" s="259"/>
      <c r="D906" s="259"/>
    </row>
    <row r="907" spans="3:4" ht="12.75">
      <c r="C907" s="259"/>
      <c r="D907" s="259"/>
    </row>
    <row r="908" spans="3:4" ht="12.75">
      <c r="C908" s="259"/>
      <c r="D908" s="259"/>
    </row>
    <row r="909" spans="3:4" ht="12.75">
      <c r="C909" s="259"/>
      <c r="D909" s="259"/>
    </row>
    <row r="910" spans="3:4" ht="12.75">
      <c r="C910" s="259"/>
      <c r="D910" s="259"/>
    </row>
    <row r="911" spans="3:4" ht="12.75">
      <c r="C911" s="259"/>
      <c r="D911" s="259"/>
    </row>
    <row r="912" spans="3:4" ht="12.75">
      <c r="C912" s="259"/>
      <c r="D912" s="259"/>
    </row>
    <row r="913" spans="3:4" ht="12.75">
      <c r="C913" s="259"/>
      <c r="D913" s="259"/>
    </row>
    <row r="914" spans="3:4" ht="12.75">
      <c r="C914" s="259"/>
      <c r="D914" s="259"/>
    </row>
    <row r="915" spans="3:4" ht="12.75">
      <c r="C915" s="259"/>
      <c r="D915" s="259"/>
    </row>
    <row r="916" spans="3:4" ht="12.75">
      <c r="C916" s="259"/>
      <c r="D916" s="259"/>
    </row>
    <row r="917" spans="3:4" ht="12.75">
      <c r="C917" s="259"/>
      <c r="D917" s="259"/>
    </row>
    <row r="918" spans="3:4" ht="12.75">
      <c r="C918" s="259"/>
      <c r="D918" s="259"/>
    </row>
    <row r="919" spans="3:4" ht="12.75">
      <c r="C919" s="259"/>
      <c r="D919" s="259"/>
    </row>
    <row r="920" spans="3:4" ht="12.75">
      <c r="C920" s="259"/>
      <c r="D920" s="259"/>
    </row>
    <row r="921" spans="3:4" ht="12.75">
      <c r="C921" s="259"/>
      <c r="D921" s="259"/>
    </row>
    <row r="922" spans="3:4" ht="12.75">
      <c r="C922" s="259"/>
      <c r="D922" s="259"/>
    </row>
    <row r="923" spans="3:4" ht="12.75">
      <c r="C923" s="259"/>
      <c r="D923" s="259"/>
    </row>
    <row r="924" spans="3:4" ht="12.75">
      <c r="C924" s="259"/>
      <c r="D924" s="259"/>
    </row>
    <row r="925" spans="3:4" ht="12.75">
      <c r="C925" s="259"/>
      <c r="D925" s="259"/>
    </row>
    <row r="926" spans="3:4" ht="12.75">
      <c r="C926" s="259"/>
      <c r="D926" s="259"/>
    </row>
    <row r="927" spans="3:4" ht="12.75">
      <c r="C927" s="259"/>
      <c r="D927" s="259"/>
    </row>
    <row r="928" spans="3:4" ht="12.75">
      <c r="C928" s="259"/>
      <c r="D928" s="259"/>
    </row>
    <row r="929" spans="3:4" ht="12.75">
      <c r="C929" s="259"/>
      <c r="D929" s="259"/>
    </row>
    <row r="930" spans="3:4" ht="12.75">
      <c r="C930" s="259"/>
      <c r="D930" s="259"/>
    </row>
    <row r="931" spans="3:4" ht="12.75">
      <c r="C931" s="259"/>
      <c r="D931" s="259"/>
    </row>
    <row r="932" spans="3:4" ht="12.75">
      <c r="C932" s="259"/>
      <c r="D932" s="259"/>
    </row>
    <row r="933" spans="3:4" ht="12.75">
      <c r="C933" s="259"/>
      <c r="D933" s="259"/>
    </row>
    <row r="934" spans="3:4" ht="12.75">
      <c r="C934" s="259"/>
      <c r="D934" s="259"/>
    </row>
    <row r="935" spans="3:4" ht="12.75">
      <c r="C935" s="259"/>
      <c r="D935" s="259"/>
    </row>
    <row r="936" spans="3:4" ht="12.75">
      <c r="C936" s="259"/>
      <c r="D936" s="259"/>
    </row>
    <row r="937" spans="3:4" ht="12.75">
      <c r="C937" s="259"/>
      <c r="D937" s="259"/>
    </row>
    <row r="938" spans="3:4" ht="12.75">
      <c r="C938" s="259"/>
      <c r="D938" s="259"/>
    </row>
    <row r="939" spans="3:4" ht="12.75">
      <c r="C939" s="259"/>
      <c r="D939" s="259"/>
    </row>
    <row r="940" spans="3:4" ht="12.75">
      <c r="C940" s="259"/>
      <c r="D940" s="259"/>
    </row>
    <row r="941" spans="3:4" ht="12.75">
      <c r="C941" s="259"/>
      <c r="D941" s="259"/>
    </row>
    <row r="942" spans="3:4" ht="12.75">
      <c r="C942" s="259"/>
      <c r="D942" s="259"/>
    </row>
    <row r="943" spans="3:4" ht="12.75">
      <c r="C943" s="259"/>
      <c r="D943" s="259"/>
    </row>
    <row r="944" spans="3:4" ht="12.75">
      <c r="C944" s="259"/>
      <c r="D944" s="259"/>
    </row>
    <row r="945" spans="3:4" ht="12.75">
      <c r="C945" s="259"/>
      <c r="D945" s="259"/>
    </row>
    <row r="946" spans="3:4" ht="12.75">
      <c r="C946" s="259"/>
      <c r="D946" s="259"/>
    </row>
    <row r="947" spans="3:4" ht="12.75">
      <c r="C947" s="259"/>
      <c r="D947" s="259"/>
    </row>
    <row r="948" spans="3:4" ht="12.75">
      <c r="C948" s="259"/>
      <c r="D948" s="259"/>
    </row>
    <row r="949" spans="3:4" ht="12.75">
      <c r="C949" s="259"/>
      <c r="D949" s="259"/>
    </row>
    <row r="950" spans="3:4" ht="12.75">
      <c r="C950" s="259"/>
      <c r="D950" s="259"/>
    </row>
    <row r="951" spans="3:4" ht="12.75">
      <c r="C951" s="259"/>
      <c r="D951" s="259"/>
    </row>
    <row r="952" spans="3:4" ht="12.75">
      <c r="C952" s="259"/>
      <c r="D952" s="259"/>
    </row>
    <row r="953" spans="3:4" ht="12.75">
      <c r="C953" s="259"/>
      <c r="D953" s="259"/>
    </row>
    <row r="954" spans="3:4" ht="12.75">
      <c r="C954" s="259"/>
      <c r="D954" s="259"/>
    </row>
    <row r="955" spans="3:4" ht="12.75">
      <c r="C955" s="259"/>
      <c r="D955" s="259"/>
    </row>
    <row r="956" spans="3:4" ht="12.75">
      <c r="C956" s="259"/>
      <c r="D956" s="259"/>
    </row>
    <row r="957" spans="3:4" ht="12.75">
      <c r="C957" s="259"/>
      <c r="D957" s="259"/>
    </row>
    <row r="958" spans="3:4" ht="12.75">
      <c r="C958" s="259"/>
      <c r="D958" s="259"/>
    </row>
    <row r="959" spans="3:4" ht="12.75">
      <c r="C959" s="259"/>
      <c r="D959" s="259"/>
    </row>
    <row r="960" spans="3:4" ht="12.75">
      <c r="C960" s="259"/>
      <c r="D960" s="259"/>
    </row>
    <row r="961" spans="3:4" ht="12.75">
      <c r="C961" s="259"/>
      <c r="D961" s="259"/>
    </row>
    <row r="962" spans="3:4" ht="12.75">
      <c r="C962" s="259"/>
      <c r="D962" s="259"/>
    </row>
    <row r="963" spans="3:4" ht="12.75">
      <c r="C963" s="259"/>
      <c r="D963" s="259"/>
    </row>
    <row r="964" spans="3:4" ht="12.75">
      <c r="C964" s="259"/>
      <c r="D964" s="259"/>
    </row>
    <row r="965" spans="3:4" ht="12.75">
      <c r="C965" s="259"/>
      <c r="D965" s="259"/>
    </row>
    <row r="966" spans="3:4" ht="12.75">
      <c r="C966" s="259"/>
      <c r="D966" s="259"/>
    </row>
    <row r="967" spans="3:4" ht="12.75">
      <c r="C967" s="259"/>
      <c r="D967" s="259"/>
    </row>
    <row r="968" spans="3:4" ht="12.75">
      <c r="C968" s="259"/>
      <c r="D968" s="259"/>
    </row>
    <row r="969" spans="3:4" ht="12.75">
      <c r="C969" s="259"/>
      <c r="D969" s="259"/>
    </row>
    <row r="970" spans="3:4" ht="12.75">
      <c r="C970" s="259"/>
      <c r="D970" s="259"/>
    </row>
    <row r="971" spans="3:4" ht="12.75">
      <c r="C971" s="259"/>
      <c r="D971" s="259"/>
    </row>
    <row r="972" spans="3:4" ht="12.75">
      <c r="C972" s="259"/>
      <c r="D972" s="259"/>
    </row>
    <row r="973" spans="3:4" ht="12.75">
      <c r="C973" s="259"/>
      <c r="D973" s="259"/>
    </row>
    <row r="974" spans="3:4" ht="12.75">
      <c r="C974" s="259"/>
      <c r="D974" s="259"/>
    </row>
    <row r="975" spans="3:4" ht="12.75">
      <c r="C975" s="259"/>
      <c r="D975" s="259"/>
    </row>
    <row r="976" spans="3:4" ht="12.75">
      <c r="C976" s="259"/>
      <c r="D976" s="259"/>
    </row>
    <row r="977" spans="3:4" ht="12.75">
      <c r="C977" s="259"/>
      <c r="D977" s="259"/>
    </row>
    <row r="978" spans="3:4" ht="12.75">
      <c r="C978" s="259"/>
      <c r="D978" s="259"/>
    </row>
    <row r="979" spans="3:4" ht="12.75">
      <c r="C979" s="259"/>
      <c r="D979" s="259"/>
    </row>
    <row r="980" spans="3:4" ht="12.75">
      <c r="C980" s="259"/>
      <c r="D980" s="259"/>
    </row>
    <row r="981" spans="3:4" ht="12.75">
      <c r="C981" s="259"/>
      <c r="D981" s="259"/>
    </row>
    <row r="982" spans="3:4" ht="12.75">
      <c r="C982" s="259"/>
      <c r="D982" s="259"/>
    </row>
    <row r="983" spans="3:4" ht="12.75">
      <c r="C983" s="259"/>
      <c r="D983" s="259"/>
    </row>
    <row r="984" spans="3:4" ht="12.75">
      <c r="C984" s="259"/>
      <c r="D984" s="259"/>
    </row>
    <row r="985" spans="3:4" ht="12.75">
      <c r="C985" s="259"/>
      <c r="D985" s="259"/>
    </row>
    <row r="986" spans="3:4" ht="12.75">
      <c r="C986" s="259"/>
      <c r="D986" s="259"/>
    </row>
    <row r="987" spans="3:4" ht="12.75">
      <c r="C987" s="259"/>
      <c r="D987" s="259"/>
    </row>
    <row r="988" spans="3:4" ht="12.75">
      <c r="C988" s="259"/>
      <c r="D988" s="259"/>
    </row>
    <row r="989" spans="3:4" ht="12.75">
      <c r="C989" s="259"/>
      <c r="D989" s="259"/>
    </row>
    <row r="990" spans="3:4" ht="12.75">
      <c r="C990" s="259"/>
      <c r="D990" s="259"/>
    </row>
    <row r="991" spans="3:4" ht="12.75">
      <c r="C991" s="259"/>
      <c r="D991" s="259"/>
    </row>
    <row r="992" spans="3:4" ht="12.75">
      <c r="C992" s="259"/>
      <c r="D992" s="259"/>
    </row>
    <row r="993" spans="3:4" ht="12.75">
      <c r="C993" s="259"/>
      <c r="D993" s="259"/>
    </row>
    <row r="994" spans="3:4" ht="12.75">
      <c r="C994" s="259"/>
      <c r="D994" s="259"/>
    </row>
    <row r="995" spans="3:4" ht="12.75">
      <c r="C995" s="259"/>
      <c r="D995" s="259"/>
    </row>
    <row r="996" spans="3:4" ht="12.75">
      <c r="C996" s="259"/>
      <c r="D996" s="259"/>
    </row>
    <row r="997" spans="3:4" ht="12.75">
      <c r="C997" s="259"/>
      <c r="D997" s="259"/>
    </row>
    <row r="998" spans="3:4" ht="12.75">
      <c r="C998" s="259"/>
      <c r="D998" s="259"/>
    </row>
    <row r="999" spans="3:4" ht="12.75">
      <c r="C999" s="259"/>
      <c r="D999" s="259"/>
    </row>
    <row r="1000" spans="3:4" ht="12.75">
      <c r="C1000" s="259"/>
      <c r="D1000" s="259"/>
    </row>
    <row r="1001" spans="3:4" ht="12.75">
      <c r="C1001" s="259"/>
      <c r="D1001" s="259"/>
    </row>
    <row r="1002" spans="3:4" ht="12.75">
      <c r="C1002" s="259"/>
      <c r="D1002" s="259"/>
    </row>
    <row r="1003" spans="3:4" ht="12.75">
      <c r="C1003" s="259"/>
      <c r="D1003" s="259"/>
    </row>
    <row r="1004" spans="3:4" ht="12.75">
      <c r="C1004" s="259"/>
      <c r="D1004" s="259"/>
    </row>
    <row r="1005" spans="3:4" ht="12.75">
      <c r="C1005" s="259"/>
      <c r="D1005" s="259"/>
    </row>
    <row r="1006" spans="3:4" ht="12.75">
      <c r="C1006" s="259"/>
      <c r="D1006" s="259"/>
    </row>
    <row r="1007" spans="3:4" ht="12.75">
      <c r="C1007" s="259"/>
      <c r="D1007" s="259"/>
    </row>
    <row r="1008" spans="3:4" ht="12.75">
      <c r="C1008" s="259"/>
      <c r="D1008" s="259"/>
    </row>
    <row r="1009" spans="3:4" ht="12.75">
      <c r="C1009" s="259"/>
      <c r="D1009" s="259"/>
    </row>
    <row r="1010" spans="3:4" ht="12.75">
      <c r="C1010" s="259"/>
      <c r="D1010" s="259"/>
    </row>
    <row r="1011" spans="3:4" ht="12.75">
      <c r="C1011" s="259"/>
      <c r="D1011" s="259"/>
    </row>
    <row r="1012" spans="3:4" ht="12.75">
      <c r="C1012" s="259"/>
      <c r="D1012" s="259"/>
    </row>
    <row r="1013" spans="3:4" ht="12.75">
      <c r="C1013" s="259"/>
      <c r="D1013" s="259"/>
    </row>
    <row r="1014" spans="3:4" ht="12.75">
      <c r="C1014" s="259"/>
      <c r="D1014" s="259"/>
    </row>
    <row r="1015" spans="3:4" ht="12.75">
      <c r="C1015" s="259"/>
      <c r="D1015" s="259"/>
    </row>
    <row r="1016" spans="3:4" ht="12.75">
      <c r="C1016" s="259"/>
      <c r="D1016" s="259"/>
    </row>
    <row r="1017" spans="3:4" ht="12.75">
      <c r="C1017" s="259"/>
      <c r="D1017" s="259"/>
    </row>
    <row r="1018" spans="3:4" ht="12.75">
      <c r="C1018" s="259"/>
      <c r="D1018" s="259"/>
    </row>
    <row r="1019" spans="3:4" ht="12.75">
      <c r="C1019" s="259"/>
      <c r="D1019" s="259"/>
    </row>
    <row r="1020" spans="3:4" ht="12.75">
      <c r="C1020" s="259"/>
      <c r="D1020" s="259"/>
    </row>
    <row r="1021" spans="3:4" ht="12.75">
      <c r="C1021" s="259"/>
      <c r="D1021" s="259"/>
    </row>
    <row r="1022" spans="3:4" ht="12.75">
      <c r="C1022" s="259"/>
      <c r="D1022" s="259"/>
    </row>
    <row r="1023" spans="3:4" ht="12.75">
      <c r="C1023" s="259"/>
      <c r="D1023" s="259"/>
    </row>
    <row r="1024" spans="3:4" ht="12.75">
      <c r="C1024" s="259"/>
      <c r="D1024" s="259"/>
    </row>
    <row r="1025" spans="3:4" ht="12.75">
      <c r="C1025" s="259"/>
      <c r="D1025" s="259"/>
    </row>
    <row r="1026" spans="3:4" ht="12.75">
      <c r="C1026" s="259"/>
      <c r="D1026" s="259"/>
    </row>
    <row r="1027" spans="3:4" ht="12.75">
      <c r="C1027" s="259"/>
      <c r="D1027" s="259"/>
    </row>
    <row r="1028" spans="3:4" ht="12.75">
      <c r="C1028" s="259"/>
      <c r="D1028" s="259"/>
    </row>
    <row r="1029" spans="3:4" ht="12.75">
      <c r="C1029" s="259"/>
      <c r="D1029" s="259"/>
    </row>
    <row r="1030" spans="3:4" ht="12.75">
      <c r="C1030" s="259"/>
      <c r="D1030" s="259"/>
    </row>
    <row r="1031" spans="3:4" ht="12.75">
      <c r="C1031" s="259"/>
      <c r="D1031" s="259"/>
    </row>
    <row r="1032" spans="3:4" ht="12.75">
      <c r="C1032" s="259"/>
      <c r="D1032" s="259"/>
    </row>
    <row r="1033" spans="3:4" ht="12.75">
      <c r="C1033" s="259"/>
      <c r="D1033" s="259"/>
    </row>
    <row r="1034" spans="3:4" ht="12.75">
      <c r="C1034" s="259"/>
      <c r="D1034" s="259"/>
    </row>
    <row r="1035" spans="3:4" ht="12.75">
      <c r="C1035" s="259"/>
      <c r="D1035" s="259"/>
    </row>
    <row r="1036" spans="3:4" ht="12.75">
      <c r="C1036" s="259"/>
      <c r="D1036" s="259"/>
    </row>
    <row r="1037" spans="3:4" ht="12.75">
      <c r="C1037" s="259"/>
      <c r="D1037" s="259"/>
    </row>
    <row r="1038" spans="3:4" ht="12.75">
      <c r="C1038" s="259"/>
      <c r="D1038" s="259"/>
    </row>
    <row r="1039" spans="3:4" ht="12.75">
      <c r="C1039" s="259"/>
      <c r="D1039" s="259"/>
    </row>
    <row r="1040" spans="3:4" ht="12.75">
      <c r="C1040" s="259"/>
      <c r="D1040" s="259"/>
    </row>
    <row r="1041" spans="3:4" ht="12.75">
      <c r="C1041" s="259"/>
      <c r="D1041" s="259"/>
    </row>
    <row r="1042" spans="3:4" ht="12.75">
      <c r="C1042" s="259"/>
      <c r="D1042" s="259"/>
    </row>
    <row r="1043" spans="3:4" ht="12.75">
      <c r="C1043" s="259"/>
      <c r="D1043" s="259"/>
    </row>
    <row r="1044" spans="3:4" ht="12.75">
      <c r="C1044" s="259"/>
      <c r="D1044" s="259"/>
    </row>
    <row r="1045" spans="3:4" ht="12.75">
      <c r="C1045" s="259"/>
      <c r="D1045" s="259"/>
    </row>
    <row r="1046" spans="3:4" ht="12.75">
      <c r="C1046" s="259"/>
      <c r="D1046" s="259"/>
    </row>
    <row r="1047" spans="3:4" ht="12.75">
      <c r="C1047" s="259"/>
      <c r="D1047" s="259"/>
    </row>
    <row r="1048" spans="3:4" ht="12.75">
      <c r="C1048" s="259"/>
      <c r="D1048" s="259"/>
    </row>
    <row r="1049" spans="3:4" ht="12.75">
      <c r="C1049" s="259"/>
      <c r="D1049" s="259"/>
    </row>
    <row r="1050" spans="3:4" ht="12.75">
      <c r="C1050" s="259"/>
      <c r="D1050" s="259"/>
    </row>
    <row r="1051" spans="3:4" ht="12.75">
      <c r="C1051" s="259"/>
      <c r="D1051" s="259"/>
    </row>
    <row r="1052" spans="3:4" ht="12.75">
      <c r="C1052" s="259"/>
      <c r="D1052" s="259"/>
    </row>
    <row r="1053" spans="3:4" ht="12.75">
      <c r="C1053" s="259"/>
      <c r="D1053" s="259"/>
    </row>
    <row r="1054" spans="3:4" ht="12.75">
      <c r="C1054" s="259"/>
      <c r="D1054" s="259"/>
    </row>
    <row r="1055" spans="3:4" ht="12.75">
      <c r="C1055" s="259"/>
      <c r="D1055" s="259"/>
    </row>
    <row r="1056" spans="3:4" ht="12.75">
      <c r="C1056" s="259"/>
      <c r="D1056" s="259"/>
    </row>
    <row r="1057" spans="3:4" ht="12.75">
      <c r="C1057" s="259"/>
      <c r="D1057" s="259"/>
    </row>
    <row r="1058" spans="3:4" ht="12.75">
      <c r="C1058" s="259"/>
      <c r="D1058" s="259"/>
    </row>
    <row r="1059" spans="3:4" ht="12.75">
      <c r="C1059" s="259"/>
      <c r="D1059" s="259"/>
    </row>
    <row r="1060" spans="3:4" ht="12.75">
      <c r="C1060" s="259"/>
      <c r="D1060" s="259"/>
    </row>
    <row r="1061" spans="3:4" ht="12.75">
      <c r="C1061" s="259"/>
      <c r="D1061" s="259"/>
    </row>
    <row r="1062" spans="3:4" ht="12.75">
      <c r="C1062" s="259"/>
      <c r="D1062" s="259"/>
    </row>
    <row r="1063" spans="3:4" ht="12.75">
      <c r="C1063" s="259"/>
      <c r="D1063" s="259"/>
    </row>
    <row r="1064" spans="3:4" ht="12.75">
      <c r="C1064" s="259"/>
      <c r="D1064" s="259"/>
    </row>
    <row r="1065" spans="3:4" ht="12.75">
      <c r="C1065" s="259"/>
      <c r="D1065" s="259"/>
    </row>
    <row r="1066" spans="3:4" ht="12.75">
      <c r="C1066" s="259"/>
      <c r="D1066" s="259"/>
    </row>
    <row r="1067" spans="3:4" ht="12.75">
      <c r="C1067" s="259"/>
      <c r="D1067" s="259"/>
    </row>
    <row r="1068" spans="3:4" ht="12.75">
      <c r="C1068" s="259"/>
      <c r="D1068" s="259"/>
    </row>
    <row r="1069" spans="3:4" ht="12.75">
      <c r="C1069" s="259"/>
      <c r="D1069" s="259"/>
    </row>
    <row r="1070" spans="3:4" ht="12.75">
      <c r="C1070" s="259"/>
      <c r="D1070" s="259"/>
    </row>
    <row r="1071" spans="3:4" ht="12.75">
      <c r="C1071" s="259"/>
      <c r="D1071" s="259"/>
    </row>
    <row r="1072" spans="3:4" ht="12.75">
      <c r="C1072" s="259"/>
      <c r="D1072" s="259"/>
    </row>
    <row r="1073" spans="3:4" ht="12.75">
      <c r="C1073" s="259"/>
      <c r="D1073" s="259"/>
    </row>
    <row r="1074" spans="3:4" ht="12.75">
      <c r="C1074" s="259"/>
      <c r="D1074" s="259"/>
    </row>
    <row r="1075" spans="3:4" ht="12.75">
      <c r="C1075" s="259"/>
      <c r="D1075" s="259"/>
    </row>
    <row r="1076" spans="3:4" ht="12.75">
      <c r="C1076" s="259"/>
      <c r="D1076" s="259"/>
    </row>
    <row r="1077" spans="3:4" ht="12.75">
      <c r="C1077" s="259"/>
      <c r="D1077" s="259"/>
    </row>
    <row r="1078" spans="3:4" ht="12.75">
      <c r="C1078" s="259"/>
      <c r="D1078" s="259"/>
    </row>
    <row r="1079" spans="3:4" ht="12.75">
      <c r="C1079" s="259"/>
      <c r="D1079" s="259"/>
    </row>
    <row r="1080" spans="3:4" ht="12.75">
      <c r="C1080" s="259"/>
      <c r="D1080" s="259"/>
    </row>
    <row r="1081" spans="3:4" ht="12.75">
      <c r="C1081" s="259"/>
      <c r="D1081" s="259"/>
    </row>
    <row r="1082" spans="3:4" ht="12.75">
      <c r="C1082" s="259"/>
      <c r="D1082" s="259"/>
    </row>
    <row r="1083" spans="3:4" ht="12.75">
      <c r="C1083" s="259"/>
      <c r="D1083" s="259"/>
    </row>
    <row r="1084" spans="3:4" ht="12.75">
      <c r="C1084" s="259"/>
      <c r="D1084" s="259"/>
    </row>
    <row r="1085" spans="3:4" ht="12.75">
      <c r="C1085" s="259"/>
      <c r="D1085" s="259"/>
    </row>
    <row r="1086" spans="3:4" ht="12.75">
      <c r="C1086" s="259"/>
      <c r="D1086" s="259"/>
    </row>
    <row r="1087" spans="3:4" ht="12.75">
      <c r="C1087" s="259"/>
      <c r="D1087" s="259"/>
    </row>
    <row r="1088" spans="3:4" ht="12.75">
      <c r="C1088" s="259"/>
      <c r="D1088" s="259"/>
    </row>
    <row r="1089" spans="3:4" ht="12.75">
      <c r="C1089" s="259"/>
      <c r="D1089" s="259"/>
    </row>
    <row r="1090" spans="3:4" ht="12.75">
      <c r="C1090" s="259"/>
      <c r="D1090" s="259"/>
    </row>
    <row r="1091" spans="3:4" ht="12.75">
      <c r="C1091" s="259"/>
      <c r="D1091" s="259"/>
    </row>
    <row r="1092" spans="3:4" ht="12.75">
      <c r="C1092" s="259"/>
      <c r="D1092" s="259"/>
    </row>
    <row r="1093" spans="3:4" ht="12.75">
      <c r="C1093" s="259"/>
      <c r="D1093" s="259"/>
    </row>
    <row r="1094" spans="3:4" ht="12.75">
      <c r="C1094" s="259"/>
      <c r="D1094" s="259"/>
    </row>
    <row r="1095" spans="3:4" ht="12.75">
      <c r="C1095" s="259"/>
      <c r="D1095" s="259"/>
    </row>
    <row r="1096" spans="3:4" ht="12.75">
      <c r="C1096" s="259"/>
      <c r="D1096" s="259"/>
    </row>
    <row r="1097" spans="3:4" ht="12.75">
      <c r="C1097" s="259"/>
      <c r="D1097" s="259"/>
    </row>
    <row r="1098" spans="3:4" ht="12.75">
      <c r="C1098" s="259"/>
      <c r="D1098" s="259"/>
    </row>
    <row r="1099" spans="3:4" ht="12.75">
      <c r="C1099" s="259"/>
      <c r="D1099" s="259"/>
    </row>
    <row r="1100" spans="3:4" ht="12.75">
      <c r="C1100" s="259"/>
      <c r="D1100" s="259"/>
    </row>
    <row r="1101" spans="3:4" ht="12.75">
      <c r="C1101" s="259"/>
      <c r="D1101" s="259"/>
    </row>
    <row r="1102" spans="3:4" ht="12.75">
      <c r="C1102" s="259"/>
      <c r="D1102" s="259"/>
    </row>
    <row r="1103" spans="3:4" ht="12.75">
      <c r="C1103" s="259"/>
      <c r="D1103" s="259"/>
    </row>
    <row r="1104" spans="3:4" ht="12.75">
      <c r="C1104" s="259"/>
      <c r="D1104" s="259"/>
    </row>
    <row r="1105" spans="3:4" ht="12.75">
      <c r="C1105" s="259"/>
      <c r="D1105" s="259"/>
    </row>
    <row r="1106" spans="3:4" ht="12.75">
      <c r="C1106" s="259"/>
      <c r="D1106" s="259"/>
    </row>
    <row r="1107" spans="3:4" ht="12.75">
      <c r="C1107" s="259"/>
      <c r="D1107" s="259"/>
    </row>
    <row r="1108" spans="3:4" ht="12.75">
      <c r="C1108" s="259"/>
      <c r="D1108" s="259"/>
    </row>
    <row r="1109" spans="3:4" ht="12.75">
      <c r="C1109" s="259"/>
      <c r="D1109" s="259"/>
    </row>
    <row r="1110" spans="3:4" ht="12.75">
      <c r="C1110" s="259"/>
      <c r="D1110" s="259"/>
    </row>
    <row r="1111" spans="3:4" ht="12.75">
      <c r="C1111" s="259"/>
      <c r="D1111" s="259"/>
    </row>
    <row r="1112" spans="3:4" ht="12.75">
      <c r="C1112" s="259"/>
      <c r="D1112" s="259"/>
    </row>
    <row r="1113" spans="3:4" ht="12.75">
      <c r="C1113" s="259"/>
      <c r="D1113" s="259"/>
    </row>
    <row r="1114" spans="3:4" ht="12.75">
      <c r="C1114" s="259"/>
      <c r="D1114" s="259"/>
    </row>
    <row r="1115" spans="3:4" ht="12.75">
      <c r="C1115" s="259"/>
      <c r="D1115" s="259"/>
    </row>
    <row r="1116" spans="3:4" ht="12.75">
      <c r="C1116" s="259"/>
      <c r="D1116" s="259"/>
    </row>
    <row r="1117" spans="3:4" ht="12.75">
      <c r="C1117" s="259"/>
      <c r="D1117" s="259"/>
    </row>
    <row r="1118" spans="3:4" ht="12.75">
      <c r="C1118" s="259"/>
      <c r="D1118" s="259"/>
    </row>
    <row r="1119" spans="3:4" ht="12.75">
      <c r="C1119" s="259"/>
      <c r="D1119" s="259"/>
    </row>
    <row r="1120" spans="3:4" ht="12.75">
      <c r="C1120" s="259"/>
      <c r="D1120" s="259"/>
    </row>
    <row r="1121" spans="3:4" ht="12.75">
      <c r="C1121" s="259"/>
      <c r="D1121" s="259"/>
    </row>
    <row r="1122" spans="3:4" ht="12.75">
      <c r="C1122" s="259"/>
      <c r="D1122" s="259"/>
    </row>
    <row r="1123" spans="3:4" ht="12.75">
      <c r="C1123" s="259"/>
      <c r="D1123" s="259"/>
    </row>
    <row r="1124" spans="3:4" ht="12.75">
      <c r="C1124" s="259"/>
      <c r="D1124" s="259"/>
    </row>
    <row r="1125" spans="3:4" ht="12.75">
      <c r="C1125" s="259"/>
      <c r="D1125" s="259"/>
    </row>
    <row r="1126" spans="3:4" ht="12.75">
      <c r="C1126" s="259"/>
      <c r="D1126" s="259"/>
    </row>
    <row r="1127" spans="3:4" ht="12.75">
      <c r="C1127" s="259"/>
      <c r="D1127" s="259"/>
    </row>
    <row r="1128" spans="3:4" ht="12.75">
      <c r="C1128" s="259"/>
      <c r="D1128" s="259"/>
    </row>
    <row r="1129" spans="3:4" ht="12.75">
      <c r="C1129" s="259"/>
      <c r="D1129" s="259"/>
    </row>
    <row r="1130" spans="3:4" ht="12.75">
      <c r="C1130" s="259"/>
      <c r="D1130" s="259"/>
    </row>
    <row r="1131" spans="3:4" ht="12.75">
      <c r="C1131" s="259"/>
      <c r="D1131" s="259"/>
    </row>
    <row r="1132" spans="3:4" ht="12.75">
      <c r="C1132" s="259"/>
      <c r="D1132" s="259"/>
    </row>
    <row r="1133" spans="3:4" ht="12.75">
      <c r="C1133" s="259"/>
      <c r="D1133" s="259"/>
    </row>
    <row r="1134" spans="3:4" ht="12.75">
      <c r="C1134" s="259"/>
      <c r="D1134" s="259"/>
    </row>
    <row r="1135" spans="3:4" ht="12.75">
      <c r="C1135" s="259"/>
      <c r="D1135" s="259"/>
    </row>
    <row r="1136" spans="3:4" ht="12.75">
      <c r="C1136" s="259"/>
      <c r="D1136" s="259"/>
    </row>
    <row r="1137" spans="3:4" ht="12.75">
      <c r="C1137" s="259"/>
      <c r="D1137" s="259"/>
    </row>
    <row r="1138" spans="3:4" ht="12.75">
      <c r="C1138" s="259"/>
      <c r="D1138" s="259"/>
    </row>
    <row r="1139" spans="3:4" ht="12.75">
      <c r="C1139" s="259"/>
      <c r="D1139" s="259"/>
    </row>
    <row r="1140" spans="3:4" ht="12.75">
      <c r="C1140" s="259"/>
      <c r="D1140" s="259"/>
    </row>
    <row r="1141" spans="3:4" ht="12.75">
      <c r="C1141" s="259"/>
      <c r="D1141" s="259"/>
    </row>
    <row r="1142" spans="3:4" ht="12.75">
      <c r="C1142" s="259"/>
      <c r="D1142" s="259"/>
    </row>
    <row r="1143" spans="3:4" ht="12.75">
      <c r="C1143" s="259"/>
      <c r="D1143" s="259"/>
    </row>
    <row r="1144" spans="3:4" ht="12.75">
      <c r="C1144" s="259"/>
      <c r="D1144" s="259"/>
    </row>
    <row r="1145" spans="3:4" ht="12.75">
      <c r="C1145" s="259"/>
      <c r="D1145" s="259"/>
    </row>
    <row r="1146" spans="3:4" ht="12.75">
      <c r="C1146" s="259"/>
      <c r="D1146" s="259"/>
    </row>
    <row r="1147" spans="3:4" ht="12.75">
      <c r="C1147" s="259"/>
      <c r="D1147" s="259"/>
    </row>
    <row r="1148" spans="3:4" ht="12.75">
      <c r="C1148" s="259"/>
      <c r="D1148" s="259"/>
    </row>
    <row r="1149" spans="3:4" ht="12.75">
      <c r="C1149" s="259"/>
      <c r="D1149" s="259"/>
    </row>
    <row r="1150" spans="3:4" ht="12.75">
      <c r="C1150" s="259"/>
      <c r="D1150" s="259"/>
    </row>
    <row r="1151" spans="3:4" ht="12.75">
      <c r="C1151" s="259"/>
      <c r="D1151" s="259"/>
    </row>
    <row r="1152" spans="3:4" ht="12.75">
      <c r="C1152" s="259"/>
      <c r="D1152" s="259"/>
    </row>
    <row r="1153" spans="3:4" ht="12.75">
      <c r="C1153" s="259"/>
      <c r="D1153" s="259"/>
    </row>
    <row r="1154" spans="3:4" ht="12.75">
      <c r="C1154" s="259"/>
      <c r="D1154" s="259"/>
    </row>
    <row r="1155" spans="3:4" ht="12.75">
      <c r="C1155" s="259"/>
      <c r="D1155" s="259"/>
    </row>
    <row r="1156" spans="3:4" ht="12.75">
      <c r="C1156" s="259"/>
      <c r="D1156" s="259"/>
    </row>
    <row r="1157" spans="3:4" ht="12.75">
      <c r="C1157" s="259"/>
      <c r="D1157" s="259"/>
    </row>
    <row r="1158" spans="3:4" ht="12.75">
      <c r="C1158" s="259"/>
      <c r="D1158" s="259"/>
    </row>
    <row r="1159" spans="3:4" ht="12.75">
      <c r="C1159" s="259"/>
      <c r="D1159" s="259"/>
    </row>
    <row r="1160" spans="3:4" ht="12.75">
      <c r="C1160" s="259"/>
      <c r="D1160" s="259"/>
    </row>
    <row r="1161" spans="3:4" ht="12.75">
      <c r="C1161" s="259"/>
      <c r="D1161" s="259"/>
    </row>
    <row r="1162" spans="3:4" ht="12.75">
      <c r="C1162" s="259"/>
      <c r="D1162" s="259"/>
    </row>
    <row r="1163" spans="3:4" ht="12.75">
      <c r="C1163" s="259"/>
      <c r="D1163" s="259"/>
    </row>
    <row r="1164" spans="3:4" ht="12.75">
      <c r="C1164" s="259"/>
      <c r="D1164" s="259"/>
    </row>
    <row r="1165" spans="3:4" ht="12.75">
      <c r="C1165" s="259"/>
      <c r="D1165" s="259"/>
    </row>
    <row r="1166" spans="3:4" ht="12.75">
      <c r="C1166" s="259"/>
      <c r="D1166" s="259"/>
    </row>
    <row r="1167" spans="3:4" ht="12.75">
      <c r="C1167" s="259"/>
      <c r="D1167" s="259"/>
    </row>
    <row r="1168" spans="3:4" ht="12.75">
      <c r="C1168" s="259"/>
      <c r="D1168" s="259"/>
    </row>
    <row r="1169" spans="3:4" ht="12.75">
      <c r="C1169" s="259"/>
      <c r="D1169" s="259"/>
    </row>
    <row r="1170" spans="3:4" ht="12.75">
      <c r="C1170" s="259"/>
      <c r="D1170" s="259"/>
    </row>
    <row r="1171" spans="3:4" ht="12.75">
      <c r="C1171" s="259"/>
      <c r="D1171" s="259"/>
    </row>
    <row r="1172" spans="3:4" ht="12.75">
      <c r="C1172" s="259"/>
      <c r="D1172" s="259"/>
    </row>
    <row r="1173" spans="3:4" ht="12.75">
      <c r="C1173" s="259"/>
      <c r="D1173" s="259"/>
    </row>
    <row r="1174" spans="3:4" ht="12.75">
      <c r="C1174" s="259"/>
      <c r="D1174" s="259"/>
    </row>
    <row r="1175" spans="3:4" ht="12.75">
      <c r="C1175" s="259"/>
      <c r="D1175" s="259"/>
    </row>
    <row r="1176" spans="3:4" ht="12.75">
      <c r="C1176" s="259"/>
      <c r="D1176" s="259"/>
    </row>
    <row r="1177" spans="3:4" ht="12.75">
      <c r="C1177" s="259"/>
      <c r="D1177" s="259"/>
    </row>
    <row r="1178" spans="3:4" ht="12.75">
      <c r="C1178" s="259"/>
      <c r="D1178" s="259"/>
    </row>
    <row r="1179" spans="3:4" ht="12.75">
      <c r="C1179" s="259"/>
      <c r="D1179" s="259"/>
    </row>
    <row r="1180" spans="3:4" ht="12.75">
      <c r="C1180" s="259"/>
      <c r="D1180" s="259"/>
    </row>
    <row r="1181" spans="3:4" ht="12.75">
      <c r="C1181" s="259"/>
      <c r="D1181" s="259"/>
    </row>
    <row r="1182" spans="3:4" ht="12.75">
      <c r="C1182" s="259"/>
      <c r="D1182" s="259"/>
    </row>
    <row r="1183" spans="3:4" ht="12.75">
      <c r="C1183" s="259"/>
      <c r="D1183" s="259"/>
    </row>
    <row r="1184" spans="3:4" ht="12.75">
      <c r="C1184" s="259"/>
      <c r="D1184" s="259"/>
    </row>
    <row r="1185" spans="3:4" ht="12.75">
      <c r="C1185" s="259"/>
      <c r="D1185" s="259"/>
    </row>
    <row r="1186" spans="3:4" ht="12.75">
      <c r="C1186" s="259"/>
      <c r="D1186" s="259"/>
    </row>
    <row r="1187" spans="3:4" ht="12.75">
      <c r="C1187" s="259"/>
      <c r="D1187" s="259"/>
    </row>
    <row r="1188" spans="3:4" ht="12.75">
      <c r="C1188" s="259"/>
      <c r="D1188" s="259"/>
    </row>
    <row r="1189" spans="3:4" ht="12.75">
      <c r="C1189" s="259"/>
      <c r="D1189" s="259"/>
    </row>
    <row r="1190" spans="3:4" ht="12.75">
      <c r="C1190" s="259"/>
      <c r="D1190" s="259"/>
    </row>
    <row r="1191" spans="3:4" ht="12.75">
      <c r="C1191" s="259"/>
      <c r="D1191" s="259"/>
    </row>
    <row r="1192" spans="3:4" ht="12.75">
      <c r="C1192" s="259"/>
      <c r="D1192" s="259"/>
    </row>
    <row r="1193" spans="3:4" ht="12.75">
      <c r="C1193" s="259"/>
      <c r="D1193" s="259"/>
    </row>
    <row r="1194" spans="3:4" ht="12.75">
      <c r="C1194" s="259"/>
      <c r="D1194" s="259"/>
    </row>
    <row r="1195" spans="3:4" ht="12.75">
      <c r="C1195" s="259"/>
      <c r="D1195" s="259"/>
    </row>
    <row r="1196" spans="3:4" ht="12.75">
      <c r="C1196" s="259"/>
      <c r="D1196" s="259"/>
    </row>
    <row r="1197" spans="3:4" ht="12.75">
      <c r="C1197" s="259"/>
      <c r="D1197" s="259"/>
    </row>
    <row r="1198" spans="3:4" ht="12.75">
      <c r="C1198" s="259"/>
      <c r="D1198" s="259"/>
    </row>
    <row r="1199" spans="3:4" ht="12.75">
      <c r="C1199" s="259"/>
      <c r="D1199" s="259"/>
    </row>
    <row r="1200" spans="3:4" ht="12.75">
      <c r="C1200" s="259"/>
      <c r="D1200" s="259"/>
    </row>
    <row r="1201" spans="3:4" ht="12.75">
      <c r="C1201" s="259"/>
      <c r="D1201" s="259"/>
    </row>
    <row r="1202" spans="3:4" ht="12.75">
      <c r="C1202" s="259"/>
      <c r="D1202" s="259"/>
    </row>
    <row r="1203" spans="3:4" ht="12.75">
      <c r="C1203" s="259"/>
      <c r="D1203" s="259"/>
    </row>
    <row r="1204" spans="3:4" ht="12.75">
      <c r="C1204" s="259"/>
      <c r="D1204" s="259"/>
    </row>
    <row r="1205" spans="3:4" ht="12.75">
      <c r="C1205" s="259"/>
      <c r="D1205" s="259"/>
    </row>
    <row r="1206" spans="3:4" ht="12.75">
      <c r="C1206" s="259"/>
      <c r="D1206" s="259"/>
    </row>
    <row r="1207" spans="3:4" ht="12.75">
      <c r="C1207" s="259"/>
      <c r="D1207" s="259"/>
    </row>
    <row r="1208" spans="3:4" ht="12.75">
      <c r="C1208" s="259"/>
      <c r="D1208" s="259"/>
    </row>
    <row r="1209" spans="3:4" ht="12.75">
      <c r="C1209" s="259"/>
      <c r="D1209" s="259"/>
    </row>
    <row r="1210" spans="3:4" ht="12.75">
      <c r="C1210" s="259"/>
      <c r="D1210" s="259"/>
    </row>
    <row r="1211" spans="3:4" ht="12.75">
      <c r="C1211" s="259"/>
      <c r="D1211" s="259"/>
    </row>
    <row r="1212" spans="3:4" ht="12.75">
      <c r="C1212" s="259"/>
      <c r="D1212" s="259"/>
    </row>
    <row r="1213" spans="3:4" ht="12.75">
      <c r="C1213" s="259"/>
      <c r="D1213" s="259"/>
    </row>
    <row r="1214" spans="3:4" ht="12.75">
      <c r="C1214" s="259"/>
      <c r="D1214" s="259"/>
    </row>
    <row r="1215" spans="3:4" ht="12.75">
      <c r="C1215" s="259"/>
      <c r="D1215" s="259"/>
    </row>
    <row r="1216" spans="3:4" ht="12.75">
      <c r="C1216" s="259"/>
      <c r="D1216" s="259"/>
    </row>
    <row r="1217" spans="3:4" ht="12.75">
      <c r="C1217" s="259"/>
      <c r="D1217" s="259"/>
    </row>
    <row r="1218" spans="3:4" ht="12.75">
      <c r="C1218" s="259"/>
      <c r="D1218" s="259"/>
    </row>
    <row r="1219" spans="3:4" ht="12.75">
      <c r="C1219" s="259"/>
      <c r="D1219" s="259"/>
    </row>
    <row r="1220" spans="3:4" ht="12.75">
      <c r="C1220" s="259"/>
      <c r="D1220" s="259"/>
    </row>
    <row r="1221" spans="3:4" ht="12.75">
      <c r="C1221" s="259"/>
      <c r="D1221" s="259"/>
    </row>
    <row r="1222" spans="3:4" ht="12.75">
      <c r="C1222" s="259"/>
      <c r="D1222" s="259"/>
    </row>
    <row r="1223" spans="3:4" ht="12.75">
      <c r="C1223" s="259"/>
      <c r="D1223" s="259"/>
    </row>
    <row r="1224" spans="3:4" ht="12.75">
      <c r="C1224" s="259"/>
      <c r="D1224" s="259"/>
    </row>
    <row r="1225" spans="3:4" ht="12.75">
      <c r="C1225" s="259"/>
      <c r="D1225" s="259"/>
    </row>
    <row r="1226" spans="3:4" ht="12.75">
      <c r="C1226" s="259"/>
      <c r="D1226" s="259"/>
    </row>
    <row r="1227" spans="3:4" ht="12.75">
      <c r="C1227" s="259"/>
      <c r="D1227" s="259"/>
    </row>
    <row r="1228" spans="3:4" ht="12.75">
      <c r="C1228" s="259"/>
      <c r="D1228" s="259"/>
    </row>
    <row r="1229" spans="3:4" ht="12.75">
      <c r="C1229" s="259"/>
      <c r="D1229" s="259"/>
    </row>
    <row r="1230" spans="3:4" ht="12.75">
      <c r="C1230" s="259"/>
      <c r="D1230" s="259"/>
    </row>
    <row r="1231" spans="3:4" ht="12.75">
      <c r="C1231" s="259"/>
      <c r="D1231" s="259"/>
    </row>
    <row r="1232" spans="3:4" ht="12.75">
      <c r="C1232" s="259"/>
      <c r="D1232" s="259"/>
    </row>
    <row r="1233" spans="3:4" ht="12.75">
      <c r="C1233" s="259"/>
      <c r="D1233" s="259"/>
    </row>
    <row r="1234" spans="3:4" ht="12.75">
      <c r="C1234" s="259"/>
      <c r="D1234" s="259"/>
    </row>
    <row r="1235" spans="3:4" ht="12.75">
      <c r="C1235" s="259"/>
      <c r="D1235" s="259"/>
    </row>
    <row r="1236" spans="3:4" ht="12.75">
      <c r="C1236" s="259"/>
      <c r="D1236" s="259"/>
    </row>
    <row r="1237" spans="3:4" ht="12.75">
      <c r="C1237" s="259"/>
      <c r="D1237" s="259"/>
    </row>
    <row r="1238" spans="3:4" ht="12.75">
      <c r="C1238" s="259"/>
      <c r="D1238" s="259"/>
    </row>
    <row r="1239" spans="3:4" ht="12.75">
      <c r="C1239" s="259"/>
      <c r="D1239" s="259"/>
    </row>
    <row r="1240" spans="3:4" ht="12.75">
      <c r="C1240" s="259"/>
      <c r="D1240" s="259"/>
    </row>
    <row r="1241" spans="3:4" ht="12.75">
      <c r="C1241" s="259"/>
      <c r="D1241" s="259"/>
    </row>
    <row r="1242" spans="3:4" ht="12.75">
      <c r="C1242" s="259"/>
      <c r="D1242" s="259"/>
    </row>
    <row r="1243" spans="3:4" ht="12.75">
      <c r="C1243" s="259"/>
      <c r="D1243" s="259"/>
    </row>
    <row r="1244" spans="3:4" ht="12.75">
      <c r="C1244" s="259"/>
      <c r="D1244" s="259"/>
    </row>
    <row r="1245" spans="3:4" ht="12.75">
      <c r="C1245" s="259"/>
      <c r="D1245" s="259"/>
    </row>
    <row r="1246" spans="3:4" ht="12.75">
      <c r="C1246" s="259"/>
      <c r="D1246" s="259"/>
    </row>
    <row r="1247" spans="3:4" ht="12.75">
      <c r="C1247" s="259"/>
      <c r="D1247" s="259"/>
    </row>
    <row r="1248" spans="3:4" ht="12.75">
      <c r="C1248" s="259"/>
      <c r="D1248" s="259"/>
    </row>
    <row r="1249" spans="3:4" ht="12.75">
      <c r="C1249" s="259"/>
      <c r="D1249" s="259"/>
    </row>
    <row r="1250" spans="3:4" ht="12.75">
      <c r="C1250" s="259"/>
      <c r="D1250" s="259"/>
    </row>
    <row r="1251" spans="3:4" ht="12.75">
      <c r="C1251" s="259"/>
      <c r="D1251" s="259"/>
    </row>
    <row r="1252" spans="3:4" ht="12.75">
      <c r="C1252" s="259"/>
      <c r="D1252" s="259"/>
    </row>
    <row r="1253" spans="3:4" ht="12.75">
      <c r="C1253" s="259"/>
      <c r="D1253" s="259"/>
    </row>
    <row r="1254" spans="3:4" ht="12.75">
      <c r="C1254" s="259"/>
      <c r="D1254" s="259"/>
    </row>
    <row r="1255" spans="3:4" ht="12.75">
      <c r="C1255" s="259"/>
      <c r="D1255" s="259"/>
    </row>
    <row r="1256" spans="3:4" ht="12.75">
      <c r="C1256" s="259"/>
      <c r="D1256" s="259"/>
    </row>
    <row r="1257" spans="3:4" ht="12.75">
      <c r="C1257" s="259"/>
      <c r="D1257" s="259"/>
    </row>
    <row r="1258" spans="3:4" ht="12.75">
      <c r="C1258" s="259"/>
      <c r="D1258" s="259"/>
    </row>
    <row r="1259" spans="3:4" ht="12.75">
      <c r="C1259" s="259"/>
      <c r="D1259" s="259"/>
    </row>
    <row r="1260" spans="3:4" ht="12.75">
      <c r="C1260" s="259"/>
      <c r="D1260" s="259"/>
    </row>
    <row r="1261" spans="3:4" ht="12.75">
      <c r="C1261" s="259"/>
      <c r="D1261" s="259"/>
    </row>
    <row r="1262" spans="3:4" ht="12.75">
      <c r="C1262" s="259"/>
      <c r="D1262" s="259"/>
    </row>
    <row r="1263" spans="3:4" ht="12.75">
      <c r="C1263" s="259"/>
      <c r="D1263" s="259"/>
    </row>
    <row r="1264" spans="3:4" ht="12.75">
      <c r="C1264" s="259"/>
      <c r="D1264" s="259"/>
    </row>
    <row r="1265" spans="3:4" ht="12.75">
      <c r="C1265" s="259"/>
      <c r="D1265" s="259"/>
    </row>
    <row r="1266" spans="3:4" ht="12.75">
      <c r="C1266" s="259"/>
      <c r="D1266" s="259"/>
    </row>
    <row r="1267" spans="3:4" ht="12.75">
      <c r="C1267" s="259"/>
      <c r="D1267" s="259"/>
    </row>
    <row r="1268" spans="3:4" ht="12.75">
      <c r="C1268" s="259"/>
      <c r="D1268" s="259"/>
    </row>
    <row r="1269" spans="3:4" ht="12.75">
      <c r="C1269" s="259"/>
      <c r="D1269" s="259"/>
    </row>
    <row r="1270" spans="3:4" ht="12.75">
      <c r="C1270" s="259"/>
      <c r="D1270" s="259"/>
    </row>
    <row r="1271" spans="3:4" ht="12.75">
      <c r="C1271" s="259"/>
      <c r="D1271" s="259"/>
    </row>
    <row r="1272" spans="3:4" ht="12.75">
      <c r="C1272" s="259"/>
      <c r="D1272" s="259"/>
    </row>
    <row r="1273" spans="3:4" ht="12.75">
      <c r="C1273" s="259"/>
      <c r="D1273" s="259"/>
    </row>
    <row r="1274" spans="3:4" ht="12.75">
      <c r="C1274" s="259"/>
      <c r="D1274" s="259"/>
    </row>
    <row r="1275" spans="3:4" ht="12.75">
      <c r="C1275" s="259"/>
      <c r="D1275" s="259"/>
    </row>
    <row r="1276" spans="3:4" ht="12.75">
      <c r="C1276" s="259"/>
      <c r="D1276" s="259"/>
    </row>
    <row r="1277" spans="3:4" ht="12.75">
      <c r="C1277" s="259"/>
      <c r="D1277" s="259"/>
    </row>
    <row r="1278" spans="3:4" ht="12.75">
      <c r="C1278" s="259"/>
      <c r="D1278" s="259"/>
    </row>
    <row r="1279" spans="3:4" ht="12.75">
      <c r="C1279" s="259"/>
      <c r="D1279" s="259"/>
    </row>
    <row r="1280" spans="3:4" ht="12.75">
      <c r="C1280" s="259"/>
      <c r="D1280" s="259"/>
    </row>
    <row r="1281" spans="3:4" ht="12.75">
      <c r="C1281" s="259"/>
      <c r="D1281" s="259"/>
    </row>
    <row r="1282" spans="3:4" ht="12.75">
      <c r="C1282" s="259"/>
      <c r="D1282" s="259"/>
    </row>
    <row r="1283" spans="3:4" ht="12.75">
      <c r="C1283" s="259"/>
      <c r="D1283" s="259"/>
    </row>
    <row r="1284" spans="3:4" ht="12.75">
      <c r="C1284" s="259"/>
      <c r="D1284" s="259"/>
    </row>
    <row r="1285" spans="3:4" ht="12.75">
      <c r="C1285" s="259"/>
      <c r="D1285" s="259"/>
    </row>
    <row r="1286" spans="3:4" ht="12.75">
      <c r="C1286" s="259"/>
      <c r="D1286" s="259"/>
    </row>
    <row r="1287" spans="3:4" ht="12.75">
      <c r="C1287" s="259"/>
      <c r="D1287" s="259"/>
    </row>
    <row r="1288" spans="3:4" ht="12.75">
      <c r="C1288" s="259"/>
      <c r="D1288" s="259"/>
    </row>
    <row r="1289" spans="3:4" ht="12.75">
      <c r="C1289" s="259"/>
      <c r="D1289" s="259"/>
    </row>
    <row r="1290" spans="3:4" ht="12.75">
      <c r="C1290" s="259"/>
      <c r="D1290" s="259"/>
    </row>
    <row r="1291" spans="3:4" ht="12.75">
      <c r="C1291" s="259"/>
      <c r="D1291" s="259"/>
    </row>
    <row r="1292" spans="3:4" ht="12.75">
      <c r="C1292" s="259"/>
      <c r="D1292" s="259"/>
    </row>
    <row r="1293" spans="3:4" ht="12.75">
      <c r="C1293" s="259"/>
      <c r="D1293" s="259"/>
    </row>
    <row r="1294" spans="3:4" ht="12.75">
      <c r="C1294" s="259"/>
      <c r="D1294" s="259"/>
    </row>
    <row r="1295" spans="3:4" ht="12.75">
      <c r="C1295" s="259"/>
      <c r="D1295" s="259"/>
    </row>
    <row r="1296" spans="3:4" ht="12.75">
      <c r="C1296" s="259"/>
      <c r="D1296" s="259"/>
    </row>
    <row r="1297" spans="3:4" ht="12.75">
      <c r="C1297" s="259"/>
      <c r="D1297" s="259"/>
    </row>
    <row r="1298" spans="3:4" ht="12.75">
      <c r="C1298" s="259"/>
      <c r="D1298" s="259"/>
    </row>
    <row r="1299" spans="3:4" ht="12.75">
      <c r="C1299" s="259"/>
      <c r="D1299" s="259"/>
    </row>
    <row r="1300" spans="3:4" ht="12.75">
      <c r="C1300" s="259"/>
      <c r="D1300" s="259"/>
    </row>
    <row r="1301" spans="3:4" ht="12.75">
      <c r="C1301" s="259"/>
      <c r="D1301" s="259"/>
    </row>
    <row r="1302" spans="3:4" ht="12.75">
      <c r="C1302" s="259"/>
      <c r="D1302" s="259"/>
    </row>
    <row r="1303" spans="3:4" ht="12.75">
      <c r="C1303" s="259"/>
      <c r="D1303" s="259"/>
    </row>
    <row r="1304" spans="3:4" ht="12.75">
      <c r="C1304" s="259"/>
      <c r="D1304" s="259"/>
    </row>
    <row r="1305" spans="3:4" ht="12.75">
      <c r="C1305" s="259"/>
      <c r="D1305" s="259"/>
    </row>
    <row r="1306" spans="3:4" ht="12.75">
      <c r="C1306" s="259"/>
      <c r="D1306" s="259"/>
    </row>
    <row r="1307" spans="3:4" ht="12.75">
      <c r="C1307" s="259"/>
      <c r="D1307" s="259"/>
    </row>
    <row r="1308" spans="3:4" ht="12.75">
      <c r="C1308" s="259"/>
      <c r="D1308" s="259"/>
    </row>
    <row r="1309" spans="3:4" ht="12.75">
      <c r="C1309" s="259"/>
      <c r="D1309" s="259"/>
    </row>
    <row r="1310" spans="3:4" ht="12.75">
      <c r="C1310" s="259"/>
      <c r="D1310" s="259"/>
    </row>
    <row r="1311" spans="3:4" ht="12.75">
      <c r="C1311" s="259"/>
      <c r="D1311" s="259"/>
    </row>
    <row r="1312" spans="3:4" ht="12.75">
      <c r="C1312" s="259"/>
      <c r="D1312" s="259"/>
    </row>
    <row r="1313" spans="3:4" ht="12.75">
      <c r="C1313" s="259"/>
      <c r="D1313" s="259"/>
    </row>
    <row r="1314" spans="3:4" ht="12.75">
      <c r="C1314" s="259"/>
      <c r="D1314" s="259"/>
    </row>
    <row r="1315" spans="3:4" ht="12.75">
      <c r="C1315" s="259"/>
      <c r="D1315" s="259"/>
    </row>
    <row r="1316" spans="3:4" ht="12.75">
      <c r="C1316" s="259"/>
      <c r="D1316" s="259"/>
    </row>
    <row r="1317" spans="3:4" ht="12.75">
      <c r="C1317" s="259"/>
      <c r="D1317" s="259"/>
    </row>
    <row r="1318" spans="3:4" ht="12.75">
      <c r="C1318" s="259"/>
      <c r="D1318" s="259"/>
    </row>
    <row r="1319" spans="3:4" ht="12.75">
      <c r="C1319" s="259"/>
      <c r="D1319" s="259"/>
    </row>
    <row r="1320" spans="3:4" ht="12.75">
      <c r="C1320" s="259"/>
      <c r="D1320" s="259"/>
    </row>
    <row r="1321" spans="3:4" ht="12.75">
      <c r="C1321" s="259"/>
      <c r="D1321" s="259"/>
    </row>
    <row r="1322" spans="3:4" ht="12.75">
      <c r="C1322" s="259"/>
      <c r="D1322" s="259"/>
    </row>
    <row r="1323" spans="3:4" ht="12.75">
      <c r="C1323" s="259"/>
      <c r="D1323" s="259"/>
    </row>
    <row r="1324" spans="3:4" ht="12.75">
      <c r="C1324" s="259"/>
      <c r="D1324" s="259"/>
    </row>
    <row r="1325" spans="3:4" ht="12.75">
      <c r="C1325" s="259"/>
      <c r="D1325" s="259"/>
    </row>
    <row r="1326" spans="3:4" ht="12.75">
      <c r="C1326" s="259"/>
      <c r="D1326" s="259"/>
    </row>
    <row r="1327" spans="3:4" ht="12.75">
      <c r="C1327" s="259"/>
      <c r="D1327" s="259"/>
    </row>
    <row r="1328" spans="3:4" ht="12.75">
      <c r="C1328" s="259"/>
      <c r="D1328" s="259"/>
    </row>
    <row r="1329" spans="3:4" ht="12.75">
      <c r="C1329" s="259"/>
      <c r="D1329" s="259"/>
    </row>
    <row r="1330" spans="3:4" ht="12.75">
      <c r="C1330" s="259"/>
      <c r="D1330" s="259"/>
    </row>
    <row r="1331" spans="3:4" ht="12.75">
      <c r="C1331" s="259"/>
      <c r="D1331" s="259"/>
    </row>
    <row r="1332" spans="3:4" ht="12.75">
      <c r="C1332" s="259"/>
      <c r="D1332" s="259"/>
    </row>
    <row r="1333" spans="3:4" ht="12.75">
      <c r="C1333" s="259"/>
      <c r="D1333" s="259"/>
    </row>
    <row r="1334" spans="3:4" ht="12.75">
      <c r="C1334" s="259"/>
      <c r="D1334" s="259"/>
    </row>
    <row r="1335" spans="3:4" ht="12.75">
      <c r="C1335" s="259"/>
      <c r="D1335" s="259"/>
    </row>
    <row r="1336" spans="3:4" ht="12.75">
      <c r="C1336" s="259"/>
      <c r="D1336" s="259"/>
    </row>
    <row r="1337" spans="3:4" ht="12.75">
      <c r="C1337" s="259"/>
      <c r="D1337" s="259"/>
    </row>
    <row r="1338" spans="3:4" ht="12.75">
      <c r="C1338" s="259"/>
      <c r="D1338" s="259"/>
    </row>
    <row r="1339" spans="3:4" ht="12.75">
      <c r="C1339" s="259"/>
      <c r="D1339" s="259"/>
    </row>
    <row r="1340" spans="3:4" ht="12.75">
      <c r="C1340" s="259"/>
      <c r="D1340" s="259"/>
    </row>
    <row r="1341" spans="3:4" ht="12.75">
      <c r="C1341" s="259"/>
      <c r="D1341" s="259"/>
    </row>
    <row r="1342" spans="3:4" ht="12.75">
      <c r="C1342" s="259"/>
      <c r="D1342" s="259"/>
    </row>
    <row r="1343" spans="3:4" ht="12.75">
      <c r="C1343" s="259"/>
      <c r="D1343" s="259"/>
    </row>
    <row r="1344" spans="3:4" ht="12.75">
      <c r="C1344" s="259"/>
      <c r="D1344" s="259"/>
    </row>
    <row r="1345" spans="3:4" ht="12.75">
      <c r="C1345" s="259"/>
      <c r="D1345" s="259"/>
    </row>
    <row r="1346" spans="3:4" ht="12.75">
      <c r="C1346" s="259"/>
      <c r="D1346" s="259"/>
    </row>
    <row r="1347" spans="3:4" ht="12.75">
      <c r="C1347" s="259"/>
      <c r="D1347" s="259"/>
    </row>
    <row r="1348" spans="3:4" ht="12.75">
      <c r="C1348" s="259"/>
      <c r="D1348" s="259"/>
    </row>
    <row r="1349" spans="3:4" ht="12.75">
      <c r="C1349" s="259"/>
      <c r="D1349" s="259"/>
    </row>
    <row r="1350" spans="3:4" ht="12.75">
      <c r="C1350" s="259"/>
      <c r="D1350" s="259"/>
    </row>
    <row r="1351" spans="3:4" ht="12.75">
      <c r="C1351" s="259"/>
      <c r="D1351" s="259"/>
    </row>
    <row r="1352" spans="3:4" ht="12.75">
      <c r="C1352" s="259"/>
      <c r="D1352" s="259"/>
    </row>
    <row r="1353" spans="3:4" ht="12.75">
      <c r="C1353" s="259"/>
      <c r="D1353" s="259"/>
    </row>
    <row r="1354" spans="3:4" ht="12.75">
      <c r="C1354" s="259"/>
      <c r="D1354" s="259"/>
    </row>
    <row r="1355" spans="3:4" ht="12.75">
      <c r="C1355" s="259"/>
      <c r="D1355" s="259"/>
    </row>
    <row r="1356" spans="3:4" ht="12.75">
      <c r="C1356" s="259"/>
      <c r="D1356" s="259"/>
    </row>
    <row r="1357" spans="3:4" ht="12.75">
      <c r="C1357" s="259"/>
      <c r="D1357" s="259"/>
    </row>
    <row r="1358" spans="3:4" ht="12.75">
      <c r="C1358" s="259"/>
      <c r="D1358" s="259"/>
    </row>
    <row r="1359" spans="3:4" ht="12.75">
      <c r="C1359" s="259"/>
      <c r="D1359" s="259"/>
    </row>
    <row r="1360" spans="3:4" ht="12.75">
      <c r="C1360" s="259"/>
      <c r="D1360" s="259"/>
    </row>
    <row r="1361" spans="3:4" ht="12.75">
      <c r="C1361" s="259"/>
      <c r="D1361" s="259"/>
    </row>
    <row r="1362" spans="3:4" ht="12.75">
      <c r="C1362" s="259"/>
      <c r="D1362" s="259"/>
    </row>
    <row r="1363" spans="3:4" ht="12.75">
      <c r="C1363" s="259"/>
      <c r="D1363" s="259"/>
    </row>
    <row r="1364" spans="3:4" ht="12.75">
      <c r="C1364" s="259"/>
      <c r="D1364" s="259"/>
    </row>
    <row r="1365" spans="3:4" ht="12.75">
      <c r="C1365" s="259"/>
      <c r="D1365" s="259"/>
    </row>
    <row r="1366" spans="3:4" ht="12.75">
      <c r="C1366" s="259"/>
      <c r="D1366" s="259"/>
    </row>
    <row r="1367" spans="3:4" ht="12.75">
      <c r="C1367" s="259"/>
      <c r="D1367" s="259"/>
    </row>
    <row r="1368" spans="3:4" ht="12.75">
      <c r="C1368" s="259"/>
      <c r="D1368" s="259"/>
    </row>
    <row r="1369" spans="3:4" ht="12.75">
      <c r="C1369" s="259"/>
      <c r="D1369" s="259"/>
    </row>
    <row r="1370" spans="3:4" ht="12.75">
      <c r="C1370" s="259"/>
      <c r="D1370" s="259"/>
    </row>
    <row r="1371" spans="3:4" ht="12.75">
      <c r="C1371" s="259"/>
      <c r="D1371" s="259"/>
    </row>
    <row r="1372" spans="3:4" ht="12.75">
      <c r="C1372" s="259"/>
      <c r="D1372" s="259"/>
    </row>
    <row r="1373" spans="3:4" ht="12.75">
      <c r="C1373" s="259"/>
      <c r="D1373" s="259"/>
    </row>
    <row r="1374" spans="3:4" ht="12.75">
      <c r="C1374" s="259"/>
      <c r="D1374" s="259"/>
    </row>
    <row r="1375" spans="3:4" ht="12.75">
      <c r="C1375" s="259"/>
      <c r="D1375" s="259"/>
    </row>
    <row r="1376" spans="3:4" ht="12.75">
      <c r="C1376" s="259"/>
      <c r="D1376" s="259"/>
    </row>
    <row r="1377" spans="3:4" ht="12.75">
      <c r="C1377" s="259"/>
      <c r="D1377" s="259"/>
    </row>
    <row r="1378" spans="3:4" ht="12.75">
      <c r="C1378" s="259"/>
      <c r="D1378" s="259"/>
    </row>
    <row r="1379" spans="3:4" ht="12.75">
      <c r="C1379" s="259"/>
      <c r="D1379" s="259"/>
    </row>
    <row r="1380" spans="3:4" ht="12.75">
      <c r="C1380" s="259"/>
      <c r="D1380" s="259"/>
    </row>
    <row r="1381" spans="3:4" ht="12.75">
      <c r="C1381" s="259"/>
      <c r="D1381" s="259"/>
    </row>
    <row r="1382" spans="3:4" ht="12.75">
      <c r="C1382" s="259"/>
      <c r="D1382" s="259"/>
    </row>
    <row r="1383" spans="3:4" ht="12.75">
      <c r="C1383" s="259"/>
      <c r="D1383" s="259"/>
    </row>
    <row r="1384" spans="3:4" ht="12.75">
      <c r="C1384" s="259"/>
      <c r="D1384" s="259"/>
    </row>
    <row r="1385" spans="3:4" ht="12.75">
      <c r="C1385" s="259"/>
      <c r="D1385" s="259"/>
    </row>
    <row r="1386" spans="3:4" ht="12.75">
      <c r="C1386" s="259"/>
      <c r="D1386" s="259"/>
    </row>
    <row r="1387" spans="3:4" ht="12.75">
      <c r="C1387" s="259"/>
      <c r="D1387" s="259"/>
    </row>
    <row r="1388" spans="3:4" ht="12.75">
      <c r="C1388" s="259"/>
      <c r="D1388" s="259"/>
    </row>
    <row r="1389" spans="3:4" ht="12.75">
      <c r="C1389" s="259"/>
      <c r="D1389" s="259"/>
    </row>
    <row r="1390" spans="3:4" ht="12.75">
      <c r="C1390" s="259"/>
      <c r="D1390" s="259"/>
    </row>
    <row r="1391" spans="3:4" ht="12.75">
      <c r="C1391" s="259"/>
      <c r="D1391" s="259"/>
    </row>
    <row r="1392" spans="3:4" ht="12.75">
      <c r="C1392" s="259"/>
      <c r="D1392" s="259"/>
    </row>
    <row r="1393" spans="3:4" ht="12.75">
      <c r="C1393" s="259"/>
      <c r="D1393" s="259"/>
    </row>
    <row r="1394" spans="3:4" ht="12.75">
      <c r="C1394" s="259"/>
      <c r="D1394" s="259"/>
    </row>
    <row r="1395" spans="3:4" ht="12.75">
      <c r="C1395" s="259"/>
      <c r="D1395" s="259"/>
    </row>
    <row r="1396" spans="3:4" ht="12.75">
      <c r="C1396" s="259"/>
      <c r="D1396" s="259"/>
    </row>
    <row r="1397" spans="3:4" ht="12.75">
      <c r="C1397" s="259"/>
      <c r="D1397" s="259"/>
    </row>
    <row r="1398" spans="3:4" ht="12.75">
      <c r="C1398" s="259"/>
      <c r="D1398" s="259"/>
    </row>
    <row r="1399" spans="3:4" ht="12.75">
      <c r="C1399" s="259"/>
      <c r="D1399" s="259"/>
    </row>
    <row r="1400" spans="3:4" ht="12.75">
      <c r="C1400" s="259"/>
      <c r="D1400" s="259"/>
    </row>
    <row r="1401" spans="3:4" ht="12.75">
      <c r="C1401" s="259"/>
      <c r="D1401" s="259"/>
    </row>
    <row r="1402" spans="3:4" ht="12.75">
      <c r="C1402" s="259"/>
      <c r="D1402" s="259"/>
    </row>
    <row r="1403" spans="3:4" ht="12.75">
      <c r="C1403" s="259"/>
      <c r="D1403" s="259"/>
    </row>
    <row r="1404" spans="3:4" ht="12.75">
      <c r="C1404" s="259"/>
      <c r="D1404" s="259"/>
    </row>
    <row r="1405" spans="3:4" ht="12.75">
      <c r="C1405" s="259"/>
      <c r="D1405" s="259"/>
    </row>
    <row r="1406" spans="3:4" ht="12.75">
      <c r="C1406" s="259"/>
      <c r="D1406" s="259"/>
    </row>
    <row r="1407" spans="3:4" ht="12.75">
      <c r="C1407" s="259"/>
      <c r="D1407" s="259"/>
    </row>
    <row r="1408" spans="3:4" ht="12.75">
      <c r="C1408" s="259"/>
      <c r="D1408" s="259"/>
    </row>
    <row r="1409" spans="3:4" ht="12.75">
      <c r="C1409" s="259"/>
      <c r="D1409" s="259"/>
    </row>
    <row r="1410" spans="3:4" ht="12.75">
      <c r="C1410" s="259"/>
      <c r="D1410" s="259"/>
    </row>
    <row r="1411" spans="3:4" ht="12.75">
      <c r="C1411" s="259"/>
      <c r="D1411" s="259"/>
    </row>
    <row r="1412" spans="3:4" ht="12.75">
      <c r="C1412" s="259"/>
      <c r="D1412" s="259"/>
    </row>
    <row r="1413" spans="3:4" ht="12.75">
      <c r="C1413" s="259"/>
      <c r="D1413" s="259"/>
    </row>
    <row r="1414" spans="3:4" ht="12.75">
      <c r="C1414" s="259"/>
      <c r="D1414" s="259"/>
    </row>
    <row r="1415" spans="3:4" ht="12.75">
      <c r="C1415" s="259"/>
      <c r="D1415" s="259"/>
    </row>
    <row r="1416" spans="3:4" ht="12.75">
      <c r="C1416" s="259"/>
      <c r="D1416" s="259"/>
    </row>
    <row r="1417" spans="3:4" ht="12.75">
      <c r="C1417" s="259"/>
      <c r="D1417" s="259"/>
    </row>
    <row r="1418" spans="3:4" ht="12.75">
      <c r="C1418" s="259"/>
      <c r="D1418" s="259"/>
    </row>
    <row r="1419" spans="3:4" ht="12.75">
      <c r="C1419" s="259"/>
      <c r="D1419" s="259"/>
    </row>
    <row r="1420" spans="3:4" ht="12.75">
      <c r="C1420" s="259"/>
      <c r="D1420" s="259"/>
    </row>
    <row r="1421" spans="3:4" ht="12.75">
      <c r="C1421" s="259"/>
      <c r="D1421" s="259"/>
    </row>
    <row r="1422" spans="3:4" ht="12.75">
      <c r="C1422" s="259"/>
      <c r="D1422" s="259"/>
    </row>
    <row r="1423" spans="3:4" ht="12.75">
      <c r="C1423" s="259"/>
      <c r="D1423" s="259"/>
    </row>
    <row r="1424" spans="3:4" ht="12.75">
      <c r="C1424" s="259"/>
      <c r="D1424" s="259"/>
    </row>
    <row r="1425" spans="3:4" ht="12.75">
      <c r="C1425" s="259"/>
      <c r="D1425" s="259"/>
    </row>
    <row r="1426" spans="3:4" ht="12.75">
      <c r="C1426" s="259"/>
      <c r="D1426" s="259"/>
    </row>
    <row r="1427" spans="3:4" ht="12.75">
      <c r="C1427" s="259"/>
      <c r="D1427" s="259"/>
    </row>
    <row r="1428" spans="3:4" ht="12.75">
      <c r="C1428" s="259"/>
      <c r="D1428" s="259"/>
    </row>
    <row r="1429" spans="3:4" ht="12.75">
      <c r="C1429" s="259"/>
      <c r="D1429" s="259"/>
    </row>
    <row r="1430" spans="3:4" ht="12.75">
      <c r="C1430" s="259"/>
      <c r="D1430" s="259"/>
    </row>
    <row r="1431" spans="3:4" ht="12.75">
      <c r="C1431" s="259"/>
      <c r="D1431" s="259"/>
    </row>
    <row r="1432" spans="3:4" ht="12.75">
      <c r="C1432" s="259"/>
      <c r="D1432" s="259"/>
    </row>
    <row r="1433" spans="3:4" ht="12.75">
      <c r="C1433" s="259"/>
      <c r="D1433" s="259"/>
    </row>
    <row r="1434" spans="3:4" ht="12.75">
      <c r="C1434" s="259"/>
      <c r="D1434" s="259"/>
    </row>
    <row r="1435" spans="3:4" ht="12.75">
      <c r="C1435" s="259"/>
      <c r="D1435" s="259"/>
    </row>
    <row r="1436" spans="3:4" ht="12.75">
      <c r="C1436" s="259"/>
      <c r="D1436" s="259"/>
    </row>
    <row r="1437" spans="3:4" ht="12.75">
      <c r="C1437" s="259"/>
      <c r="D1437" s="259"/>
    </row>
    <row r="1438" spans="3:4" ht="12.75">
      <c r="C1438" s="259"/>
      <c r="D1438" s="259"/>
    </row>
    <row r="1439" spans="3:4" ht="12.75">
      <c r="C1439" s="259"/>
      <c r="D1439" s="259"/>
    </row>
    <row r="1440" spans="3:4" ht="12.75">
      <c r="C1440" s="259"/>
      <c r="D1440" s="259"/>
    </row>
    <row r="1441" spans="3:4" ht="12.75">
      <c r="C1441" s="259"/>
      <c r="D1441" s="259"/>
    </row>
    <row r="1442" spans="3:4" ht="12.75">
      <c r="C1442" s="259"/>
      <c r="D1442" s="259"/>
    </row>
    <row r="1443" spans="3:4" ht="12.75">
      <c r="C1443" s="259"/>
      <c r="D1443" s="259"/>
    </row>
    <row r="1444" spans="3:4" ht="12.75">
      <c r="C1444" s="259"/>
      <c r="D1444" s="259"/>
    </row>
    <row r="1445" spans="3:4" ht="12.75">
      <c r="C1445" s="259"/>
      <c r="D1445" s="259"/>
    </row>
    <row r="1446" spans="3:4" ht="12.75">
      <c r="C1446" s="259"/>
      <c r="D1446" s="259"/>
    </row>
    <row r="1447" spans="3:4" ht="12.75">
      <c r="C1447" s="259"/>
      <c r="D1447" s="259"/>
    </row>
    <row r="1448" spans="3:4" ht="12.75">
      <c r="C1448" s="259"/>
      <c r="D1448" s="259"/>
    </row>
    <row r="1449" spans="3:4" ht="12.75">
      <c r="C1449" s="259"/>
      <c r="D1449" s="259"/>
    </row>
    <row r="1450" spans="3:4" ht="12.75">
      <c r="C1450" s="259"/>
      <c r="D1450" s="259"/>
    </row>
    <row r="1451" spans="3:4" ht="12.75">
      <c r="C1451" s="259"/>
      <c r="D1451" s="259"/>
    </row>
    <row r="1452" spans="3:4" ht="12.75">
      <c r="C1452" s="259"/>
      <c r="D1452" s="259"/>
    </row>
    <row r="1453" spans="3:4" ht="12.75">
      <c r="C1453" s="259"/>
      <c r="D1453" s="259"/>
    </row>
    <row r="1454" spans="3:4" ht="12.75">
      <c r="C1454" s="259"/>
      <c r="D1454" s="259"/>
    </row>
    <row r="1455" spans="3:4" ht="12.75">
      <c r="C1455" s="259"/>
      <c r="D1455" s="259"/>
    </row>
    <row r="1456" spans="3:4" ht="12.75">
      <c r="C1456" s="259"/>
      <c r="D1456" s="259"/>
    </row>
    <row r="1457" spans="3:4" ht="12.75">
      <c r="C1457" s="259"/>
      <c r="D1457" s="259"/>
    </row>
    <row r="1458" spans="3:4" ht="12.75">
      <c r="C1458" s="259"/>
      <c r="D1458" s="259"/>
    </row>
    <row r="1459" spans="3:4" ht="12.75">
      <c r="C1459" s="259"/>
      <c r="D1459" s="259"/>
    </row>
    <row r="1460" spans="3:4" ht="12.75">
      <c r="C1460" s="259"/>
      <c r="D1460" s="259"/>
    </row>
    <row r="1461" spans="3:4" ht="12.75">
      <c r="C1461" s="259"/>
      <c r="D1461" s="259"/>
    </row>
    <row r="1462" spans="3:4" ht="12.75">
      <c r="C1462" s="259"/>
      <c r="D1462" s="259"/>
    </row>
    <row r="1463" spans="3:4" ht="12.75">
      <c r="C1463" s="259"/>
      <c r="D1463" s="259"/>
    </row>
    <row r="1464" spans="3:4" ht="12.75">
      <c r="C1464" s="259"/>
      <c r="D1464" s="259"/>
    </row>
    <row r="1465" spans="3:4" ht="12.75">
      <c r="C1465" s="259"/>
      <c r="D1465" s="259"/>
    </row>
    <row r="1466" spans="3:4" ht="12.75">
      <c r="C1466" s="259"/>
      <c r="D1466" s="259"/>
    </row>
    <row r="1467" spans="3:4" ht="12.75">
      <c r="C1467" s="259"/>
      <c r="D1467" s="259"/>
    </row>
    <row r="1468" spans="3:4" ht="12.75">
      <c r="C1468" s="259"/>
      <c r="D1468" s="259"/>
    </row>
    <row r="1469" spans="3:4" ht="12.75">
      <c r="C1469" s="259"/>
      <c r="D1469" s="259"/>
    </row>
    <row r="1470" spans="3:4" ht="12.75">
      <c r="C1470" s="259"/>
      <c r="D1470" s="259"/>
    </row>
    <row r="1471" spans="3:4" ht="12.75">
      <c r="C1471" s="259"/>
      <c r="D1471" s="259"/>
    </row>
    <row r="1472" spans="3:4" ht="12.75">
      <c r="C1472" s="259"/>
      <c r="D1472" s="259"/>
    </row>
    <row r="1473" spans="3:4" ht="12.75">
      <c r="C1473" s="259"/>
      <c r="D1473" s="259"/>
    </row>
    <row r="1474" spans="3:4" ht="12.75">
      <c r="C1474" s="259"/>
      <c r="D1474" s="259"/>
    </row>
    <row r="1475" spans="3:4" ht="12.75">
      <c r="C1475" s="259"/>
      <c r="D1475" s="259"/>
    </row>
    <row r="1476" spans="3:4" ht="12.75">
      <c r="C1476" s="259"/>
      <c r="D1476" s="259"/>
    </row>
    <row r="1477" spans="3:4" ht="12.75">
      <c r="C1477" s="259"/>
      <c r="D1477" s="259"/>
    </row>
    <row r="1478" spans="3:4" ht="12.75">
      <c r="C1478" s="259"/>
      <c r="D1478" s="259"/>
    </row>
    <row r="1479" spans="3:4" ht="12.75">
      <c r="C1479" s="259"/>
      <c r="D1479" s="259"/>
    </row>
    <row r="1480" spans="3:4" ht="12.75">
      <c r="C1480" s="259"/>
      <c r="D1480" s="259"/>
    </row>
    <row r="1481" spans="3:4" ht="12.75">
      <c r="C1481" s="259"/>
      <c r="D1481" s="259"/>
    </row>
    <row r="1482" spans="3:4" ht="12.75">
      <c r="C1482" s="259"/>
      <c r="D1482" s="259"/>
    </row>
    <row r="1483" spans="3:4" ht="12.75">
      <c r="C1483" s="259"/>
      <c r="D1483" s="259"/>
    </row>
    <row r="1484" spans="3:4" ht="12.75">
      <c r="C1484" s="259"/>
      <c r="D1484" s="259"/>
    </row>
    <row r="1485" spans="3:4" ht="12.75">
      <c r="C1485" s="259"/>
      <c r="D1485" s="259"/>
    </row>
    <row r="1486" spans="3:4" ht="12.75">
      <c r="C1486" s="259"/>
      <c r="D1486" s="259"/>
    </row>
    <row r="1487" spans="3:4" ht="12.75">
      <c r="C1487" s="259"/>
      <c r="D1487" s="259"/>
    </row>
    <row r="1488" spans="3:4" ht="12.75">
      <c r="C1488" s="259"/>
      <c r="D1488" s="259"/>
    </row>
    <row r="1489" spans="3:4" ht="12.75">
      <c r="C1489" s="259"/>
      <c r="D1489" s="259"/>
    </row>
    <row r="1490" spans="3:4" ht="12.75">
      <c r="C1490" s="259"/>
      <c r="D1490" s="259"/>
    </row>
    <row r="1491" spans="3:4" ht="12.75">
      <c r="C1491" s="259"/>
      <c r="D1491" s="259"/>
    </row>
    <row r="1492" spans="3:4" ht="12.75">
      <c r="C1492" s="259"/>
      <c r="D1492" s="259"/>
    </row>
    <row r="1493" spans="3:4" ht="12.75">
      <c r="C1493" s="259"/>
      <c r="D1493" s="259"/>
    </row>
    <row r="1494" spans="3:4" ht="12.75">
      <c r="C1494" s="259"/>
      <c r="D1494" s="259"/>
    </row>
    <row r="1495" spans="3:4" ht="12.75">
      <c r="C1495" s="259"/>
      <c r="D1495" s="259"/>
    </row>
    <row r="1496" spans="3:4" ht="12.75">
      <c r="C1496" s="259"/>
      <c r="D1496" s="259"/>
    </row>
    <row r="1497" spans="3:4" ht="12.75">
      <c r="C1497" s="259"/>
      <c r="D1497" s="259"/>
    </row>
    <row r="1498" spans="3:4" ht="12.75">
      <c r="C1498" s="259"/>
      <c r="D1498" s="259"/>
    </row>
    <row r="1499" spans="3:4" ht="12.75">
      <c r="C1499" s="259"/>
      <c r="D1499" s="259"/>
    </row>
    <row r="1500" spans="3:4" ht="12.75">
      <c r="C1500" s="259"/>
      <c r="D1500" s="259"/>
    </row>
    <row r="1501" spans="3:4" ht="12.75">
      <c r="C1501" s="259"/>
      <c r="D1501" s="259"/>
    </row>
    <row r="1502" spans="3:4" ht="12.75">
      <c r="C1502" s="259"/>
      <c r="D1502" s="259"/>
    </row>
    <row r="1503" spans="3:4" ht="12.75">
      <c r="C1503" s="259"/>
      <c r="D1503" s="259"/>
    </row>
    <row r="1504" spans="3:4" ht="12.75">
      <c r="C1504" s="259"/>
      <c r="D1504" s="259"/>
    </row>
    <row r="1505" spans="3:4" ht="12.75">
      <c r="C1505" s="259"/>
      <c r="D1505" s="259"/>
    </row>
    <row r="1506" spans="3:4" ht="12.75">
      <c r="C1506" s="259"/>
      <c r="D1506" s="259"/>
    </row>
    <row r="1507" spans="3:4" ht="12.75">
      <c r="C1507" s="259"/>
      <c r="D1507" s="259"/>
    </row>
    <row r="1508" spans="3:4" ht="12.75">
      <c r="C1508" s="259"/>
      <c r="D1508" s="259"/>
    </row>
    <row r="1509" spans="3:4" ht="12.75">
      <c r="C1509" s="259"/>
      <c r="D1509" s="259"/>
    </row>
    <row r="1510" spans="3:4" ht="12.75">
      <c r="C1510" s="259"/>
      <c r="D1510" s="259"/>
    </row>
    <row r="1511" spans="3:4" ht="12.75">
      <c r="C1511" s="259"/>
      <c r="D1511" s="259"/>
    </row>
    <row r="1512" spans="3:4" ht="12.75">
      <c r="C1512" s="259"/>
      <c r="D1512" s="259"/>
    </row>
    <row r="1513" spans="3:4" ht="12.75">
      <c r="C1513" s="259"/>
      <c r="D1513" s="259"/>
    </row>
    <row r="1514" spans="3:4" ht="12.75">
      <c r="C1514" s="259"/>
      <c r="D1514" s="259"/>
    </row>
    <row r="1515" spans="3:4" ht="12.75">
      <c r="C1515" s="259"/>
      <c r="D1515" s="259"/>
    </row>
    <row r="1516" spans="3:4" ht="12.75">
      <c r="C1516" s="259"/>
      <c r="D1516" s="259"/>
    </row>
    <row r="1517" spans="3:4" ht="12.75">
      <c r="C1517" s="259"/>
      <c r="D1517" s="259"/>
    </row>
    <row r="1518" spans="3:4" ht="12.75">
      <c r="C1518" s="259"/>
      <c r="D1518" s="259"/>
    </row>
    <row r="1519" spans="3:4" ht="12.75">
      <c r="C1519" s="259"/>
      <c r="D1519" s="259"/>
    </row>
    <row r="1520" spans="3:4" ht="12.75">
      <c r="C1520" s="259"/>
      <c r="D1520" s="259"/>
    </row>
    <row r="1521" spans="3:4" ht="12.75">
      <c r="C1521" s="259"/>
      <c r="D1521" s="259"/>
    </row>
    <row r="1522" spans="3:4" ht="12.75">
      <c r="C1522" s="259"/>
      <c r="D1522" s="259"/>
    </row>
    <row r="1523" spans="3:4" ht="12.75">
      <c r="C1523" s="259"/>
      <c r="D1523" s="259"/>
    </row>
    <row r="1524" spans="3:4" ht="12.75">
      <c r="C1524" s="259"/>
      <c r="D1524" s="259"/>
    </row>
    <row r="1525" spans="3:4" ht="12.75">
      <c r="C1525" s="259"/>
      <c r="D1525" s="259"/>
    </row>
    <row r="1526" spans="3:4" ht="12.75">
      <c r="C1526" s="259"/>
      <c r="D1526" s="259"/>
    </row>
    <row r="1527" spans="3:4" ht="12.75">
      <c r="C1527" s="259"/>
      <c r="D1527" s="259"/>
    </row>
    <row r="1528" spans="3:4" ht="12.75">
      <c r="C1528" s="259"/>
      <c r="D1528" s="259"/>
    </row>
    <row r="1529" spans="3:4" ht="12.75">
      <c r="C1529" s="259"/>
      <c r="D1529" s="259"/>
    </row>
    <row r="1530" spans="3:4" ht="12.75">
      <c r="C1530" s="259"/>
      <c r="D1530" s="259"/>
    </row>
    <row r="1531" spans="3:4" ht="12.75">
      <c r="C1531" s="259"/>
      <c r="D1531" s="259"/>
    </row>
    <row r="1532" spans="3:4" ht="12.75">
      <c r="C1532" s="259"/>
      <c r="D1532" s="259"/>
    </row>
    <row r="1533" spans="3:4" ht="12.75">
      <c r="C1533" s="259"/>
      <c r="D1533" s="259"/>
    </row>
    <row r="1534" spans="3:4" ht="12.75">
      <c r="C1534" s="259"/>
      <c r="D1534" s="259"/>
    </row>
    <row r="1535" spans="3:4" ht="12.75">
      <c r="C1535" s="259"/>
      <c r="D1535" s="259"/>
    </row>
    <row r="1536" spans="3:4" ht="12.75">
      <c r="C1536" s="259"/>
      <c r="D1536" s="259"/>
    </row>
    <row r="1537" spans="3:4" ht="12.75">
      <c r="C1537" s="259"/>
      <c r="D1537" s="259"/>
    </row>
    <row r="1538" spans="3:4" ht="12.75">
      <c r="C1538" s="259"/>
      <c r="D1538" s="259"/>
    </row>
    <row r="1539" spans="3:4" ht="12.75">
      <c r="C1539" s="259"/>
      <c r="D1539" s="259"/>
    </row>
    <row r="1540" spans="3:4" ht="12.75">
      <c r="C1540" s="259"/>
      <c r="D1540" s="259"/>
    </row>
    <row r="1541" spans="3:4" ht="12.75">
      <c r="C1541" s="259"/>
      <c r="D1541" s="259"/>
    </row>
    <row r="1542" spans="3:4" ht="12.75">
      <c r="C1542" s="259"/>
      <c r="D1542" s="259"/>
    </row>
    <row r="1543" spans="3:4" ht="12.75">
      <c r="C1543" s="259"/>
      <c r="D1543" s="259"/>
    </row>
    <row r="1544" spans="3:4" ht="12.75">
      <c r="C1544" s="259"/>
      <c r="D1544" s="259"/>
    </row>
    <row r="1545" spans="3:4" ht="12.75">
      <c r="C1545" s="259"/>
      <c r="D1545" s="259"/>
    </row>
    <row r="1546" spans="3:4" ht="12.75">
      <c r="C1546" s="259"/>
      <c r="D1546" s="259"/>
    </row>
    <row r="1547" spans="3:4" ht="12.75">
      <c r="C1547" s="259"/>
      <c r="D1547" s="259"/>
    </row>
    <row r="1548" spans="3:4" ht="12.75">
      <c r="C1548" s="259"/>
      <c r="D1548" s="259"/>
    </row>
    <row r="1549" spans="3:4" ht="12.75">
      <c r="C1549" s="259"/>
      <c r="D1549" s="259"/>
    </row>
    <row r="1550" spans="3:4" ht="12.75">
      <c r="C1550" s="259"/>
      <c r="D1550" s="259"/>
    </row>
    <row r="1551" spans="3:4" ht="12.75">
      <c r="C1551" s="259"/>
      <c r="D1551" s="259"/>
    </row>
    <row r="1552" spans="3:4" ht="12.75">
      <c r="C1552" s="259"/>
      <c r="D1552" s="259"/>
    </row>
    <row r="1553" spans="3:4" ht="12.75">
      <c r="C1553" s="259"/>
      <c r="D1553" s="259"/>
    </row>
    <row r="1554" spans="3:4" ht="12.75">
      <c r="C1554" s="259"/>
      <c r="D1554" s="259"/>
    </row>
    <row r="1555" spans="3:4" ht="12.75">
      <c r="C1555" s="259"/>
      <c r="D1555" s="259"/>
    </row>
    <row r="1556" spans="3:4" ht="12.75">
      <c r="C1556" s="259"/>
      <c r="D1556" s="259"/>
    </row>
    <row r="1557" spans="3:4" ht="12.75">
      <c r="C1557" s="259"/>
      <c r="D1557" s="259"/>
    </row>
    <row r="1558" spans="3:4" ht="12.75">
      <c r="C1558" s="259"/>
      <c r="D1558" s="259"/>
    </row>
    <row r="1559" spans="3:4" ht="12.75">
      <c r="C1559" s="259"/>
      <c r="D1559" s="259"/>
    </row>
    <row r="1560" spans="3:4" ht="12.75">
      <c r="C1560" s="259"/>
      <c r="D1560" s="259"/>
    </row>
    <row r="1561" spans="3:4" ht="12.75">
      <c r="C1561" s="259"/>
      <c r="D1561" s="259"/>
    </row>
    <row r="1562" spans="3:4" ht="12.75">
      <c r="C1562" s="259"/>
      <c r="D1562" s="259"/>
    </row>
    <row r="1563" spans="3:4" ht="12.75">
      <c r="C1563" s="259"/>
      <c r="D1563" s="259"/>
    </row>
    <row r="1564" spans="3:4" ht="12.75">
      <c r="C1564" s="259"/>
      <c r="D1564" s="259"/>
    </row>
    <row r="1565" spans="3:4" ht="12.75">
      <c r="C1565" s="259"/>
      <c r="D1565" s="259"/>
    </row>
    <row r="1566" spans="3:4" ht="12.75">
      <c r="C1566" s="259"/>
      <c r="D1566" s="259"/>
    </row>
    <row r="1567" spans="3:4" ht="12.75">
      <c r="C1567" s="259"/>
      <c r="D1567" s="259"/>
    </row>
    <row r="1568" spans="3:4" ht="12.75">
      <c r="C1568" s="259"/>
      <c r="D1568" s="259"/>
    </row>
    <row r="1569" spans="3:4" ht="12.75">
      <c r="C1569" s="259"/>
      <c r="D1569" s="259"/>
    </row>
    <row r="1570" spans="3:4" ht="12.75">
      <c r="C1570" s="259"/>
      <c r="D1570" s="259"/>
    </row>
    <row r="1571" spans="3:4" ht="12.75">
      <c r="C1571" s="259"/>
      <c r="D1571" s="259"/>
    </row>
    <row r="1572" spans="3:4" ht="12.75">
      <c r="C1572" s="259"/>
      <c r="D1572" s="259"/>
    </row>
    <row r="1573" spans="3:4" ht="12.75">
      <c r="C1573" s="259"/>
      <c r="D1573" s="259"/>
    </row>
    <row r="1574" spans="3:4" ht="12.75">
      <c r="C1574" s="259"/>
      <c r="D1574" s="259"/>
    </row>
    <row r="1575" spans="3:4" ht="12.75">
      <c r="C1575" s="259"/>
      <c r="D1575" s="259"/>
    </row>
    <row r="1576" spans="3:4" ht="12.75">
      <c r="C1576" s="259"/>
      <c r="D1576" s="259"/>
    </row>
    <row r="1577" spans="3:4" ht="12.75">
      <c r="C1577" s="259"/>
      <c r="D1577" s="259"/>
    </row>
    <row r="1578" spans="3:4" ht="12.75">
      <c r="C1578" s="259"/>
      <c r="D1578" s="259"/>
    </row>
    <row r="1579" spans="3:4" ht="12.75">
      <c r="C1579" s="259"/>
      <c r="D1579" s="259"/>
    </row>
    <row r="1580" spans="3:4" ht="12.75">
      <c r="C1580" s="259"/>
      <c r="D1580" s="259"/>
    </row>
    <row r="1581" spans="3:4" ht="12.75">
      <c r="C1581" s="259"/>
      <c r="D1581" s="259"/>
    </row>
    <row r="1582" spans="3:4" ht="12.75">
      <c r="C1582" s="259"/>
      <c r="D1582" s="259"/>
    </row>
    <row r="1583" spans="3:4" ht="12.75">
      <c r="C1583" s="259"/>
      <c r="D1583" s="259"/>
    </row>
    <row r="1584" spans="3:4" ht="12.75">
      <c r="C1584" s="259"/>
      <c r="D1584" s="259"/>
    </row>
    <row r="1585" spans="3:4" ht="12.75">
      <c r="C1585" s="259"/>
      <c r="D1585" s="259"/>
    </row>
    <row r="1586" spans="3:4" ht="12.75">
      <c r="C1586" s="259"/>
      <c r="D1586" s="259"/>
    </row>
    <row r="1587" spans="3:4" ht="12.75">
      <c r="C1587" s="259"/>
      <c r="D1587" s="259"/>
    </row>
    <row r="1588" spans="3:4" ht="12.75">
      <c r="C1588" s="259"/>
      <c r="D1588" s="259"/>
    </row>
    <row r="1589" spans="3:4" ht="12.75">
      <c r="C1589" s="259"/>
      <c r="D1589" s="259"/>
    </row>
    <row r="1590" spans="3:4" ht="12.75">
      <c r="C1590" s="259"/>
      <c r="D1590" s="259"/>
    </row>
    <row r="1591" spans="3:4" ht="12.75">
      <c r="C1591" s="259"/>
      <c r="D1591" s="259"/>
    </row>
    <row r="1592" spans="3:4" ht="12.75">
      <c r="C1592" s="259"/>
      <c r="D1592" s="259"/>
    </row>
    <row r="1593" spans="3:4" ht="12.75">
      <c r="C1593" s="259"/>
      <c r="D1593" s="259"/>
    </row>
    <row r="1594" spans="3:4" ht="12.75">
      <c r="C1594" s="259"/>
      <c r="D1594" s="259"/>
    </row>
    <row r="1595" spans="3:4" ht="12.75">
      <c r="C1595" s="259"/>
      <c r="D1595" s="259"/>
    </row>
    <row r="1596" spans="3:4" ht="12.75">
      <c r="C1596" s="259"/>
      <c r="D1596" s="259"/>
    </row>
    <row r="1597" spans="3:4" ht="12.75">
      <c r="C1597" s="259"/>
      <c r="D1597" s="259"/>
    </row>
    <row r="1598" spans="3:4" ht="12.75">
      <c r="C1598" s="259"/>
      <c r="D1598" s="259"/>
    </row>
    <row r="1599" spans="3:4" ht="12.75">
      <c r="C1599" s="259"/>
      <c r="D1599" s="259"/>
    </row>
    <row r="1600" spans="3:4" ht="12.75">
      <c r="C1600" s="259"/>
      <c r="D1600" s="259"/>
    </row>
    <row r="1601" spans="3:4" ht="12.75">
      <c r="C1601" s="259"/>
      <c r="D1601" s="259"/>
    </row>
    <row r="1602" spans="3:4" ht="12.75">
      <c r="C1602" s="259"/>
      <c r="D1602" s="259"/>
    </row>
    <row r="1603" spans="3:4" ht="12.75">
      <c r="C1603" s="259"/>
      <c r="D1603" s="259"/>
    </row>
    <row r="1604" spans="3:4" ht="12.75">
      <c r="C1604" s="259"/>
      <c r="D1604" s="259"/>
    </row>
    <row r="1605" spans="3:4" ht="12.75">
      <c r="C1605" s="259"/>
      <c r="D1605" s="259"/>
    </row>
    <row r="1606" spans="3:4" ht="12.75">
      <c r="C1606" s="259"/>
      <c r="D1606" s="259"/>
    </row>
    <row r="1607" spans="3:4" ht="12.75">
      <c r="C1607" s="259"/>
      <c r="D1607" s="259"/>
    </row>
    <row r="1608" spans="3:4" ht="12.75">
      <c r="C1608" s="259"/>
      <c r="D1608" s="259"/>
    </row>
    <row r="1609" spans="3:4" ht="12.75">
      <c r="C1609" s="259"/>
      <c r="D1609" s="259"/>
    </row>
    <row r="1610" spans="3:4" ht="12.75">
      <c r="C1610" s="259"/>
      <c r="D1610" s="259"/>
    </row>
    <row r="1611" spans="3:4" ht="12.75">
      <c r="C1611" s="259"/>
      <c r="D1611" s="259"/>
    </row>
    <row r="1612" spans="3:4" ht="12.75">
      <c r="C1612" s="259"/>
      <c r="D1612" s="259"/>
    </row>
    <row r="1613" spans="3:4" ht="12.75">
      <c r="C1613" s="259"/>
      <c r="D1613" s="259"/>
    </row>
    <row r="1614" spans="3:4" ht="12.75">
      <c r="C1614" s="259"/>
      <c r="D1614" s="259"/>
    </row>
    <row r="1615" spans="3:4" ht="12.75">
      <c r="C1615" s="259"/>
      <c r="D1615" s="259"/>
    </row>
    <row r="1616" spans="3:4" ht="12.75">
      <c r="C1616" s="259"/>
      <c r="D1616" s="259"/>
    </row>
    <row r="1617" spans="3:4" ht="12.75">
      <c r="C1617" s="259"/>
      <c r="D1617" s="259"/>
    </row>
    <row r="1618" spans="3:4" ht="12.75">
      <c r="C1618" s="259"/>
      <c r="D1618" s="259"/>
    </row>
    <row r="1619" spans="3:4" ht="12.75">
      <c r="C1619" s="259"/>
      <c r="D1619" s="259"/>
    </row>
    <row r="1620" spans="3:4" ht="12.75">
      <c r="C1620" s="259"/>
      <c r="D1620" s="259"/>
    </row>
    <row r="1621" spans="3:4" ht="12.75">
      <c r="C1621" s="259"/>
      <c r="D1621" s="259"/>
    </row>
    <row r="1622" spans="3:4" ht="12.75">
      <c r="C1622" s="259"/>
      <c r="D1622" s="259"/>
    </row>
    <row r="1623" spans="3:4" ht="12.75">
      <c r="C1623" s="259"/>
      <c r="D1623" s="259"/>
    </row>
    <row r="1624" spans="3:4" ht="12.75">
      <c r="C1624" s="259"/>
      <c r="D1624" s="259"/>
    </row>
    <row r="1625" spans="3:4" ht="12.75">
      <c r="C1625" s="259"/>
      <c r="D1625" s="259"/>
    </row>
    <row r="1626" spans="3:4" ht="12.75">
      <c r="C1626" s="259"/>
      <c r="D1626" s="259"/>
    </row>
    <row r="1627" spans="3:4" ht="12.75">
      <c r="C1627" s="259"/>
      <c r="D1627" s="259"/>
    </row>
    <row r="1628" spans="3:4" ht="12.75">
      <c r="C1628" s="259"/>
      <c r="D1628" s="259"/>
    </row>
    <row r="1629" spans="3:4" ht="12.75">
      <c r="C1629" s="259"/>
      <c r="D1629" s="259"/>
    </row>
    <row r="1630" spans="3:4" ht="12.75">
      <c r="C1630" s="259"/>
      <c r="D1630" s="259"/>
    </row>
    <row r="1631" spans="3:4" ht="12.75">
      <c r="C1631" s="259"/>
      <c r="D1631" s="259"/>
    </row>
    <row r="1632" spans="3:4" ht="12.75">
      <c r="C1632" s="259"/>
      <c r="D1632" s="259"/>
    </row>
    <row r="1633" spans="3:4" ht="12.75">
      <c r="C1633" s="259"/>
      <c r="D1633" s="259"/>
    </row>
    <row r="1634" spans="3:4" ht="12.75">
      <c r="C1634" s="259"/>
      <c r="D1634" s="259"/>
    </row>
    <row r="1635" spans="3:4" ht="12.75">
      <c r="C1635" s="259"/>
      <c r="D1635" s="259"/>
    </row>
    <row r="1636" spans="3:4" ht="12.75">
      <c r="C1636" s="259"/>
      <c r="D1636" s="259"/>
    </row>
    <row r="1637" spans="3:4" ht="12.75">
      <c r="C1637" s="259"/>
      <c r="D1637" s="259"/>
    </row>
    <row r="1638" spans="3:4" ht="12.75">
      <c r="C1638" s="259"/>
      <c r="D1638" s="259"/>
    </row>
    <row r="1639" spans="3:4" ht="12.75">
      <c r="C1639" s="259"/>
      <c r="D1639" s="259"/>
    </row>
    <row r="1640" spans="3:4" ht="12.75">
      <c r="C1640" s="259"/>
      <c r="D1640" s="259"/>
    </row>
    <row r="1641" spans="3:4" ht="12.75">
      <c r="C1641" s="259"/>
      <c r="D1641" s="259"/>
    </row>
    <row r="1642" spans="3:4" ht="12.75">
      <c r="C1642" s="259"/>
      <c r="D1642" s="259"/>
    </row>
    <row r="1643" spans="3:4" ht="12.75">
      <c r="C1643" s="259"/>
      <c r="D1643" s="259"/>
    </row>
    <row r="1644" spans="3:4" ht="12.75">
      <c r="C1644" s="259"/>
      <c r="D1644" s="259"/>
    </row>
    <row r="1645" spans="3:4" ht="12.75">
      <c r="C1645" s="259"/>
      <c r="D1645" s="259"/>
    </row>
    <row r="1646" spans="3:4" ht="12.75">
      <c r="C1646" s="259"/>
      <c r="D1646" s="259"/>
    </row>
    <row r="1647" spans="3:4" ht="12.75">
      <c r="C1647" s="259"/>
      <c r="D1647" s="259"/>
    </row>
    <row r="1648" spans="3:4" ht="12.75">
      <c r="C1648" s="259"/>
      <c r="D1648" s="259"/>
    </row>
    <row r="1649" spans="3:4" ht="12.75">
      <c r="C1649" s="259"/>
      <c r="D1649" s="259"/>
    </row>
    <row r="1650" spans="3:4" ht="12.75">
      <c r="C1650" s="259"/>
      <c r="D1650" s="259"/>
    </row>
    <row r="1651" spans="3:4" ht="12.75">
      <c r="C1651" s="259"/>
      <c r="D1651" s="259"/>
    </row>
    <row r="1652" spans="3:4" ht="12.75">
      <c r="C1652" s="259"/>
      <c r="D1652" s="259"/>
    </row>
    <row r="1653" spans="3:4" ht="12.75">
      <c r="C1653" s="259"/>
      <c r="D1653" s="259"/>
    </row>
    <row r="1654" spans="3:4" ht="12.75">
      <c r="C1654" s="259"/>
      <c r="D1654" s="259"/>
    </row>
    <row r="1655" spans="3:4" ht="12.75">
      <c r="C1655" s="259"/>
      <c r="D1655" s="259"/>
    </row>
    <row r="1656" spans="3:4" ht="12.75">
      <c r="C1656" s="259"/>
      <c r="D1656" s="259"/>
    </row>
    <row r="1657" spans="3:4" ht="12.75">
      <c r="C1657" s="259"/>
      <c r="D1657" s="259"/>
    </row>
    <row r="1658" spans="3:4" ht="12.75">
      <c r="C1658" s="259"/>
      <c r="D1658" s="259"/>
    </row>
    <row r="1659" spans="3:4" ht="12.75">
      <c r="C1659" s="259"/>
      <c r="D1659" s="259"/>
    </row>
    <row r="1660" spans="3:4" ht="12.75">
      <c r="C1660" s="259"/>
      <c r="D1660" s="259"/>
    </row>
    <row r="1661" spans="3:4" ht="12.75">
      <c r="C1661" s="259"/>
      <c r="D1661" s="259"/>
    </row>
    <row r="1662" spans="3:4" ht="12.75">
      <c r="C1662" s="259"/>
      <c r="D1662" s="259"/>
    </row>
    <row r="1663" spans="3:4" ht="12.75">
      <c r="C1663" s="259"/>
      <c r="D1663" s="259"/>
    </row>
    <row r="1664" spans="3:4" ht="12.75">
      <c r="C1664" s="259"/>
      <c r="D1664" s="259"/>
    </row>
    <row r="1665" spans="3:4" ht="12.75">
      <c r="C1665" s="259"/>
      <c r="D1665" s="259"/>
    </row>
    <row r="1666" spans="3:4" ht="12.75">
      <c r="C1666" s="259"/>
      <c r="D1666" s="259"/>
    </row>
    <row r="1667" spans="3:4" ht="12.75">
      <c r="C1667" s="259"/>
      <c r="D1667" s="259"/>
    </row>
    <row r="1668" spans="3:4" ht="12.75">
      <c r="C1668" s="259"/>
      <c r="D1668" s="259"/>
    </row>
    <row r="1669" spans="3:4" ht="12.75">
      <c r="C1669" s="259"/>
      <c r="D1669" s="259"/>
    </row>
    <row r="1670" spans="3:4" ht="12.75">
      <c r="C1670" s="259"/>
      <c r="D1670" s="259"/>
    </row>
    <row r="1671" spans="3:4" ht="12.75">
      <c r="C1671" s="259"/>
      <c r="D1671" s="259"/>
    </row>
    <row r="1672" spans="3:4" ht="12.75">
      <c r="C1672" s="259"/>
      <c r="D1672" s="259"/>
    </row>
    <row r="1673" spans="3:4" ht="12.75">
      <c r="C1673" s="259"/>
      <c r="D1673" s="259"/>
    </row>
    <row r="1674" spans="3:4" ht="12.75">
      <c r="C1674" s="259"/>
      <c r="D1674" s="259"/>
    </row>
    <row r="1675" spans="3:4" ht="12.75">
      <c r="C1675" s="259"/>
      <c r="D1675" s="259"/>
    </row>
    <row r="1676" spans="3:4" ht="12.75">
      <c r="C1676" s="259"/>
      <c r="D1676" s="259"/>
    </row>
    <row r="1677" spans="3:4" ht="12.75">
      <c r="C1677" s="259"/>
      <c r="D1677" s="259"/>
    </row>
    <row r="1678" spans="3:4" ht="12.75">
      <c r="C1678" s="259"/>
      <c r="D1678" s="259"/>
    </row>
    <row r="1679" spans="3:4" ht="12.75">
      <c r="C1679" s="259"/>
      <c r="D1679" s="259"/>
    </row>
    <row r="1680" spans="3:4" ht="12.75">
      <c r="C1680" s="259"/>
      <c r="D1680" s="259"/>
    </row>
    <row r="1681" spans="3:4" ht="12.75">
      <c r="C1681" s="259"/>
      <c r="D1681" s="259"/>
    </row>
    <row r="1682" spans="3:4" ht="12.75">
      <c r="C1682" s="259"/>
      <c r="D1682" s="259"/>
    </row>
    <row r="1683" spans="3:4" ht="12.75">
      <c r="C1683" s="259"/>
      <c r="D1683" s="259"/>
    </row>
    <row r="1684" spans="3:4" ht="12.75">
      <c r="C1684" s="259"/>
      <c r="D1684" s="259"/>
    </row>
    <row r="1685" spans="3:4" ht="12.75">
      <c r="C1685" s="259"/>
      <c r="D1685" s="259"/>
    </row>
    <row r="1686" spans="3:4" ht="12.75">
      <c r="C1686" s="259"/>
      <c r="D1686" s="259"/>
    </row>
    <row r="1687" spans="3:4" ht="12.75">
      <c r="C1687" s="259"/>
      <c r="D1687" s="259"/>
    </row>
    <row r="1688" spans="3:4" ht="12.75">
      <c r="C1688" s="259"/>
      <c r="D1688" s="259"/>
    </row>
    <row r="1689" spans="3:4" ht="12.75">
      <c r="C1689" s="259"/>
      <c r="D1689" s="259"/>
    </row>
    <row r="1690" spans="3:4" ht="12.75">
      <c r="C1690" s="259"/>
      <c r="D1690" s="259"/>
    </row>
    <row r="1691" spans="3:4" ht="12.75">
      <c r="C1691" s="259"/>
      <c r="D1691" s="259"/>
    </row>
    <row r="1692" spans="3:4" ht="12.75">
      <c r="C1692" s="259"/>
      <c r="D1692" s="259"/>
    </row>
    <row r="1693" spans="3:4" ht="12.75">
      <c r="C1693" s="259"/>
      <c r="D1693" s="259"/>
    </row>
    <row r="1694" spans="3:4" ht="12.75">
      <c r="C1694" s="259"/>
      <c r="D1694" s="259"/>
    </row>
    <row r="1695" spans="3:4" ht="12.75">
      <c r="C1695" s="259"/>
      <c r="D1695" s="259"/>
    </row>
    <row r="1696" spans="3:4" ht="12.75">
      <c r="C1696" s="259"/>
      <c r="D1696" s="259"/>
    </row>
    <row r="1697" spans="3:4" ht="12.75">
      <c r="C1697" s="259"/>
      <c r="D1697" s="259"/>
    </row>
    <row r="1698" spans="3:4" ht="12.75">
      <c r="C1698" s="259"/>
      <c r="D1698" s="259"/>
    </row>
    <row r="1699" spans="3:4" ht="12.75">
      <c r="C1699" s="259"/>
      <c r="D1699" s="259"/>
    </row>
    <row r="1700" spans="3:4" ht="12.75">
      <c r="C1700" s="259"/>
      <c r="D1700" s="259"/>
    </row>
    <row r="1701" spans="3:4" ht="12.75">
      <c r="C1701" s="259"/>
      <c r="D1701" s="259"/>
    </row>
    <row r="1702" spans="3:4" ht="12.75">
      <c r="C1702" s="259"/>
      <c r="D1702" s="259"/>
    </row>
    <row r="1703" spans="3:4" ht="12.75">
      <c r="C1703" s="259"/>
      <c r="D1703" s="259"/>
    </row>
    <row r="1704" spans="3:4" ht="12.75">
      <c r="C1704" s="259"/>
      <c r="D1704" s="259"/>
    </row>
    <row r="1705" spans="3:4" ht="12.75">
      <c r="C1705" s="259"/>
      <c r="D1705" s="259"/>
    </row>
    <row r="1706" spans="3:4" ht="12.75">
      <c r="C1706" s="259"/>
      <c r="D1706" s="259"/>
    </row>
    <row r="1707" spans="3:4" ht="12.75">
      <c r="C1707" s="259"/>
      <c r="D1707" s="259"/>
    </row>
    <row r="1708" spans="3:4" ht="12.75">
      <c r="C1708" s="259"/>
      <c r="D1708" s="259"/>
    </row>
    <row r="1709" spans="3:4" ht="12.75">
      <c r="C1709" s="259"/>
      <c r="D1709" s="259"/>
    </row>
    <row r="1710" spans="3:4" ht="12.75">
      <c r="C1710" s="259"/>
      <c r="D1710" s="259"/>
    </row>
    <row r="1711" spans="3:4" ht="12.75">
      <c r="C1711" s="259"/>
      <c r="D1711" s="259"/>
    </row>
    <row r="1712" spans="3:4" ht="12.75">
      <c r="C1712" s="259"/>
      <c r="D1712" s="259"/>
    </row>
    <row r="1713" spans="3:4" ht="12.75">
      <c r="C1713" s="259"/>
      <c r="D1713" s="259"/>
    </row>
    <row r="1714" spans="3:4" ht="12.75">
      <c r="C1714" s="259"/>
      <c r="D1714" s="259"/>
    </row>
    <row r="1715" spans="3:4" ht="12.75">
      <c r="C1715" s="259"/>
      <c r="D1715" s="259"/>
    </row>
    <row r="1716" spans="3:4" ht="12.75">
      <c r="C1716" s="259"/>
      <c r="D1716" s="259"/>
    </row>
    <row r="1717" spans="3:4" ht="12.75">
      <c r="C1717" s="259"/>
      <c r="D1717" s="259"/>
    </row>
    <row r="1718" spans="3:4" ht="12.75">
      <c r="C1718" s="259"/>
      <c r="D1718" s="259"/>
    </row>
    <row r="1719" spans="3:4" ht="12.75">
      <c r="C1719" s="259"/>
      <c r="D1719" s="259"/>
    </row>
    <row r="1720" spans="3:4" ht="12.75">
      <c r="C1720" s="259"/>
      <c r="D1720" s="259"/>
    </row>
    <row r="1721" spans="3:4" ht="12.75">
      <c r="C1721" s="259"/>
      <c r="D1721" s="259"/>
    </row>
    <row r="1722" spans="3:4" ht="12.75">
      <c r="C1722" s="259"/>
      <c r="D1722" s="259"/>
    </row>
    <row r="1723" spans="3:4" ht="12.75">
      <c r="C1723" s="259"/>
      <c r="D1723" s="259"/>
    </row>
    <row r="1724" spans="3:4" ht="12.75">
      <c r="C1724" s="259"/>
      <c r="D1724" s="259"/>
    </row>
    <row r="1725" spans="3:4" ht="12.75">
      <c r="C1725" s="259"/>
      <c r="D1725" s="259"/>
    </row>
    <row r="1726" spans="3:4" ht="12.75">
      <c r="C1726" s="259"/>
      <c r="D1726" s="259"/>
    </row>
    <row r="1727" spans="3:4" ht="12.75">
      <c r="C1727" s="259"/>
      <c r="D1727" s="259"/>
    </row>
    <row r="1728" spans="3:4" ht="12.75">
      <c r="C1728" s="259"/>
      <c r="D1728" s="259"/>
    </row>
    <row r="1729" spans="3:4" ht="12.75">
      <c r="C1729" s="259"/>
      <c r="D1729" s="259"/>
    </row>
    <row r="1730" spans="3:4" ht="12.75">
      <c r="C1730" s="259"/>
      <c r="D1730" s="259"/>
    </row>
    <row r="1731" spans="3:4" ht="12.75">
      <c r="C1731" s="259"/>
      <c r="D1731" s="259"/>
    </row>
    <row r="1732" spans="3:4" ht="12.75">
      <c r="C1732" s="259"/>
      <c r="D1732" s="259"/>
    </row>
    <row r="1733" spans="3:4" ht="12.75">
      <c r="C1733" s="259"/>
      <c r="D1733" s="259"/>
    </row>
    <row r="1734" spans="3:4" ht="12.75">
      <c r="C1734" s="259"/>
      <c r="D1734" s="259"/>
    </row>
    <row r="1735" spans="3:4" ht="12.75">
      <c r="C1735" s="259"/>
      <c r="D1735" s="259"/>
    </row>
    <row r="1736" spans="3:4" ht="12.75">
      <c r="C1736" s="259"/>
      <c r="D1736" s="259"/>
    </row>
    <row r="1737" spans="3:4" ht="12.75">
      <c r="C1737" s="259"/>
      <c r="D1737" s="259"/>
    </row>
    <row r="1738" spans="3:4" ht="12.75">
      <c r="C1738" s="259"/>
      <c r="D1738" s="259"/>
    </row>
    <row r="1739" spans="3:4" ht="12.75">
      <c r="C1739" s="259"/>
      <c r="D1739" s="259"/>
    </row>
    <row r="1740" spans="3:4" ht="12.75">
      <c r="C1740" s="259"/>
      <c r="D1740" s="259"/>
    </row>
    <row r="1741" spans="3:4" ht="12.75">
      <c r="C1741" s="259"/>
      <c r="D1741" s="259"/>
    </row>
    <row r="1742" spans="3:4" ht="12.75">
      <c r="C1742" s="259"/>
      <c r="D1742" s="259"/>
    </row>
    <row r="1743" spans="3:4" ht="12.75">
      <c r="C1743" s="259"/>
      <c r="D1743" s="259"/>
    </row>
    <row r="1744" spans="3:4" ht="12.75">
      <c r="C1744" s="259"/>
      <c r="D1744" s="259"/>
    </row>
    <row r="1745" spans="3:4" ht="12.75">
      <c r="C1745" s="259"/>
      <c r="D1745" s="259"/>
    </row>
    <row r="1746" spans="3:4" ht="12.75">
      <c r="C1746" s="259"/>
      <c r="D1746" s="259"/>
    </row>
    <row r="1747" spans="3:4" ht="12.75">
      <c r="C1747" s="259"/>
      <c r="D1747" s="259"/>
    </row>
    <row r="1748" spans="3:4" ht="12.75">
      <c r="C1748" s="259"/>
      <c r="D1748" s="259"/>
    </row>
    <row r="1749" spans="3:4" ht="12.75">
      <c r="C1749" s="259"/>
      <c r="D1749" s="259"/>
    </row>
    <row r="1750" spans="3:4" ht="12.75">
      <c r="C1750" s="259"/>
      <c r="D1750" s="259"/>
    </row>
    <row r="1751" spans="3:4" ht="12.75">
      <c r="C1751" s="259"/>
      <c r="D1751" s="259"/>
    </row>
    <row r="1752" spans="3:4" ht="12.75">
      <c r="C1752" s="259"/>
      <c r="D1752" s="259"/>
    </row>
    <row r="1753" spans="3:4" ht="12.75">
      <c r="C1753" s="259"/>
      <c r="D1753" s="259"/>
    </row>
    <row r="1754" spans="3:4" ht="12.75">
      <c r="C1754" s="259"/>
      <c r="D1754" s="259"/>
    </row>
    <row r="1755" spans="3:4" ht="12.75">
      <c r="C1755" s="259"/>
      <c r="D1755" s="259"/>
    </row>
    <row r="1756" spans="3:4" ht="12.75">
      <c r="C1756" s="259"/>
      <c r="D1756" s="259"/>
    </row>
    <row r="1757" spans="3:4" ht="12.75">
      <c r="C1757" s="259"/>
      <c r="D1757" s="259"/>
    </row>
    <row r="1758" spans="3:4" ht="12.75">
      <c r="C1758" s="259"/>
      <c r="D1758" s="259"/>
    </row>
    <row r="1759" spans="3:4" ht="12.75">
      <c r="C1759" s="259"/>
      <c r="D1759" s="259"/>
    </row>
    <row r="1760" spans="3:4" ht="12.75">
      <c r="C1760" s="259"/>
      <c r="D1760" s="259"/>
    </row>
    <row r="1761" spans="3:4" ht="12.75">
      <c r="C1761" s="259"/>
      <c r="D1761" s="259"/>
    </row>
    <row r="1762" spans="3:4" ht="12.75">
      <c r="C1762" s="259"/>
      <c r="D1762" s="259"/>
    </row>
    <row r="1763" spans="3:4" ht="12.75">
      <c r="C1763" s="259"/>
      <c r="D1763" s="259"/>
    </row>
    <row r="1764" spans="3:4" ht="12.75">
      <c r="C1764" s="259"/>
      <c r="D1764" s="259"/>
    </row>
    <row r="1765" spans="3:4" ht="12.75">
      <c r="C1765" s="259"/>
      <c r="D1765" s="259"/>
    </row>
    <row r="1766" spans="3:4" ht="12.75">
      <c r="C1766" s="259"/>
      <c r="D1766" s="259"/>
    </row>
    <row r="1767" spans="3:4" ht="12.75">
      <c r="C1767" s="259"/>
      <c r="D1767" s="259"/>
    </row>
    <row r="1768" spans="3:4" ht="12.75">
      <c r="C1768" s="259"/>
      <c r="D1768" s="259"/>
    </row>
    <row r="1769" spans="3:4" ht="12.75">
      <c r="C1769" s="259"/>
      <c r="D1769" s="259"/>
    </row>
    <row r="1770" spans="3:4" ht="12.75">
      <c r="C1770" s="259"/>
      <c r="D1770" s="259"/>
    </row>
    <row r="1771" spans="3:4" ht="12.75">
      <c r="C1771" s="259"/>
      <c r="D1771" s="259"/>
    </row>
    <row r="1772" spans="3:4" ht="12.75">
      <c r="C1772" s="259"/>
      <c r="D1772" s="259"/>
    </row>
    <row r="1773" spans="3:4" ht="12.75">
      <c r="C1773" s="259"/>
      <c r="D1773" s="259"/>
    </row>
    <row r="1774" spans="3:4" ht="12.75">
      <c r="C1774" s="259"/>
      <c r="D1774" s="259"/>
    </row>
    <row r="1775" spans="3:4" ht="12.75">
      <c r="C1775" s="259"/>
      <c r="D1775" s="259"/>
    </row>
    <row r="1776" spans="3:4" ht="12.75">
      <c r="C1776" s="259"/>
      <c r="D1776" s="259"/>
    </row>
    <row r="1777" spans="3:4" ht="12.75">
      <c r="C1777" s="259"/>
      <c r="D1777" s="259"/>
    </row>
    <row r="1778" spans="3:4" ht="12.75">
      <c r="C1778" s="259"/>
      <c r="D1778" s="259"/>
    </row>
    <row r="1779" spans="3:4" ht="12.75">
      <c r="C1779" s="259"/>
      <c r="D1779" s="259"/>
    </row>
    <row r="1780" spans="3:4" ht="12.75">
      <c r="C1780" s="259"/>
      <c r="D1780" s="259"/>
    </row>
    <row r="1781" spans="3:4" ht="12.75">
      <c r="C1781" s="259"/>
      <c r="D1781" s="259"/>
    </row>
    <row r="1782" spans="3:4" ht="12.75">
      <c r="C1782" s="259"/>
      <c r="D1782" s="259"/>
    </row>
    <row r="1783" spans="3:4" ht="12.75">
      <c r="C1783" s="259"/>
      <c r="D1783" s="259"/>
    </row>
    <row r="1784" spans="3:4" ht="12.75">
      <c r="C1784" s="259"/>
      <c r="D1784" s="259"/>
    </row>
    <row r="1785" spans="3:4" ht="12.75">
      <c r="C1785" s="259"/>
      <c r="D1785" s="259"/>
    </row>
    <row r="1786" spans="3:4" ht="12.75">
      <c r="C1786" s="259"/>
      <c r="D1786" s="259"/>
    </row>
    <row r="1787" spans="3:4" ht="12.75">
      <c r="C1787" s="259"/>
      <c r="D1787" s="259"/>
    </row>
    <row r="1788" spans="3:4" ht="12.75">
      <c r="C1788" s="259"/>
      <c r="D1788" s="259"/>
    </row>
    <row r="1789" spans="3:4" ht="12.75">
      <c r="C1789" s="259"/>
      <c r="D1789" s="259"/>
    </row>
    <row r="1790" spans="3:4" ht="12.75">
      <c r="C1790" s="259"/>
      <c r="D1790" s="259"/>
    </row>
    <row r="1791" spans="3:4" ht="12.75">
      <c r="C1791" s="259"/>
      <c r="D1791" s="259"/>
    </row>
    <row r="1792" spans="3:4" ht="12.75">
      <c r="C1792" s="259"/>
      <c r="D1792" s="259"/>
    </row>
    <row r="1793" spans="3:4" ht="12.75">
      <c r="C1793" s="259"/>
      <c r="D1793" s="259"/>
    </row>
    <row r="1794" spans="3:4" ht="12.75">
      <c r="C1794" s="259"/>
      <c r="D1794" s="259"/>
    </row>
    <row r="1795" spans="3:4" ht="12.75">
      <c r="C1795" s="259"/>
      <c r="D1795" s="259"/>
    </row>
    <row r="1796" spans="3:4" ht="12.75">
      <c r="C1796" s="259"/>
      <c r="D1796" s="259"/>
    </row>
    <row r="1797" spans="3:4" ht="12.75">
      <c r="C1797" s="259"/>
      <c r="D1797" s="259"/>
    </row>
    <row r="1798" spans="3:4" ht="12.75">
      <c r="C1798" s="259"/>
      <c r="D1798" s="259"/>
    </row>
    <row r="1799" spans="3:4" ht="12.75">
      <c r="C1799" s="259"/>
      <c r="D1799" s="259"/>
    </row>
    <row r="1800" spans="3:4" ht="12.75">
      <c r="C1800" s="259"/>
      <c r="D1800" s="259"/>
    </row>
    <row r="1801" spans="3:4" ht="12.75">
      <c r="C1801" s="259"/>
      <c r="D1801" s="259"/>
    </row>
    <row r="1802" spans="3:4" ht="12.75">
      <c r="C1802" s="259"/>
      <c r="D1802" s="259"/>
    </row>
    <row r="1803" spans="3:4" ht="12.75">
      <c r="C1803" s="259"/>
      <c r="D1803" s="259"/>
    </row>
    <row r="1804" spans="3:4" ht="12.75">
      <c r="C1804" s="259"/>
      <c r="D1804" s="259"/>
    </row>
    <row r="1805" spans="3:4" ht="12.75">
      <c r="C1805" s="259"/>
      <c r="D1805" s="259"/>
    </row>
    <row r="1806" spans="3:4" ht="12.75">
      <c r="C1806" s="259"/>
      <c r="D1806" s="259"/>
    </row>
    <row r="1807" spans="3:4" ht="12.75">
      <c r="C1807" s="259"/>
      <c r="D1807" s="259"/>
    </row>
    <row r="1808" spans="3:4" ht="12.75">
      <c r="C1808" s="259"/>
      <c r="D1808" s="259"/>
    </row>
    <row r="1809" spans="3:4" ht="12.75">
      <c r="C1809" s="259"/>
      <c r="D1809" s="259"/>
    </row>
    <row r="1810" spans="3:4" ht="12.75">
      <c r="C1810" s="259"/>
      <c r="D1810" s="259"/>
    </row>
    <row r="1811" spans="3:4" ht="12.75">
      <c r="C1811" s="259"/>
      <c r="D1811" s="259"/>
    </row>
    <row r="1812" spans="3:4" ht="12.75">
      <c r="C1812" s="259"/>
      <c r="D1812" s="259"/>
    </row>
    <row r="1813" spans="3:4" ht="12.75">
      <c r="C1813" s="259"/>
      <c r="D1813" s="259"/>
    </row>
    <row r="1814" spans="3:4" ht="12.75">
      <c r="C1814" s="259"/>
      <c r="D1814" s="259"/>
    </row>
    <row r="1815" spans="3:4" ht="12.75">
      <c r="C1815" s="259"/>
      <c r="D1815" s="259"/>
    </row>
    <row r="1816" spans="3:4" ht="12.75">
      <c r="C1816" s="259"/>
      <c r="D1816" s="259"/>
    </row>
    <row r="1817" spans="3:4" ht="12.75">
      <c r="C1817" s="259"/>
      <c r="D1817" s="259"/>
    </row>
    <row r="1818" spans="3:4" ht="12.75">
      <c r="C1818" s="259"/>
      <c r="D1818" s="259"/>
    </row>
    <row r="1819" spans="3:4" ht="12.75">
      <c r="C1819" s="259"/>
      <c r="D1819" s="259"/>
    </row>
    <row r="1820" spans="3:4" ht="12.75">
      <c r="C1820" s="259"/>
      <c r="D1820" s="259"/>
    </row>
    <row r="1821" spans="3:4" ht="12.75">
      <c r="C1821" s="259"/>
      <c r="D1821" s="259"/>
    </row>
    <row r="1822" spans="3:4" ht="12.75">
      <c r="C1822" s="259"/>
      <c r="D1822" s="259"/>
    </row>
    <row r="1823" spans="3:4" ht="12.75">
      <c r="C1823" s="259"/>
      <c r="D1823" s="259"/>
    </row>
    <row r="1824" spans="3:4" ht="12.75">
      <c r="C1824" s="259"/>
      <c r="D1824" s="259"/>
    </row>
    <row r="1825" spans="3:4" ht="12.75">
      <c r="C1825" s="259"/>
      <c r="D1825" s="259"/>
    </row>
    <row r="1826" spans="3:4" ht="12.75">
      <c r="C1826" s="259"/>
      <c r="D1826" s="259"/>
    </row>
    <row r="1827" spans="3:4" ht="12.75">
      <c r="C1827" s="259"/>
      <c r="D1827" s="259"/>
    </row>
    <row r="1828" spans="3:4" ht="12.75">
      <c r="C1828" s="259"/>
      <c r="D1828" s="259"/>
    </row>
    <row r="1829" spans="3:4" ht="12.75">
      <c r="C1829" s="259"/>
      <c r="D1829" s="259"/>
    </row>
    <row r="1830" spans="3:4" ht="12.75">
      <c r="C1830" s="259"/>
      <c r="D1830" s="259"/>
    </row>
    <row r="1831" spans="3:4" ht="12.75">
      <c r="C1831" s="259"/>
      <c r="D1831" s="259"/>
    </row>
    <row r="1832" spans="3:4" ht="12.75">
      <c r="C1832" s="259"/>
      <c r="D1832" s="259"/>
    </row>
    <row r="1833" spans="3:4" ht="12.75">
      <c r="C1833" s="259"/>
      <c r="D1833" s="259"/>
    </row>
    <row r="1834" spans="3:4" ht="12.75">
      <c r="C1834" s="259"/>
      <c r="D1834" s="259"/>
    </row>
    <row r="1835" spans="3:4" ht="12.75">
      <c r="C1835" s="259"/>
      <c r="D1835" s="259"/>
    </row>
    <row r="1836" spans="3:4" ht="12.75">
      <c r="C1836" s="259"/>
      <c r="D1836" s="259"/>
    </row>
    <row r="1837" spans="3:4" ht="12.75">
      <c r="C1837" s="259"/>
      <c r="D1837" s="259"/>
    </row>
    <row r="1838" spans="3:4" ht="12.75">
      <c r="C1838" s="259"/>
      <c r="D1838" s="259"/>
    </row>
    <row r="1839" spans="3:4" ht="12.75">
      <c r="C1839" s="259"/>
      <c r="D1839" s="259"/>
    </row>
    <row r="1840" spans="3:4" ht="12.75">
      <c r="C1840" s="259"/>
      <c r="D1840" s="259"/>
    </row>
    <row r="1841" spans="3:4" ht="12.75">
      <c r="C1841" s="259"/>
      <c r="D1841" s="259"/>
    </row>
    <row r="1842" spans="3:4" ht="12.75">
      <c r="C1842" s="259"/>
      <c r="D1842" s="259"/>
    </row>
    <row r="1843" spans="3:4" ht="12.75">
      <c r="C1843" s="259"/>
      <c r="D1843" s="259"/>
    </row>
    <row r="1844" spans="3:4" ht="12.75">
      <c r="C1844" s="259"/>
      <c r="D1844" s="259"/>
    </row>
    <row r="1845" spans="3:4" ht="12.75">
      <c r="C1845" s="259"/>
      <c r="D1845" s="259"/>
    </row>
    <row r="1846" spans="3:4" ht="12.75">
      <c r="C1846" s="259"/>
      <c r="D1846" s="259"/>
    </row>
    <row r="1847" spans="3:4" ht="12.75">
      <c r="C1847" s="259"/>
      <c r="D1847" s="259"/>
    </row>
    <row r="1848" spans="3:4" ht="12.75">
      <c r="C1848" s="259"/>
      <c r="D1848" s="259"/>
    </row>
    <row r="1849" spans="3:4" ht="12.75">
      <c r="C1849" s="259"/>
      <c r="D1849" s="259"/>
    </row>
    <row r="1850" spans="3:4" ht="12.75">
      <c r="C1850" s="259"/>
      <c r="D1850" s="259"/>
    </row>
    <row r="1851" spans="3:4" ht="12.75">
      <c r="C1851" s="259"/>
      <c r="D1851" s="259"/>
    </row>
    <row r="1852" spans="3:4" ht="12.75">
      <c r="C1852" s="259"/>
      <c r="D1852" s="259"/>
    </row>
    <row r="1853" spans="3:4" ht="12.75">
      <c r="C1853" s="259"/>
      <c r="D1853" s="259"/>
    </row>
    <row r="1854" spans="3:4" ht="12.75">
      <c r="C1854" s="259"/>
      <c r="D1854" s="259"/>
    </row>
    <row r="1855" spans="3:4" ht="12.75">
      <c r="C1855" s="259"/>
      <c r="D1855" s="259"/>
    </row>
    <row r="1856" spans="3:4" ht="12.75">
      <c r="C1856" s="259"/>
      <c r="D1856" s="259"/>
    </row>
    <row r="1857" spans="3:4" ht="12.75">
      <c r="C1857" s="259"/>
      <c r="D1857" s="259"/>
    </row>
    <row r="1858" spans="3:4" ht="12.75">
      <c r="C1858" s="259"/>
      <c r="D1858" s="259"/>
    </row>
    <row r="1859" spans="3:4" ht="12.75">
      <c r="C1859" s="259"/>
      <c r="D1859" s="259"/>
    </row>
    <row r="1860" spans="3:4" ht="12.75">
      <c r="C1860" s="259"/>
      <c r="D1860" s="259"/>
    </row>
    <row r="1861" spans="3:4" ht="12.75">
      <c r="C1861" s="259"/>
      <c r="D1861" s="259"/>
    </row>
    <row r="1862" spans="3:4" ht="12.75">
      <c r="C1862" s="259"/>
      <c r="D1862" s="259"/>
    </row>
    <row r="1863" spans="3:4" ht="12.75">
      <c r="C1863" s="259"/>
      <c r="D1863" s="259"/>
    </row>
    <row r="1864" spans="3:4" ht="12.75">
      <c r="C1864" s="259"/>
      <c r="D1864" s="259"/>
    </row>
    <row r="1865" spans="3:4" ht="12.75">
      <c r="C1865" s="259"/>
      <c r="D1865" s="259"/>
    </row>
    <row r="1866" spans="3:4" ht="12.75">
      <c r="C1866" s="259"/>
      <c r="D1866" s="259"/>
    </row>
    <row r="1867" spans="3:4" ht="12.75">
      <c r="C1867" s="259"/>
      <c r="D1867" s="259"/>
    </row>
    <row r="1868" spans="3:4" ht="12.75">
      <c r="C1868" s="259"/>
      <c r="D1868" s="259"/>
    </row>
    <row r="1869" spans="3:4" ht="12.75">
      <c r="C1869" s="259"/>
      <c r="D1869" s="259"/>
    </row>
    <row r="1870" spans="3:4" ht="12.75">
      <c r="C1870" s="259"/>
      <c r="D1870" s="259"/>
    </row>
    <row r="1871" spans="3:4" ht="12.75">
      <c r="C1871" s="259"/>
      <c r="D1871" s="259"/>
    </row>
    <row r="1872" spans="3:4" ht="12.75">
      <c r="C1872" s="259"/>
      <c r="D1872" s="259"/>
    </row>
    <row r="1873" spans="3:4" ht="12.75">
      <c r="C1873" s="259"/>
      <c r="D1873" s="259"/>
    </row>
    <row r="1874" spans="3:4" ht="12.75">
      <c r="C1874" s="259"/>
      <c r="D1874" s="259"/>
    </row>
    <row r="1875" spans="3:4" ht="12.75">
      <c r="C1875" s="259"/>
      <c r="D1875" s="259"/>
    </row>
    <row r="1876" spans="3:4" ht="12.75">
      <c r="C1876" s="259"/>
      <c r="D1876" s="259"/>
    </row>
    <row r="1877" spans="3:4" ht="12.75">
      <c r="C1877" s="259"/>
      <c r="D1877" s="259"/>
    </row>
    <row r="1878" spans="3:4" ht="12.75">
      <c r="C1878" s="259"/>
      <c r="D1878" s="259"/>
    </row>
    <row r="1879" spans="3:4" ht="12.75">
      <c r="C1879" s="259"/>
      <c r="D1879" s="259"/>
    </row>
    <row r="1880" spans="3:4" ht="12.75">
      <c r="C1880" s="259"/>
      <c r="D1880" s="259"/>
    </row>
    <row r="1881" spans="3:4" ht="12.75">
      <c r="C1881" s="259"/>
      <c r="D1881" s="259"/>
    </row>
    <row r="1882" spans="3:4" ht="12.75">
      <c r="C1882" s="259"/>
      <c r="D1882" s="259"/>
    </row>
    <row r="1883" spans="3:4" ht="12.75">
      <c r="C1883" s="259"/>
      <c r="D1883" s="259"/>
    </row>
    <row r="1884" spans="3:4" ht="12.75">
      <c r="C1884" s="259"/>
      <c r="D1884" s="259"/>
    </row>
    <row r="1885" spans="3:4" ht="12.75">
      <c r="C1885" s="259"/>
      <c r="D1885" s="259"/>
    </row>
    <row r="1886" spans="3:4" ht="12.75">
      <c r="C1886" s="259"/>
      <c r="D1886" s="259"/>
    </row>
    <row r="1887" spans="3:4" ht="12.75">
      <c r="C1887" s="259"/>
      <c r="D1887" s="259"/>
    </row>
    <row r="1888" spans="3:4" ht="12.75">
      <c r="C1888" s="259"/>
      <c r="D1888" s="259"/>
    </row>
    <row r="1889" spans="3:4" ht="12.75">
      <c r="C1889" s="259"/>
      <c r="D1889" s="259"/>
    </row>
    <row r="1890" spans="3:4" ht="12.75">
      <c r="C1890" s="259"/>
      <c r="D1890" s="259"/>
    </row>
    <row r="1891" spans="3:4" ht="12.75">
      <c r="C1891" s="259"/>
      <c r="D1891" s="259"/>
    </row>
    <row r="1892" spans="3:4" ht="12.75">
      <c r="C1892" s="259"/>
      <c r="D1892" s="259"/>
    </row>
    <row r="1893" spans="3:4" ht="12.75">
      <c r="C1893" s="259"/>
      <c r="D1893" s="259"/>
    </row>
    <row r="1894" spans="3:4" ht="12.75">
      <c r="C1894" s="259"/>
      <c r="D1894" s="259"/>
    </row>
    <row r="1895" spans="3:4" ht="12.75">
      <c r="C1895" s="259"/>
      <c r="D1895" s="259"/>
    </row>
    <row r="1896" spans="3:4" ht="12.75">
      <c r="C1896" s="259"/>
      <c r="D1896" s="259"/>
    </row>
    <row r="1897" spans="3:4" ht="12.75">
      <c r="C1897" s="259"/>
      <c r="D1897" s="259"/>
    </row>
    <row r="1898" spans="3:4" ht="12.75">
      <c r="C1898" s="259"/>
      <c r="D1898" s="259"/>
    </row>
    <row r="1899" spans="3:4" ht="12.75">
      <c r="C1899" s="259"/>
      <c r="D1899" s="259"/>
    </row>
    <row r="1900" spans="3:4" ht="12.75">
      <c r="C1900" s="259"/>
      <c r="D1900" s="259"/>
    </row>
    <row r="1901" spans="3:4" ht="12.75">
      <c r="C1901" s="259"/>
      <c r="D1901" s="259"/>
    </row>
    <row r="1902" spans="3:4" ht="12.75">
      <c r="C1902" s="259"/>
      <c r="D1902" s="259"/>
    </row>
    <row r="1903" spans="3:4" ht="12.75">
      <c r="C1903" s="259"/>
      <c r="D1903" s="259"/>
    </row>
    <row r="1904" spans="3:4" ht="12.75">
      <c r="C1904" s="259"/>
      <c r="D1904" s="259"/>
    </row>
    <row r="1905" spans="3:4" ht="12.75">
      <c r="C1905" s="259"/>
      <c r="D1905" s="259"/>
    </row>
    <row r="1906" spans="3:4" ht="12.75">
      <c r="C1906" s="259"/>
      <c r="D1906" s="259"/>
    </row>
    <row r="1907" spans="3:4" ht="12.75">
      <c r="C1907" s="259"/>
      <c r="D1907" s="259"/>
    </row>
    <row r="1908" spans="3:4" ht="12.75">
      <c r="C1908" s="259"/>
      <c r="D1908" s="259"/>
    </row>
    <row r="1909" spans="3:4" ht="12.75">
      <c r="C1909" s="259"/>
      <c r="D1909" s="259"/>
    </row>
    <row r="1910" spans="3:4" ht="12.75">
      <c r="C1910" s="259"/>
      <c r="D1910" s="259"/>
    </row>
    <row r="1911" spans="3:4" ht="12.75">
      <c r="C1911" s="259"/>
      <c r="D1911" s="259"/>
    </row>
    <row r="1912" spans="3:4" ht="12.75">
      <c r="C1912" s="259"/>
      <c r="D1912" s="259"/>
    </row>
    <row r="1913" spans="3:4" ht="12.75">
      <c r="C1913" s="259"/>
      <c r="D1913" s="259"/>
    </row>
    <row r="1914" spans="3:4" ht="12.75">
      <c r="C1914" s="259"/>
      <c r="D1914" s="259"/>
    </row>
    <row r="1915" spans="3:4" ht="12.75">
      <c r="C1915" s="259"/>
      <c r="D1915" s="259"/>
    </row>
    <row r="1916" spans="3:4" ht="12.75">
      <c r="C1916" s="259"/>
      <c r="D1916" s="259"/>
    </row>
    <row r="1917" spans="3:4" ht="12.75">
      <c r="C1917" s="259"/>
      <c r="D1917" s="259"/>
    </row>
    <row r="1918" spans="3:4" ht="12.75">
      <c r="C1918" s="259"/>
      <c r="D1918" s="259"/>
    </row>
    <row r="1919" spans="3:4" ht="12.75">
      <c r="C1919" s="259"/>
      <c r="D1919" s="259"/>
    </row>
    <row r="1920" spans="3:4" ht="12.75">
      <c r="C1920" s="259"/>
      <c r="D1920" s="259"/>
    </row>
    <row r="1921" spans="3:4" ht="12.75">
      <c r="C1921" s="259"/>
      <c r="D1921" s="259"/>
    </row>
    <row r="1922" spans="3:4" ht="12.75">
      <c r="C1922" s="259"/>
      <c r="D1922" s="259"/>
    </row>
    <row r="1923" spans="3:4" ht="12.75">
      <c r="C1923" s="259"/>
      <c r="D1923" s="259"/>
    </row>
    <row r="1924" spans="3:4" ht="12.75">
      <c r="C1924" s="259"/>
      <c r="D1924" s="259"/>
    </row>
    <row r="1925" spans="3:4" ht="12.75">
      <c r="C1925" s="259"/>
      <c r="D1925" s="259"/>
    </row>
    <row r="1926" spans="3:4" ht="12.75">
      <c r="C1926" s="259"/>
      <c r="D1926" s="259"/>
    </row>
    <row r="1927" spans="3:4" ht="12.75">
      <c r="C1927" s="259"/>
      <c r="D1927" s="259"/>
    </row>
    <row r="1928" spans="3:4" ht="12.75">
      <c r="C1928" s="259"/>
      <c r="D1928" s="259"/>
    </row>
    <row r="1929" spans="3:4" ht="12.75">
      <c r="C1929" s="259"/>
      <c r="D1929" s="259"/>
    </row>
    <row r="1930" spans="3:4" ht="12.75">
      <c r="C1930" s="259"/>
      <c r="D1930" s="259"/>
    </row>
    <row r="1931" spans="3:4" ht="12.75">
      <c r="C1931" s="259"/>
      <c r="D1931" s="259"/>
    </row>
    <row r="1932" spans="3:4" ht="12.75">
      <c r="C1932" s="259"/>
      <c r="D1932" s="259"/>
    </row>
    <row r="1933" spans="3:4" ht="12.75">
      <c r="C1933" s="259"/>
      <c r="D1933" s="259"/>
    </row>
    <row r="1934" spans="3:4" ht="12.75">
      <c r="C1934" s="259"/>
      <c r="D1934" s="259"/>
    </row>
    <row r="1935" spans="3:4" ht="12.75">
      <c r="C1935" s="259"/>
      <c r="D1935" s="259"/>
    </row>
    <row r="1936" spans="3:4" ht="12.75">
      <c r="C1936" s="259"/>
      <c r="D1936" s="259"/>
    </row>
    <row r="1937" spans="3:4" ht="12.75">
      <c r="C1937" s="259"/>
      <c r="D1937" s="259"/>
    </row>
    <row r="1938" spans="3:4" ht="12.75">
      <c r="C1938" s="259"/>
      <c r="D1938" s="259"/>
    </row>
    <row r="1939" spans="3:4" ht="12.75">
      <c r="C1939" s="259"/>
      <c r="D1939" s="259"/>
    </row>
    <row r="1940" spans="3:4" ht="12.75">
      <c r="C1940" s="259"/>
      <c r="D1940" s="259"/>
    </row>
    <row r="1941" spans="3:4" ht="12.75">
      <c r="C1941" s="259"/>
      <c r="D1941" s="259"/>
    </row>
    <row r="1942" spans="3:4" ht="12.75">
      <c r="C1942" s="259"/>
      <c r="D1942" s="259"/>
    </row>
    <row r="1943" spans="3:4" ht="12.75">
      <c r="C1943" s="259"/>
      <c r="D1943" s="259"/>
    </row>
    <row r="1944" spans="3:4" ht="12.75">
      <c r="C1944" s="259"/>
      <c r="D1944" s="259"/>
    </row>
    <row r="1945" spans="3:4" ht="12.75">
      <c r="C1945" s="259"/>
      <c r="D1945" s="259"/>
    </row>
    <row r="1946" spans="3:4" ht="12.75">
      <c r="C1946" s="259"/>
      <c r="D1946" s="259"/>
    </row>
    <row r="1947" spans="3:4" ht="12.75">
      <c r="C1947" s="259"/>
      <c r="D1947" s="259"/>
    </row>
    <row r="1948" spans="3:4" ht="12.75">
      <c r="C1948" s="259"/>
      <c r="D1948" s="259"/>
    </row>
    <row r="1949" spans="3:4" ht="12.75">
      <c r="C1949" s="259"/>
      <c r="D1949" s="259"/>
    </row>
    <row r="1950" spans="3:4" ht="12.75">
      <c r="C1950" s="259"/>
      <c r="D1950" s="259"/>
    </row>
    <row r="1951" spans="3:4" ht="12.75">
      <c r="C1951" s="259"/>
      <c r="D1951" s="259"/>
    </row>
    <row r="1952" spans="3:4" ht="12.75">
      <c r="C1952" s="259"/>
      <c r="D1952" s="259"/>
    </row>
    <row r="1953" spans="3:4" ht="12.75">
      <c r="C1953" s="259"/>
      <c r="D1953" s="259"/>
    </row>
    <row r="1954" spans="3:4" ht="12.75">
      <c r="C1954" s="259"/>
      <c r="D1954" s="259"/>
    </row>
    <row r="1955" spans="3:4" ht="12.75">
      <c r="C1955" s="259"/>
      <c r="D1955" s="259"/>
    </row>
    <row r="1956" spans="3:4" ht="12.75">
      <c r="C1956" s="259"/>
      <c r="D1956" s="259"/>
    </row>
    <row r="1957" spans="3:4" ht="12.75">
      <c r="C1957" s="259"/>
      <c r="D1957" s="259"/>
    </row>
    <row r="1958" spans="3:4" ht="12.75">
      <c r="C1958" s="259"/>
      <c r="D1958" s="259"/>
    </row>
    <row r="1959" spans="3:4" ht="12.75">
      <c r="C1959" s="259"/>
      <c r="D1959" s="259"/>
    </row>
    <row r="1960" spans="3:4" ht="12.75">
      <c r="C1960" s="259"/>
      <c r="D1960" s="259"/>
    </row>
    <row r="1961" spans="3:4" ht="12.75">
      <c r="C1961" s="259"/>
      <c r="D1961" s="259"/>
    </row>
    <row r="1962" spans="3:4" ht="12.75">
      <c r="C1962" s="259"/>
      <c r="D1962" s="259"/>
    </row>
    <row r="1963" spans="3:4" ht="12.75">
      <c r="C1963" s="259"/>
      <c r="D1963" s="259"/>
    </row>
    <row r="1964" spans="3:4" ht="12.75">
      <c r="C1964" s="259"/>
      <c r="D1964" s="259"/>
    </row>
    <row r="1965" spans="3:4" ht="12.75">
      <c r="C1965" s="259"/>
      <c r="D1965" s="259"/>
    </row>
    <row r="1966" spans="3:4" ht="12.75">
      <c r="C1966" s="259"/>
      <c r="D1966" s="259"/>
    </row>
    <row r="1967" spans="3:4" ht="12.75">
      <c r="C1967" s="259"/>
      <c r="D1967" s="259"/>
    </row>
    <row r="1968" spans="3:4" ht="12.75">
      <c r="C1968" s="259"/>
      <c r="D1968" s="259"/>
    </row>
    <row r="1969" spans="3:4" ht="12.75">
      <c r="C1969" s="259"/>
      <c r="D1969" s="259"/>
    </row>
    <row r="1970" spans="3:4" ht="12.75">
      <c r="C1970" s="259"/>
      <c r="D1970" s="259"/>
    </row>
    <row r="1971" spans="3:4" ht="12.75">
      <c r="C1971" s="259"/>
      <c r="D1971" s="259"/>
    </row>
    <row r="1972" spans="3:4" ht="12.75">
      <c r="C1972" s="259"/>
      <c r="D1972" s="259"/>
    </row>
    <row r="1973" spans="3:4" ht="12.75">
      <c r="C1973" s="259"/>
      <c r="D1973" s="259"/>
    </row>
    <row r="1974" spans="3:4" ht="12.75">
      <c r="C1974" s="259"/>
      <c r="D1974" s="259"/>
    </row>
    <row r="1975" spans="3:4" ht="12.75">
      <c r="C1975" s="259"/>
      <c r="D1975" s="259"/>
    </row>
    <row r="1976" spans="3:4" ht="12.75">
      <c r="C1976" s="259"/>
      <c r="D1976" s="259"/>
    </row>
    <row r="1977" spans="3:4" ht="12.75">
      <c r="C1977" s="259"/>
      <c r="D1977" s="259"/>
    </row>
    <row r="1978" spans="3:4" ht="12.75">
      <c r="C1978" s="259"/>
      <c r="D1978" s="259"/>
    </row>
    <row r="1979" spans="3:4" ht="12.75">
      <c r="C1979" s="259"/>
      <c r="D1979" s="259"/>
    </row>
    <row r="1980" spans="3:4" ht="12.75">
      <c r="C1980" s="259"/>
      <c r="D1980" s="259"/>
    </row>
    <row r="1981" spans="3:4" ht="12.75">
      <c r="C1981" s="259"/>
      <c r="D1981" s="259"/>
    </row>
    <row r="1982" spans="3:4" ht="12.75">
      <c r="C1982" s="259"/>
      <c r="D1982" s="259"/>
    </row>
    <row r="1983" spans="3:4" ht="12.75">
      <c r="C1983" s="259"/>
      <c r="D1983" s="259"/>
    </row>
    <row r="1984" spans="3:4" ht="12.75">
      <c r="C1984" s="259"/>
      <c r="D1984" s="259"/>
    </row>
    <row r="1985" spans="3:4" ht="12.75">
      <c r="C1985" s="259"/>
      <c r="D1985" s="259"/>
    </row>
    <row r="1986" spans="3:4" ht="12.75">
      <c r="C1986" s="259"/>
      <c r="D1986" s="259"/>
    </row>
    <row r="1987" spans="3:4" ht="12.75">
      <c r="C1987" s="259"/>
      <c r="D1987" s="259"/>
    </row>
    <row r="1988" spans="3:4" ht="12.75">
      <c r="C1988" s="259"/>
      <c r="D1988" s="259"/>
    </row>
    <row r="1989" spans="3:4" ht="12.75">
      <c r="C1989" s="259"/>
      <c r="D1989" s="259"/>
    </row>
    <row r="1990" spans="3:4" ht="12.75">
      <c r="C1990" s="259"/>
      <c r="D1990" s="259"/>
    </row>
    <row r="1991" spans="3:4" ht="12.75">
      <c r="C1991" s="259"/>
      <c r="D1991" s="259"/>
    </row>
    <row r="1992" spans="3:4" ht="12.75">
      <c r="C1992" s="259"/>
      <c r="D1992" s="259"/>
    </row>
    <row r="1993" spans="3:4" ht="12.75">
      <c r="C1993" s="259"/>
      <c r="D1993" s="259"/>
    </row>
    <row r="1994" spans="3:4" ht="12.75">
      <c r="C1994" s="259"/>
      <c r="D1994" s="259"/>
    </row>
    <row r="1995" spans="3:4" ht="12.75">
      <c r="C1995" s="259"/>
      <c r="D1995" s="259"/>
    </row>
    <row r="1996" spans="3:4" ht="12.75">
      <c r="C1996" s="259"/>
      <c r="D1996" s="259"/>
    </row>
    <row r="1997" spans="3:4" ht="12.75">
      <c r="C1997" s="259"/>
      <c r="D1997" s="259"/>
    </row>
    <row r="1998" spans="3:4" ht="12.75">
      <c r="C1998" s="259"/>
      <c r="D1998" s="259"/>
    </row>
    <row r="1999" spans="3:4" ht="12.75">
      <c r="C1999" s="259"/>
      <c r="D1999" s="259"/>
    </row>
    <row r="2000" spans="3:4" ht="12.75">
      <c r="C2000" s="259"/>
      <c r="D2000" s="259"/>
    </row>
    <row r="2001" spans="3:4" ht="12.75">
      <c r="C2001" s="259"/>
      <c r="D2001" s="259"/>
    </row>
    <row r="2002" spans="3:4" ht="12.75">
      <c r="C2002" s="259"/>
      <c r="D2002" s="259"/>
    </row>
    <row r="2003" spans="3:4" ht="12.75">
      <c r="C2003" s="259"/>
      <c r="D2003" s="259"/>
    </row>
    <row r="2004" spans="3:4" ht="12.75">
      <c r="C2004" s="259"/>
      <c r="D2004" s="259"/>
    </row>
    <row r="2005" spans="3:4" ht="12.75">
      <c r="C2005" s="259"/>
      <c r="D2005" s="259"/>
    </row>
    <row r="2006" spans="3:4" ht="12.75">
      <c r="C2006" s="259"/>
      <c r="D2006" s="259"/>
    </row>
    <row r="2007" spans="3:4" ht="12.75">
      <c r="C2007" s="259"/>
      <c r="D2007" s="259"/>
    </row>
    <row r="2008" spans="3:4" ht="12.75">
      <c r="C2008" s="259"/>
      <c r="D2008" s="259"/>
    </row>
    <row r="2009" spans="3:4" ht="12.75">
      <c r="C2009" s="259"/>
      <c r="D2009" s="259"/>
    </row>
    <row r="2010" spans="3:4" ht="12.75">
      <c r="C2010" s="259"/>
      <c r="D2010" s="259"/>
    </row>
    <row r="2011" spans="3:4" ht="12.75">
      <c r="C2011" s="259"/>
      <c r="D2011" s="259"/>
    </row>
    <row r="2012" spans="3:4" ht="12.75">
      <c r="C2012" s="259"/>
      <c r="D2012" s="259"/>
    </row>
    <row r="2013" spans="3:4" ht="12.75">
      <c r="C2013" s="259"/>
      <c r="D2013" s="259"/>
    </row>
    <row r="2014" spans="3:4" ht="12.75">
      <c r="C2014" s="259"/>
      <c r="D2014" s="259"/>
    </row>
    <row r="2015" spans="3:4" ht="12.75">
      <c r="C2015" s="259"/>
      <c r="D2015" s="259"/>
    </row>
    <row r="2016" spans="3:4" ht="12.75">
      <c r="C2016" s="259"/>
      <c r="D2016" s="259"/>
    </row>
    <row r="2017" spans="3:4" ht="12.75">
      <c r="C2017" s="259"/>
      <c r="D2017" s="259"/>
    </row>
    <row r="2018" spans="3:4" ht="12.75">
      <c r="C2018" s="259"/>
      <c r="D2018" s="259"/>
    </row>
    <row r="2019" spans="3:4" ht="12.75">
      <c r="C2019" s="259"/>
      <c r="D2019" s="259"/>
    </row>
    <row r="2020" spans="3:4" ht="12.75">
      <c r="C2020" s="259"/>
      <c r="D2020" s="259"/>
    </row>
    <row r="2021" spans="3:4" ht="12.75">
      <c r="C2021" s="259"/>
      <c r="D2021" s="259"/>
    </row>
    <row r="2022" spans="3:4" ht="12.75">
      <c r="C2022" s="259"/>
      <c r="D2022" s="259"/>
    </row>
    <row r="2023" spans="3:4" ht="12.75">
      <c r="C2023" s="259"/>
      <c r="D2023" s="259"/>
    </row>
    <row r="2024" spans="3:4" ht="12.75">
      <c r="C2024" s="259"/>
      <c r="D2024" s="259"/>
    </row>
    <row r="2025" spans="3:4" ht="12.75">
      <c r="C2025" s="259"/>
      <c r="D2025" s="259"/>
    </row>
    <row r="2026" spans="3:4" ht="12.75">
      <c r="C2026" s="259"/>
      <c r="D2026" s="259"/>
    </row>
    <row r="2027" spans="3:4" ht="12.75">
      <c r="C2027" s="259"/>
      <c r="D2027" s="259"/>
    </row>
    <row r="2028" spans="3:4" ht="12.75">
      <c r="C2028" s="259"/>
      <c r="D2028" s="259"/>
    </row>
    <row r="2029" spans="3:4" ht="12.75">
      <c r="C2029" s="259"/>
      <c r="D2029" s="259"/>
    </row>
    <row r="2030" spans="3:4" ht="12.75">
      <c r="C2030" s="259"/>
      <c r="D2030" s="259"/>
    </row>
    <row r="2031" spans="3:4" ht="12.75">
      <c r="C2031" s="259"/>
      <c r="D2031" s="259"/>
    </row>
    <row r="2032" spans="3:4" ht="12.75">
      <c r="C2032" s="259"/>
      <c r="D2032" s="259"/>
    </row>
    <row r="2033" spans="3:4" ht="12.75">
      <c r="C2033" s="259"/>
      <c r="D2033" s="259"/>
    </row>
    <row r="2034" spans="3:4" ht="12.75">
      <c r="C2034" s="259"/>
      <c r="D2034" s="259"/>
    </row>
    <row r="2035" spans="3:4" ht="12.75">
      <c r="C2035" s="259"/>
      <c r="D2035" s="259"/>
    </row>
    <row r="2036" spans="3:4" ht="12.75">
      <c r="C2036" s="259"/>
      <c r="D2036" s="259"/>
    </row>
    <row r="2037" spans="3:4" ht="12.75">
      <c r="C2037" s="259"/>
      <c r="D2037" s="259"/>
    </row>
    <row r="2038" spans="3:4" ht="12.75">
      <c r="C2038" s="259"/>
      <c r="D2038" s="259"/>
    </row>
    <row r="2039" spans="3:4" ht="12.75">
      <c r="C2039" s="259"/>
      <c r="D2039" s="259"/>
    </row>
    <row r="2040" spans="3:4" ht="12.75">
      <c r="C2040" s="259"/>
      <c r="D2040" s="259"/>
    </row>
    <row r="2041" spans="3:4" ht="12.75">
      <c r="C2041" s="259"/>
      <c r="D2041" s="259"/>
    </row>
    <row r="2042" spans="3:4" ht="12.75">
      <c r="C2042" s="259"/>
      <c r="D2042" s="259"/>
    </row>
    <row r="2043" spans="3:4" ht="12.75">
      <c r="C2043" s="259"/>
      <c r="D2043" s="259"/>
    </row>
    <row r="2044" spans="3:4" ht="12.75">
      <c r="C2044" s="259"/>
      <c r="D2044" s="259"/>
    </row>
    <row r="2045" spans="3:4" ht="12.75">
      <c r="C2045" s="259"/>
      <c r="D2045" s="259"/>
    </row>
    <row r="2046" spans="3:4" ht="12.75">
      <c r="C2046" s="259"/>
      <c r="D2046" s="259"/>
    </row>
    <row r="2047" spans="3:4" ht="12.75">
      <c r="C2047" s="259"/>
      <c r="D2047" s="259"/>
    </row>
    <row r="2048" spans="3:4" ht="12.75">
      <c r="C2048" s="259"/>
      <c r="D2048" s="259"/>
    </row>
    <row r="2049" spans="3:4" ht="12.75">
      <c r="C2049" s="259"/>
      <c r="D2049" s="259"/>
    </row>
    <row r="2050" spans="3:4" ht="12.75">
      <c r="C2050" s="259"/>
      <c r="D2050" s="259"/>
    </row>
    <row r="2051" spans="3:4" ht="12.75">
      <c r="C2051" s="259"/>
      <c r="D2051" s="259"/>
    </row>
    <row r="2052" spans="3:4" ht="12.75">
      <c r="C2052" s="259"/>
      <c r="D2052" s="259"/>
    </row>
    <row r="2053" spans="3:4" ht="12.75">
      <c r="C2053" s="259"/>
      <c r="D2053" s="259"/>
    </row>
    <row r="2054" spans="3:4" ht="12.75">
      <c r="C2054" s="259"/>
      <c r="D2054" s="259"/>
    </row>
    <row r="2055" spans="3:4" ht="12.75">
      <c r="C2055" s="259"/>
      <c r="D2055" s="259"/>
    </row>
    <row r="2056" spans="3:4" ht="12.75">
      <c r="C2056" s="259"/>
      <c r="D2056" s="259"/>
    </row>
    <row r="2057" spans="3:4" ht="12.75">
      <c r="C2057" s="259"/>
      <c r="D2057" s="259"/>
    </row>
    <row r="2058" spans="3:4" ht="12.75">
      <c r="C2058" s="259"/>
      <c r="D2058" s="259"/>
    </row>
    <row r="2059" spans="3:4" ht="12.75">
      <c r="C2059" s="259"/>
      <c r="D2059" s="259"/>
    </row>
    <row r="2060" spans="3:4" ht="12.75">
      <c r="C2060" s="259"/>
      <c r="D2060" s="259"/>
    </row>
    <row r="2061" spans="3:4" ht="12.75">
      <c r="C2061" s="259"/>
      <c r="D2061" s="259"/>
    </row>
    <row r="2062" spans="3:4" ht="12.75">
      <c r="C2062" s="259"/>
      <c r="D2062" s="259"/>
    </row>
    <row r="2063" spans="3:4" ht="12.75">
      <c r="C2063" s="259"/>
      <c r="D2063" s="259"/>
    </row>
    <row r="2064" spans="3:4" ht="12.75">
      <c r="C2064" s="259"/>
      <c r="D2064" s="259"/>
    </row>
    <row r="2065" spans="3:4" ht="12.75">
      <c r="C2065" s="259"/>
      <c r="D2065" s="259"/>
    </row>
    <row r="2066" spans="3:4" ht="12.75">
      <c r="C2066" s="259"/>
      <c r="D2066" s="259"/>
    </row>
    <row r="2067" spans="3:4" ht="12.75">
      <c r="C2067" s="259"/>
      <c r="D2067" s="259"/>
    </row>
    <row r="2068" spans="3:4" ht="12.75">
      <c r="C2068" s="259"/>
      <c r="D2068" s="259"/>
    </row>
    <row r="2069" spans="3:4" ht="12.75">
      <c r="C2069" s="259"/>
      <c r="D2069" s="259"/>
    </row>
    <row r="2070" spans="3:4" ht="12.75">
      <c r="C2070" s="259"/>
      <c r="D2070" s="259"/>
    </row>
    <row r="2071" spans="3:4" ht="12.75">
      <c r="C2071" s="259"/>
      <c r="D2071" s="259"/>
    </row>
    <row r="2072" spans="3:4" ht="12.75">
      <c r="C2072" s="259"/>
      <c r="D2072" s="259"/>
    </row>
    <row r="2073" spans="3:4" ht="12.75">
      <c r="C2073" s="259"/>
      <c r="D2073" s="259"/>
    </row>
    <row r="2074" spans="3:4" ht="12.75">
      <c r="C2074" s="259"/>
      <c r="D2074" s="259"/>
    </row>
    <row r="2075" spans="3:4" ht="12.75">
      <c r="C2075" s="259"/>
      <c r="D2075" s="259"/>
    </row>
    <row r="2076" spans="3:4" ht="12.75">
      <c r="C2076" s="259"/>
      <c r="D2076" s="259"/>
    </row>
    <row r="2077" spans="3:4" ht="12.75">
      <c r="C2077" s="259"/>
      <c r="D2077" s="259"/>
    </row>
    <row r="2078" spans="3:4" ht="12.75">
      <c r="C2078" s="259"/>
      <c r="D2078" s="259"/>
    </row>
    <row r="2079" spans="3:4" ht="12.75">
      <c r="C2079" s="259"/>
      <c r="D2079" s="259"/>
    </row>
    <row r="2080" spans="3:4" ht="12.75">
      <c r="C2080" s="259"/>
      <c r="D2080" s="259"/>
    </row>
    <row r="2081" spans="3:4" ht="12.75">
      <c r="C2081" s="259"/>
      <c r="D2081" s="259"/>
    </row>
    <row r="2082" spans="3:4" ht="12.75">
      <c r="C2082" s="259"/>
      <c r="D2082" s="259"/>
    </row>
    <row r="2083" spans="3:4" ht="12.75">
      <c r="C2083" s="259"/>
      <c r="D2083" s="259"/>
    </row>
    <row r="2084" spans="3:4" ht="12.75">
      <c r="C2084" s="259"/>
      <c r="D2084" s="259"/>
    </row>
    <row r="2085" spans="3:4" ht="12.75">
      <c r="C2085" s="259"/>
      <c r="D2085" s="259"/>
    </row>
    <row r="2086" spans="3:4" ht="12.75">
      <c r="C2086" s="259"/>
      <c r="D2086" s="259"/>
    </row>
    <row r="2087" spans="3:4" ht="12.75">
      <c r="C2087" s="259"/>
      <c r="D2087" s="259"/>
    </row>
    <row r="2088" spans="3:4" ht="12.75">
      <c r="C2088" s="259"/>
      <c r="D2088" s="259"/>
    </row>
    <row r="2089" spans="3:4" ht="12.75">
      <c r="C2089" s="259"/>
      <c r="D2089" s="259"/>
    </row>
    <row r="2090" spans="3:4" ht="12.75">
      <c r="C2090" s="259"/>
      <c r="D2090" s="259"/>
    </row>
    <row r="2091" spans="3:4" ht="12.75">
      <c r="C2091" s="259"/>
      <c r="D2091" s="259"/>
    </row>
    <row r="2092" spans="3:4" ht="12.75">
      <c r="C2092" s="259"/>
      <c r="D2092" s="259"/>
    </row>
    <row r="2093" spans="3:4" ht="12.75">
      <c r="C2093" s="259"/>
      <c r="D2093" s="259"/>
    </row>
    <row r="2094" spans="3:4" ht="12.75">
      <c r="C2094" s="259"/>
      <c r="D2094" s="259"/>
    </row>
    <row r="2095" spans="3:4" ht="12.75">
      <c r="C2095" s="259"/>
      <c r="D2095" s="259"/>
    </row>
    <row r="2096" spans="3:4" ht="12.75">
      <c r="C2096" s="259"/>
      <c r="D2096" s="259"/>
    </row>
    <row r="2097" spans="3:4" ht="12.75">
      <c r="C2097" s="259"/>
      <c r="D2097" s="259"/>
    </row>
    <row r="2098" spans="3:4" ht="12.75">
      <c r="C2098" s="259"/>
      <c r="D2098" s="259"/>
    </row>
    <row r="2099" spans="3:4" ht="12.75">
      <c r="C2099" s="259"/>
      <c r="D2099" s="259"/>
    </row>
    <row r="2100" spans="3:4" ht="12.75">
      <c r="C2100" s="259"/>
      <c r="D2100" s="259"/>
    </row>
    <row r="2101" spans="3:4" ht="12.75">
      <c r="C2101" s="259"/>
      <c r="D2101" s="259"/>
    </row>
    <row r="2102" spans="3:4" ht="12.75">
      <c r="C2102" s="259"/>
      <c r="D2102" s="259"/>
    </row>
    <row r="2103" spans="3:4" ht="12.75">
      <c r="C2103" s="259"/>
      <c r="D2103" s="259"/>
    </row>
    <row r="2104" spans="3:4" ht="12.75">
      <c r="C2104" s="259"/>
      <c r="D2104" s="259"/>
    </row>
    <row r="2105" spans="3:4" ht="12.75">
      <c r="C2105" s="259"/>
      <c r="D2105" s="259"/>
    </row>
    <row r="2106" spans="3:4" ht="12.75">
      <c r="C2106" s="259"/>
      <c r="D2106" s="259"/>
    </row>
    <row r="2107" spans="3:4" ht="12.75">
      <c r="C2107" s="259"/>
      <c r="D2107" s="259"/>
    </row>
    <row r="2108" spans="3:4" ht="12.75">
      <c r="C2108" s="259"/>
      <c r="D2108" s="259"/>
    </row>
    <row r="2109" spans="3:4" ht="12.75">
      <c r="C2109" s="259"/>
      <c r="D2109" s="259"/>
    </row>
    <row r="2110" spans="3:4" ht="12.75">
      <c r="C2110" s="259"/>
      <c r="D2110" s="259"/>
    </row>
    <row r="2111" spans="3:4" ht="12.75">
      <c r="C2111" s="259"/>
      <c r="D2111" s="259"/>
    </row>
    <row r="2112" spans="3:4" ht="12.75">
      <c r="C2112" s="259"/>
      <c r="D2112" s="259"/>
    </row>
    <row r="2113" spans="3:4" ht="12.75">
      <c r="C2113" s="259"/>
      <c r="D2113" s="259"/>
    </row>
    <row r="2114" spans="3:4" ht="12.75">
      <c r="C2114" s="259"/>
      <c r="D2114" s="259"/>
    </row>
    <row r="2115" spans="3:4" ht="12.75">
      <c r="C2115" s="259"/>
      <c r="D2115" s="259"/>
    </row>
    <row r="2116" spans="3:4" ht="12.75">
      <c r="C2116" s="259"/>
      <c r="D2116" s="259"/>
    </row>
    <row r="2117" spans="3:4" ht="12.75">
      <c r="C2117" s="259"/>
      <c r="D2117" s="259"/>
    </row>
    <row r="2118" spans="3:4" ht="12.75">
      <c r="C2118" s="259"/>
      <c r="D2118" s="259"/>
    </row>
    <row r="2119" spans="3:4" ht="12.75">
      <c r="C2119" s="259"/>
      <c r="D2119" s="259"/>
    </row>
    <row r="2120" spans="3:4" ht="12.75">
      <c r="C2120" s="259"/>
      <c r="D2120" s="259"/>
    </row>
    <row r="2121" spans="3:4" ht="12.75">
      <c r="C2121" s="259"/>
      <c r="D2121" s="259"/>
    </row>
    <row r="2122" spans="3:4" ht="12.75">
      <c r="C2122" s="259"/>
      <c r="D2122" s="259"/>
    </row>
    <row r="2123" spans="3:4" ht="12.75">
      <c r="C2123" s="259"/>
      <c r="D2123" s="259"/>
    </row>
    <row r="2124" spans="3:4" ht="12.75">
      <c r="C2124" s="259"/>
      <c r="D2124" s="259"/>
    </row>
    <row r="2125" spans="3:4" ht="12.75">
      <c r="C2125" s="259"/>
      <c r="D2125" s="259"/>
    </row>
    <row r="2126" spans="3:4" ht="12.75">
      <c r="C2126" s="259"/>
      <c r="D2126" s="259"/>
    </row>
    <row r="2127" spans="3:4" ht="12.75">
      <c r="C2127" s="259"/>
      <c r="D2127" s="259"/>
    </row>
    <row r="2128" spans="3:4" ht="12.75">
      <c r="C2128" s="259"/>
      <c r="D2128" s="259"/>
    </row>
    <row r="2129" spans="3:4" ht="12.75">
      <c r="C2129" s="259"/>
      <c r="D2129" s="259"/>
    </row>
    <row r="2130" spans="3:4" ht="12.75">
      <c r="C2130" s="259"/>
      <c r="D2130" s="259"/>
    </row>
    <row r="2131" spans="3:4" ht="12.75">
      <c r="C2131" s="259"/>
      <c r="D2131" s="259"/>
    </row>
    <row r="2132" spans="3:4" ht="12.75">
      <c r="C2132" s="259"/>
      <c r="D2132" s="259"/>
    </row>
    <row r="2133" spans="3:4" ht="12.75">
      <c r="C2133" s="259"/>
      <c r="D2133" s="259"/>
    </row>
    <row r="2134" spans="3:4" ht="12.75">
      <c r="C2134" s="259"/>
      <c r="D2134" s="259"/>
    </row>
    <row r="2135" spans="3:4" ht="12.75">
      <c r="C2135" s="259"/>
      <c r="D2135" s="259"/>
    </row>
    <row r="2136" spans="3:4" ht="12.75">
      <c r="C2136" s="259"/>
      <c r="D2136" s="259"/>
    </row>
    <row r="2137" spans="3:4" ht="12.75">
      <c r="C2137" s="259"/>
      <c r="D2137" s="259"/>
    </row>
    <row r="2138" spans="3:4" ht="12.75">
      <c r="C2138" s="259"/>
      <c r="D2138" s="259"/>
    </row>
    <row r="2139" spans="3:4" ht="12.75">
      <c r="C2139" s="259"/>
      <c r="D2139" s="259"/>
    </row>
    <row r="2140" spans="3:4" ht="12.75">
      <c r="C2140" s="259"/>
      <c r="D2140" s="259"/>
    </row>
    <row r="2141" spans="3:4" ht="12.75">
      <c r="C2141" s="259"/>
      <c r="D2141" s="259"/>
    </row>
    <row r="2142" spans="3:4" ht="12.75">
      <c r="C2142" s="259"/>
      <c r="D2142" s="259"/>
    </row>
    <row r="2143" spans="3:4" ht="12.75">
      <c r="C2143" s="259"/>
      <c r="D2143" s="259"/>
    </row>
    <row r="2144" spans="3:4" ht="12.75">
      <c r="C2144" s="259"/>
      <c r="D2144" s="259"/>
    </row>
    <row r="2145" spans="3:4" ht="12.75">
      <c r="C2145" s="259"/>
      <c r="D2145" s="259"/>
    </row>
    <row r="2146" spans="3:4" ht="12.75">
      <c r="C2146" s="259"/>
      <c r="D2146" s="259"/>
    </row>
    <row r="2147" spans="3:4" ht="12.75">
      <c r="C2147" s="259"/>
      <c r="D2147" s="259"/>
    </row>
    <row r="2148" spans="3:4" ht="12.75">
      <c r="C2148" s="259"/>
      <c r="D2148" s="259"/>
    </row>
    <row r="2149" spans="3:4" ht="12.75">
      <c r="C2149" s="259"/>
      <c r="D2149" s="259"/>
    </row>
    <row r="2150" spans="3:4" ht="12.75">
      <c r="C2150" s="259"/>
      <c r="D2150" s="259"/>
    </row>
    <row r="2151" spans="3:4" ht="12.75">
      <c r="C2151" s="259"/>
      <c r="D2151" s="259"/>
    </row>
    <row r="2152" spans="3:4" ht="12.75">
      <c r="C2152" s="259"/>
      <c r="D2152" s="259"/>
    </row>
    <row r="2153" spans="3:4" ht="12.75">
      <c r="C2153" s="259"/>
      <c r="D2153" s="259"/>
    </row>
    <row r="2154" spans="3:4" ht="12.75">
      <c r="C2154" s="259"/>
      <c r="D2154" s="259"/>
    </row>
    <row r="2155" spans="3:4" ht="12.75">
      <c r="C2155" s="259"/>
      <c r="D2155" s="259"/>
    </row>
    <row r="2156" spans="3:4" ht="12.75">
      <c r="C2156" s="259"/>
      <c r="D2156" s="259"/>
    </row>
    <row r="2157" spans="3:4" ht="12.75">
      <c r="C2157" s="259"/>
      <c r="D2157" s="259"/>
    </row>
    <row r="2158" spans="3:4" ht="12.75">
      <c r="C2158" s="259"/>
      <c r="D2158" s="259"/>
    </row>
    <row r="2159" spans="3:4" ht="12.75">
      <c r="C2159" s="259"/>
      <c r="D2159" s="259"/>
    </row>
    <row r="2160" spans="3:4" ht="12.75">
      <c r="C2160" s="259"/>
      <c r="D2160" s="259"/>
    </row>
    <row r="2161" spans="3:4" ht="12.75">
      <c r="C2161" s="259"/>
      <c r="D2161" s="259"/>
    </row>
    <row r="2162" spans="3:4" ht="12.75">
      <c r="C2162" s="259"/>
      <c r="D2162" s="259"/>
    </row>
    <row r="2163" spans="3:4" ht="12.75">
      <c r="C2163" s="259"/>
      <c r="D2163" s="259"/>
    </row>
    <row r="2164" spans="3:4" ht="12.75">
      <c r="C2164" s="259"/>
      <c r="D2164" s="259"/>
    </row>
    <row r="2165" spans="3:4" ht="12.75">
      <c r="C2165" s="259"/>
      <c r="D2165" s="259"/>
    </row>
    <row r="2166" spans="3:4" ht="12.75">
      <c r="C2166" s="259"/>
      <c r="D2166" s="259"/>
    </row>
    <row r="2167" spans="3:4" ht="12.75">
      <c r="C2167" s="259"/>
      <c r="D2167" s="259"/>
    </row>
    <row r="2168" spans="3:4" ht="12.75">
      <c r="C2168" s="259"/>
      <c r="D2168" s="259"/>
    </row>
    <row r="2169" spans="3:4" ht="12.75">
      <c r="C2169" s="259"/>
      <c r="D2169" s="259"/>
    </row>
    <row r="2170" spans="3:4" ht="12.75">
      <c r="C2170" s="259"/>
      <c r="D2170" s="259"/>
    </row>
    <row r="2171" spans="3:4" ht="12.75">
      <c r="C2171" s="259"/>
      <c r="D2171" s="259"/>
    </row>
    <row r="2172" spans="3:4" ht="12.75">
      <c r="C2172" s="259"/>
      <c r="D2172" s="259"/>
    </row>
    <row r="2173" spans="3:4" ht="12.75">
      <c r="C2173" s="259"/>
      <c r="D2173" s="259"/>
    </row>
    <row r="2174" spans="3:4" ht="12.75">
      <c r="C2174" s="259"/>
      <c r="D2174" s="259"/>
    </row>
    <row r="2175" spans="3:4" ht="12.75">
      <c r="C2175" s="259"/>
      <c r="D2175" s="259"/>
    </row>
    <row r="2176" spans="3:4" ht="12.75">
      <c r="C2176" s="259"/>
      <c r="D2176" s="259"/>
    </row>
    <row r="2177" spans="3:4" ht="12.75">
      <c r="C2177" s="259"/>
      <c r="D2177" s="259"/>
    </row>
    <row r="2178" spans="3:4" ht="12.75">
      <c r="C2178" s="259"/>
      <c r="D2178" s="259"/>
    </row>
    <row r="2179" spans="3:4" ht="12.75">
      <c r="C2179" s="259"/>
      <c r="D2179" s="259"/>
    </row>
    <row r="2180" spans="3:4" ht="12.75">
      <c r="C2180" s="259"/>
      <c r="D2180" s="259"/>
    </row>
    <row r="2181" spans="3:4" ht="12.75">
      <c r="C2181" s="259"/>
      <c r="D2181" s="259"/>
    </row>
    <row r="2182" spans="3:4" ht="12.75">
      <c r="C2182" s="259"/>
      <c r="D2182" s="259"/>
    </row>
    <row r="2183" spans="3:4" ht="12.75">
      <c r="C2183" s="259"/>
      <c r="D2183" s="259"/>
    </row>
    <row r="2184" spans="3:4" ht="12.75">
      <c r="C2184" s="259"/>
      <c r="D2184" s="259"/>
    </row>
    <row r="2185" spans="3:4" ht="12.75">
      <c r="C2185" s="259"/>
      <c r="D2185" s="259"/>
    </row>
    <row r="2186" spans="3:4" ht="12.75">
      <c r="C2186" s="259"/>
      <c r="D2186" s="259"/>
    </row>
    <row r="2187" spans="3:4" ht="12.75">
      <c r="C2187" s="259"/>
      <c r="D2187" s="259"/>
    </row>
    <row r="2188" spans="3:4" ht="12.75">
      <c r="C2188" s="259"/>
      <c r="D2188" s="259"/>
    </row>
    <row r="2189" spans="3:4" ht="12.75">
      <c r="C2189" s="259"/>
      <c r="D2189" s="259"/>
    </row>
    <row r="2190" spans="3:4" ht="12.75">
      <c r="C2190" s="259"/>
      <c r="D2190" s="259"/>
    </row>
    <row r="2191" spans="3:4" ht="12.75">
      <c r="C2191" s="259"/>
      <c r="D2191" s="259"/>
    </row>
    <row r="2192" spans="3:4" ht="12.75">
      <c r="C2192" s="259"/>
      <c r="D2192" s="259"/>
    </row>
    <row r="2193" spans="3:4" ht="12.75">
      <c r="C2193" s="259"/>
      <c r="D2193" s="259"/>
    </row>
    <row r="2194" spans="3:4" ht="12.75">
      <c r="C2194" s="259"/>
      <c r="D2194" s="259"/>
    </row>
    <row r="2195" spans="3:4" ht="12.75">
      <c r="C2195" s="259"/>
      <c r="D2195" s="259"/>
    </row>
    <row r="2196" spans="3:4" ht="12.75">
      <c r="C2196" s="259"/>
      <c r="D2196" s="259"/>
    </row>
    <row r="2197" spans="3:4" ht="12.75">
      <c r="C2197" s="259"/>
      <c r="D2197" s="259"/>
    </row>
    <row r="2198" spans="3:4" ht="12.75">
      <c r="C2198" s="259"/>
      <c r="D2198" s="259"/>
    </row>
    <row r="2199" spans="3:4" ht="12.75">
      <c r="C2199" s="259"/>
      <c r="D2199" s="259"/>
    </row>
    <row r="2200" spans="3:4" ht="12.75">
      <c r="C2200" s="259"/>
      <c r="D2200" s="259"/>
    </row>
    <row r="2201" spans="3:4" ht="12.75">
      <c r="C2201" s="259"/>
      <c r="D2201" s="259"/>
    </row>
    <row r="2202" spans="3:4" ht="12.75">
      <c r="C2202" s="259"/>
      <c r="D2202" s="259"/>
    </row>
    <row r="2203" spans="3:4" ht="12.75">
      <c r="C2203" s="259"/>
      <c r="D2203" s="259"/>
    </row>
    <row r="2204" spans="3:4" ht="12.75">
      <c r="C2204" s="259"/>
      <c r="D2204" s="259"/>
    </row>
    <row r="2205" spans="3:4" ht="12.75">
      <c r="C2205" s="259"/>
      <c r="D2205" s="259"/>
    </row>
    <row r="2206" spans="3:4" ht="12.75">
      <c r="C2206" s="259"/>
      <c r="D2206" s="259"/>
    </row>
    <row r="2207" spans="3:4" ht="12.75">
      <c r="C2207" s="259"/>
      <c r="D2207" s="259"/>
    </row>
    <row r="2208" spans="3:4" ht="12.75">
      <c r="C2208" s="259"/>
      <c r="D2208" s="259"/>
    </row>
    <row r="2209" spans="3:4" ht="12.75">
      <c r="C2209" s="259"/>
      <c r="D2209" s="259"/>
    </row>
    <row r="2210" spans="3:4" ht="12.75">
      <c r="C2210" s="259"/>
      <c r="D2210" s="259"/>
    </row>
    <row r="2211" spans="3:4" ht="12.75">
      <c r="C2211" s="259"/>
      <c r="D2211" s="259"/>
    </row>
    <row r="2212" spans="3:4" ht="12.75">
      <c r="C2212" s="259"/>
      <c r="D2212" s="259"/>
    </row>
    <row r="2213" spans="3:4" ht="12.75">
      <c r="C2213" s="259"/>
      <c r="D2213" s="259"/>
    </row>
    <row r="2214" spans="3:4" ht="12.75">
      <c r="C2214" s="259"/>
      <c r="D2214" s="259"/>
    </row>
    <row r="2215" spans="3:4" ht="12.75">
      <c r="C2215" s="259"/>
      <c r="D2215" s="259"/>
    </row>
    <row r="2216" spans="3:4" ht="12.75">
      <c r="C2216" s="259"/>
      <c r="D2216" s="259"/>
    </row>
    <row r="2217" spans="3:4" ht="12.75">
      <c r="C2217" s="259"/>
      <c r="D2217" s="259"/>
    </row>
    <row r="2218" spans="3:4" ht="12.75">
      <c r="C2218" s="259"/>
      <c r="D2218" s="259"/>
    </row>
    <row r="2219" spans="3:4" ht="12.75">
      <c r="C2219" s="259"/>
      <c r="D2219" s="259"/>
    </row>
    <row r="2220" spans="3:4" ht="12.75">
      <c r="C2220" s="259"/>
      <c r="D2220" s="259"/>
    </row>
    <row r="2221" spans="3:4" ht="12.75">
      <c r="C2221" s="259"/>
      <c r="D2221" s="259"/>
    </row>
    <row r="2222" spans="3:4" ht="12.75">
      <c r="C2222" s="259"/>
      <c r="D2222" s="259"/>
    </row>
    <row r="2223" spans="3:4" ht="12.75">
      <c r="C2223" s="259"/>
      <c r="D2223" s="259"/>
    </row>
    <row r="2224" spans="3:4" ht="12.75">
      <c r="C2224" s="259"/>
      <c r="D2224" s="259"/>
    </row>
    <row r="2225" spans="3:4" ht="12.75">
      <c r="C2225" s="259"/>
      <c r="D2225" s="259"/>
    </row>
    <row r="2226" spans="3:4" ht="12.75">
      <c r="C2226" s="259"/>
      <c r="D2226" s="259"/>
    </row>
    <row r="2227" spans="3:4" ht="12.75">
      <c r="C2227" s="259"/>
      <c r="D2227" s="259"/>
    </row>
    <row r="2228" spans="3:4" ht="12.75">
      <c r="C2228" s="259"/>
      <c r="D2228" s="259"/>
    </row>
    <row r="2229" spans="3:4" ht="12.75">
      <c r="C2229" s="259"/>
      <c r="D2229" s="259"/>
    </row>
    <row r="2230" spans="3:4" ht="12.75">
      <c r="C2230" s="259"/>
      <c r="D2230" s="259"/>
    </row>
    <row r="2231" spans="3:4" ht="12.75">
      <c r="C2231" s="259"/>
      <c r="D2231" s="259"/>
    </row>
    <row r="2232" spans="3:4" ht="12.75">
      <c r="C2232" s="259"/>
      <c r="D2232" s="259"/>
    </row>
    <row r="2233" spans="3:4" ht="12.75">
      <c r="C2233" s="259"/>
      <c r="D2233" s="259"/>
    </row>
    <row r="2234" spans="3:4" ht="12.75">
      <c r="C2234" s="259"/>
      <c r="D2234" s="259"/>
    </row>
    <row r="2235" spans="3:4" ht="12.75">
      <c r="C2235" s="259"/>
      <c r="D2235" s="259"/>
    </row>
    <row r="2236" spans="3:4" ht="12.75">
      <c r="C2236" s="259"/>
      <c r="D2236" s="259"/>
    </row>
    <row r="2237" spans="3:4" ht="12.75">
      <c r="C2237" s="259"/>
      <c r="D2237" s="259"/>
    </row>
    <row r="2238" spans="3:4" ht="12.75">
      <c r="C2238" s="259"/>
      <c r="D2238" s="259"/>
    </row>
    <row r="2239" spans="3:4" ht="12.75">
      <c r="C2239" s="259"/>
      <c r="D2239" s="259"/>
    </row>
    <row r="2240" spans="3:4" ht="12.75">
      <c r="C2240" s="259"/>
      <c r="D2240" s="259"/>
    </row>
    <row r="2241" spans="3:4" ht="12.75">
      <c r="C2241" s="259"/>
      <c r="D2241" s="259"/>
    </row>
    <row r="2242" spans="3:4" ht="12.75">
      <c r="C2242" s="259"/>
      <c r="D2242" s="259"/>
    </row>
    <row r="2243" spans="3:4" ht="12.75">
      <c r="C2243" s="259"/>
      <c r="D2243" s="259"/>
    </row>
    <row r="2244" spans="3:4" ht="12.75">
      <c r="C2244" s="259"/>
      <c r="D2244" s="259"/>
    </row>
    <row r="2245" spans="3:4" ht="12.75">
      <c r="C2245" s="259"/>
      <c r="D2245" s="259"/>
    </row>
    <row r="2246" spans="3:4" ht="12.75">
      <c r="C2246" s="259"/>
      <c r="D2246" s="259"/>
    </row>
    <row r="2247" spans="3:4" ht="12.75">
      <c r="C2247" s="259"/>
      <c r="D2247" s="259"/>
    </row>
    <row r="2248" spans="3:4" ht="12.75">
      <c r="C2248" s="259"/>
      <c r="D2248" s="259"/>
    </row>
    <row r="2249" spans="3:4" ht="12.75">
      <c r="C2249" s="259"/>
      <c r="D2249" s="259"/>
    </row>
    <row r="2250" spans="3:4" ht="12.75">
      <c r="C2250" s="259"/>
      <c r="D2250" s="259"/>
    </row>
    <row r="2251" spans="3:4" ht="12.75">
      <c r="C2251" s="259"/>
      <c r="D2251" s="259"/>
    </row>
    <row r="2252" spans="3:4" ht="12.75">
      <c r="C2252" s="259"/>
      <c r="D2252" s="259"/>
    </row>
    <row r="2253" spans="3:4" ht="12.75">
      <c r="C2253" s="259"/>
      <c r="D2253" s="259"/>
    </row>
    <row r="2254" spans="3:4" ht="12.75">
      <c r="C2254" s="259"/>
      <c r="D2254" s="259"/>
    </row>
    <row r="2255" spans="3:4" ht="12.75">
      <c r="C2255" s="259"/>
      <c r="D2255" s="259"/>
    </row>
    <row r="2256" spans="3:4" ht="12.75">
      <c r="C2256" s="259"/>
      <c r="D2256" s="259"/>
    </row>
    <row r="2257" spans="3:4" ht="12.75">
      <c r="C2257" s="259"/>
      <c r="D2257" s="259"/>
    </row>
    <row r="2258" spans="3:4" ht="12.75">
      <c r="C2258" s="259"/>
      <c r="D2258" s="259"/>
    </row>
    <row r="2259" spans="3:4" ht="12.75">
      <c r="C2259" s="259"/>
      <c r="D2259" s="259"/>
    </row>
    <row r="2260" spans="3:4" ht="12.75">
      <c r="C2260" s="259"/>
      <c r="D2260" s="259"/>
    </row>
    <row r="2261" spans="3:4" ht="12.75">
      <c r="C2261" s="259"/>
      <c r="D2261" s="259"/>
    </row>
    <row r="2262" spans="3:4" ht="12.75">
      <c r="C2262" s="259"/>
      <c r="D2262" s="259"/>
    </row>
    <row r="2263" spans="3:4" ht="12.75">
      <c r="C2263" s="259"/>
      <c r="D2263" s="259"/>
    </row>
    <row r="2264" spans="3:4" ht="12.75">
      <c r="C2264" s="259"/>
      <c r="D2264" s="259"/>
    </row>
    <row r="2265" spans="3:4" ht="12.75">
      <c r="C2265" s="259"/>
      <c r="D2265" s="259"/>
    </row>
    <row r="2266" spans="3:4" ht="12.75">
      <c r="C2266" s="259"/>
      <c r="D2266" s="259"/>
    </row>
    <row r="2267" spans="3:4" ht="12.75">
      <c r="C2267" s="259"/>
      <c r="D2267" s="259"/>
    </row>
    <row r="2268" spans="3:4" ht="12.75">
      <c r="C2268" s="259"/>
      <c r="D2268" s="259"/>
    </row>
    <row r="2269" spans="3:4" ht="12.75">
      <c r="C2269" s="259"/>
      <c r="D2269" s="259"/>
    </row>
    <row r="2270" spans="3:4" ht="12.75">
      <c r="C2270" s="259"/>
      <c r="D2270" s="259"/>
    </row>
    <row r="2271" spans="3:4" ht="12.75">
      <c r="C2271" s="259"/>
      <c r="D2271" s="259"/>
    </row>
    <row r="2272" spans="3:4" ht="12.75">
      <c r="C2272" s="259"/>
      <c r="D2272" s="259"/>
    </row>
    <row r="2273" spans="3:4" ht="12.75">
      <c r="C2273" s="259"/>
      <c r="D2273" s="259"/>
    </row>
    <row r="2274" spans="3:4" ht="12.75">
      <c r="C2274" s="259"/>
      <c r="D2274" s="259"/>
    </row>
    <row r="2275" spans="3:4" ht="12.75">
      <c r="C2275" s="259"/>
      <c r="D2275" s="259"/>
    </row>
    <row r="2276" spans="3:4" ht="12.75">
      <c r="C2276" s="259"/>
      <c r="D2276" s="259"/>
    </row>
    <row r="2277" spans="3:4" ht="12.75">
      <c r="C2277" s="259"/>
      <c r="D2277" s="259"/>
    </row>
    <row r="2278" spans="3:4" ht="12.75">
      <c r="C2278" s="259"/>
      <c r="D2278" s="259"/>
    </row>
    <row r="2279" spans="3:4" ht="12.75">
      <c r="C2279" s="259"/>
      <c r="D2279" s="259"/>
    </row>
    <row r="2280" spans="3:4" ht="12.75">
      <c r="C2280" s="259"/>
      <c r="D2280" s="259"/>
    </row>
    <row r="2281" spans="3:4" ht="12.75">
      <c r="C2281" s="259"/>
      <c r="D2281" s="259"/>
    </row>
    <row r="2282" spans="3:4" ht="12.75">
      <c r="C2282" s="259"/>
      <c r="D2282" s="259"/>
    </row>
    <row r="2283" spans="3:4" ht="12.75">
      <c r="C2283" s="259"/>
      <c r="D2283" s="259"/>
    </row>
    <row r="2284" spans="3:4" ht="12.75">
      <c r="C2284" s="259"/>
      <c r="D2284" s="259"/>
    </row>
    <row r="2285" spans="3:4" ht="12.75">
      <c r="C2285" s="259"/>
      <c r="D2285" s="259"/>
    </row>
    <row r="2286" spans="3:4" ht="12.75">
      <c r="C2286" s="259"/>
      <c r="D2286" s="259"/>
    </row>
    <row r="2287" spans="3:4" ht="12.75">
      <c r="C2287" s="259"/>
      <c r="D2287" s="259"/>
    </row>
    <row r="2288" spans="3:4" ht="12.75">
      <c r="C2288" s="259"/>
      <c r="D2288" s="259"/>
    </row>
    <row r="2289" spans="3:4" ht="12.75">
      <c r="C2289" s="259"/>
      <c r="D2289" s="259"/>
    </row>
    <row r="2290" spans="3:4" ht="12.75">
      <c r="C2290" s="259"/>
      <c r="D2290" s="259"/>
    </row>
    <row r="2291" spans="3:4" ht="12.75">
      <c r="C2291" s="259"/>
      <c r="D2291" s="259"/>
    </row>
    <row r="2292" spans="3:4" ht="12.75">
      <c r="C2292" s="259"/>
      <c r="D2292" s="259"/>
    </row>
    <row r="2293" spans="3:4" ht="12.75">
      <c r="C2293" s="259"/>
      <c r="D2293" s="259"/>
    </row>
    <row r="2294" spans="3:4" ht="12.75">
      <c r="C2294" s="259"/>
      <c r="D2294" s="259"/>
    </row>
    <row r="2295" spans="3:4" ht="12.75">
      <c r="C2295" s="259"/>
      <c r="D2295" s="259"/>
    </row>
    <row r="2296" spans="3:4" ht="12.75">
      <c r="C2296" s="259"/>
      <c r="D2296" s="259"/>
    </row>
    <row r="2297" spans="3:4" ht="12.75">
      <c r="C2297" s="259"/>
      <c r="D2297" s="259"/>
    </row>
    <row r="2298" spans="3:4" ht="12.75">
      <c r="C2298" s="259"/>
      <c r="D2298" s="259"/>
    </row>
    <row r="2299" spans="3:4" ht="12.75">
      <c r="C2299" s="259"/>
      <c r="D2299" s="259"/>
    </row>
    <row r="2300" spans="3:4" ht="12.75">
      <c r="C2300" s="259"/>
      <c r="D2300" s="259"/>
    </row>
    <row r="2301" spans="3:4" ht="12.75">
      <c r="C2301" s="259"/>
      <c r="D2301" s="259"/>
    </row>
    <row r="2302" spans="3:4" ht="12.75">
      <c r="C2302" s="259"/>
      <c r="D2302" s="259"/>
    </row>
    <row r="2303" spans="3:4" ht="12.75">
      <c r="C2303" s="259"/>
      <c r="D2303" s="259"/>
    </row>
    <row r="2304" spans="3:4" ht="12.75">
      <c r="C2304" s="259"/>
      <c r="D2304" s="259"/>
    </row>
    <row r="2305" spans="3:4" ht="12.75">
      <c r="C2305" s="259"/>
      <c r="D2305" s="259"/>
    </row>
    <row r="2306" spans="3:4" ht="12.75">
      <c r="C2306" s="259"/>
      <c r="D2306" s="259"/>
    </row>
    <row r="2307" spans="3:4" ht="12.75">
      <c r="C2307" s="259"/>
      <c r="D2307" s="259"/>
    </row>
    <row r="2308" spans="3:4" ht="12.75">
      <c r="C2308" s="259"/>
      <c r="D2308" s="259"/>
    </row>
    <row r="2309" spans="3:4" ht="12.75">
      <c r="C2309" s="259"/>
      <c r="D2309" s="259"/>
    </row>
    <row r="2310" spans="3:4" ht="12.75">
      <c r="C2310" s="259"/>
      <c r="D2310" s="259"/>
    </row>
    <row r="2311" spans="3:4" ht="12.75">
      <c r="C2311" s="259"/>
      <c r="D2311" s="259"/>
    </row>
    <row r="2312" spans="3:4" ht="12.75">
      <c r="C2312" s="259"/>
      <c r="D2312" s="259"/>
    </row>
    <row r="2313" spans="3:4" ht="12.75">
      <c r="C2313" s="259"/>
      <c r="D2313" s="259"/>
    </row>
    <row r="2314" spans="3:4" ht="12.75">
      <c r="C2314" s="259"/>
      <c r="D2314" s="259"/>
    </row>
    <row r="2315" spans="3:4" ht="12.75">
      <c r="C2315" s="259"/>
      <c r="D2315" s="259"/>
    </row>
    <row r="2316" spans="3:4" ht="12.75">
      <c r="C2316" s="259"/>
      <c r="D2316" s="259"/>
    </row>
    <row r="2317" spans="3:4" ht="12.75">
      <c r="C2317" s="259"/>
      <c r="D2317" s="259"/>
    </row>
    <row r="2318" spans="3:4" ht="12.75">
      <c r="C2318" s="259"/>
      <c r="D2318" s="259"/>
    </row>
    <row r="2319" spans="3:4" ht="12.75">
      <c r="C2319" s="259"/>
      <c r="D2319" s="259"/>
    </row>
    <row r="2320" spans="3:4" ht="12.75">
      <c r="C2320" s="259"/>
      <c r="D2320" s="259"/>
    </row>
    <row r="2321" spans="3:4" ht="12.75">
      <c r="C2321" s="259"/>
      <c r="D2321" s="259"/>
    </row>
    <row r="2322" spans="3:4" ht="12.75">
      <c r="C2322" s="259"/>
      <c r="D2322" s="259"/>
    </row>
    <row r="2323" spans="3:4" ht="12.75">
      <c r="C2323" s="259"/>
      <c r="D2323" s="259"/>
    </row>
    <row r="2324" spans="3:4" ht="12.75">
      <c r="C2324" s="259"/>
      <c r="D2324" s="259"/>
    </row>
    <row r="2325" spans="3:4" ht="12.75">
      <c r="C2325" s="259"/>
      <c r="D2325" s="259"/>
    </row>
    <row r="2326" spans="3:4" ht="12.75">
      <c r="C2326" s="259"/>
      <c r="D2326" s="259"/>
    </row>
    <row r="2327" spans="3:4" ht="12.75">
      <c r="C2327" s="259"/>
      <c r="D2327" s="259"/>
    </row>
    <row r="2328" spans="3:4" ht="12.75">
      <c r="C2328" s="259"/>
      <c r="D2328" s="259"/>
    </row>
    <row r="2329" spans="3:4" ht="12.75">
      <c r="C2329" s="259"/>
      <c r="D2329" s="259"/>
    </row>
    <row r="2330" spans="3:4" ht="12.75">
      <c r="C2330" s="259"/>
      <c r="D2330" s="259"/>
    </row>
    <row r="2331" spans="3:4" ht="12.75">
      <c r="C2331" s="259"/>
      <c r="D2331" s="259"/>
    </row>
    <row r="2332" spans="3:4" ht="12.75">
      <c r="C2332" s="259"/>
      <c r="D2332" s="259"/>
    </row>
    <row r="2333" spans="3:4" ht="12.75">
      <c r="C2333" s="259"/>
      <c r="D2333" s="259"/>
    </row>
    <row r="2334" spans="3:4" ht="12.75">
      <c r="C2334" s="259"/>
      <c r="D2334" s="259"/>
    </row>
    <row r="2335" spans="3:4" ht="12.75">
      <c r="C2335" s="259"/>
      <c r="D2335" s="259"/>
    </row>
    <row r="2336" spans="3:4" ht="12.75">
      <c r="C2336" s="259"/>
      <c r="D2336" s="259"/>
    </row>
    <row r="2337" spans="3:4" ht="12.75">
      <c r="C2337" s="259"/>
      <c r="D2337" s="259"/>
    </row>
    <row r="2338" spans="3:4" ht="12.75">
      <c r="C2338" s="259"/>
      <c r="D2338" s="259"/>
    </row>
    <row r="2339" spans="3:4" ht="12.75">
      <c r="C2339" s="259"/>
      <c r="D2339" s="259"/>
    </row>
    <row r="2340" spans="3:4" ht="12.75">
      <c r="C2340" s="259"/>
      <c r="D2340" s="259"/>
    </row>
    <row r="2341" spans="3:4" ht="12.75">
      <c r="C2341" s="259"/>
      <c r="D2341" s="259"/>
    </row>
    <row r="2342" spans="3:4" ht="12.75">
      <c r="C2342" s="259"/>
      <c r="D2342" s="259"/>
    </row>
    <row r="2343" spans="3:4" ht="12.75">
      <c r="C2343" s="259"/>
      <c r="D2343" s="259"/>
    </row>
    <row r="2344" spans="3:4" ht="12.75">
      <c r="C2344" s="259"/>
      <c r="D2344" s="259"/>
    </row>
    <row r="2345" spans="3:4" ht="12.75">
      <c r="C2345" s="259"/>
      <c r="D2345" s="259"/>
    </row>
    <row r="2346" spans="3:4" ht="12.75">
      <c r="C2346" s="259"/>
      <c r="D2346" s="259"/>
    </row>
    <row r="2347" spans="3:4" ht="12.75">
      <c r="C2347" s="259"/>
      <c r="D2347" s="259"/>
    </row>
    <row r="2348" spans="3:4" ht="12.75">
      <c r="C2348" s="259"/>
      <c r="D2348" s="259"/>
    </row>
    <row r="2349" spans="3:4" ht="12.75">
      <c r="C2349" s="259"/>
      <c r="D2349" s="259"/>
    </row>
    <row r="2350" spans="3:4" ht="12.75">
      <c r="C2350" s="259"/>
      <c r="D2350" s="259"/>
    </row>
    <row r="2351" spans="3:4" ht="12.75">
      <c r="C2351" s="259"/>
      <c r="D2351" s="259"/>
    </row>
    <row r="2352" spans="3:4" ht="12.75">
      <c r="C2352" s="259"/>
      <c r="D2352" s="259"/>
    </row>
    <row r="2353" spans="3:4" ht="12.75">
      <c r="C2353" s="259"/>
      <c r="D2353" s="259"/>
    </row>
    <row r="2354" spans="3:4" ht="12.75">
      <c r="C2354" s="259"/>
      <c r="D2354" s="259"/>
    </row>
    <row r="2355" spans="3:4" ht="12.75">
      <c r="C2355" s="259"/>
      <c r="D2355" s="259"/>
    </row>
    <row r="2356" spans="3:4" ht="12.75">
      <c r="C2356" s="259"/>
      <c r="D2356" s="259"/>
    </row>
    <row r="2357" spans="3:4" ht="12.75">
      <c r="C2357" s="259"/>
      <c r="D2357" s="259"/>
    </row>
    <row r="2358" spans="3:4" ht="12.75">
      <c r="C2358" s="259"/>
      <c r="D2358" s="259"/>
    </row>
    <row r="2359" spans="3:4" ht="12.75">
      <c r="C2359" s="259"/>
      <c r="D2359" s="259"/>
    </row>
    <row r="2360" spans="3:4" ht="12.75">
      <c r="C2360" s="259"/>
      <c r="D2360" s="259"/>
    </row>
    <row r="2361" spans="3:4" ht="12.75">
      <c r="C2361" s="259"/>
      <c r="D2361" s="259"/>
    </row>
    <row r="2362" spans="3:4" ht="12.75">
      <c r="C2362" s="259"/>
      <c r="D2362" s="259"/>
    </row>
    <row r="2363" spans="3:4" ht="12.75">
      <c r="C2363" s="259"/>
      <c r="D2363" s="259"/>
    </row>
    <row r="2364" spans="3:4" ht="12.75">
      <c r="C2364" s="259"/>
      <c r="D2364" s="259"/>
    </row>
    <row r="2365" spans="3:4" ht="12.75">
      <c r="C2365" s="259"/>
      <c r="D2365" s="259"/>
    </row>
    <row r="2366" spans="3:4" ht="12.75">
      <c r="C2366" s="259"/>
      <c r="D2366" s="259"/>
    </row>
    <row r="2367" spans="3:4" ht="12.75">
      <c r="C2367" s="259"/>
      <c r="D2367" s="259"/>
    </row>
    <row r="2368" spans="3:4" ht="12.75">
      <c r="C2368" s="259"/>
      <c r="D2368" s="259"/>
    </row>
    <row r="2369" spans="3:4" ht="12.75">
      <c r="C2369" s="259"/>
      <c r="D2369" s="259"/>
    </row>
    <row r="2370" spans="3:4" ht="12.75">
      <c r="C2370" s="259"/>
      <c r="D2370" s="259"/>
    </row>
    <row r="2371" spans="3:4" ht="12.75">
      <c r="C2371" s="259"/>
      <c r="D2371" s="259"/>
    </row>
    <row r="2372" spans="3:4" ht="12.75">
      <c r="C2372" s="259"/>
      <c r="D2372" s="259"/>
    </row>
    <row r="2373" spans="3:4" ht="12.75">
      <c r="C2373" s="259"/>
      <c r="D2373" s="259"/>
    </row>
    <row r="2374" spans="3:4" ht="12.75">
      <c r="C2374" s="259"/>
      <c r="D2374" s="259"/>
    </row>
    <row r="2375" spans="3:4" ht="12.75">
      <c r="C2375" s="259"/>
      <c r="D2375" s="259"/>
    </row>
    <row r="2376" spans="3:4" ht="12.75">
      <c r="C2376" s="259"/>
      <c r="D2376" s="259"/>
    </row>
    <row r="2377" spans="3:4" ht="12.75">
      <c r="C2377" s="259"/>
      <c r="D2377" s="259"/>
    </row>
    <row r="2378" spans="3:4" ht="12.75">
      <c r="C2378" s="259"/>
      <c r="D2378" s="259"/>
    </row>
    <row r="2379" spans="3:4" ht="12.75">
      <c r="C2379" s="259"/>
      <c r="D2379" s="259"/>
    </row>
    <row r="2380" spans="3:4" ht="12.75">
      <c r="C2380" s="259"/>
      <c r="D2380" s="259"/>
    </row>
    <row r="2381" spans="3:4" ht="12.75">
      <c r="C2381" s="259"/>
      <c r="D2381" s="259"/>
    </row>
    <row r="2382" spans="3:4" ht="12.75">
      <c r="C2382" s="259"/>
      <c r="D2382" s="259"/>
    </row>
    <row r="2383" spans="3:4" ht="12.75">
      <c r="C2383" s="259"/>
      <c r="D2383" s="259"/>
    </row>
    <row r="2384" spans="3:4" ht="12.75">
      <c r="C2384" s="259"/>
      <c r="D2384" s="259"/>
    </row>
    <row r="2385" spans="3:4" ht="12.75">
      <c r="C2385" s="259"/>
      <c r="D2385" s="259"/>
    </row>
    <row r="2386" spans="3:4" ht="12.75">
      <c r="C2386" s="259"/>
      <c r="D2386" s="259"/>
    </row>
    <row r="2387" spans="3:4" ht="12.75">
      <c r="C2387" s="259"/>
      <c r="D2387" s="259"/>
    </row>
    <row r="2388" spans="3:4" ht="12.75">
      <c r="C2388" s="259"/>
      <c r="D2388" s="259"/>
    </row>
    <row r="2389" spans="3:4" ht="12.75">
      <c r="C2389" s="259"/>
      <c r="D2389" s="259"/>
    </row>
    <row r="2390" spans="3:4" ht="12.75">
      <c r="C2390" s="259"/>
      <c r="D2390" s="259"/>
    </row>
    <row r="2391" spans="3:4" ht="12.75">
      <c r="C2391" s="259"/>
      <c r="D2391" s="259"/>
    </row>
    <row r="2392" spans="3:4" ht="12.75">
      <c r="C2392" s="259"/>
      <c r="D2392" s="259"/>
    </row>
    <row r="2393" spans="3:4" ht="12.75">
      <c r="C2393" s="259"/>
      <c r="D2393" s="259"/>
    </row>
    <row r="2394" spans="3:4" ht="12.75">
      <c r="C2394" s="259"/>
      <c r="D2394" s="259"/>
    </row>
    <row r="2395" spans="3:4" ht="12.75">
      <c r="C2395" s="259"/>
      <c r="D2395" s="259"/>
    </row>
    <row r="2396" spans="3:4" ht="12.75">
      <c r="C2396" s="259"/>
      <c r="D2396" s="259"/>
    </row>
    <row r="2397" spans="3:4" ht="12.75">
      <c r="C2397" s="259"/>
      <c r="D2397" s="259"/>
    </row>
    <row r="2398" spans="3:4" ht="12.75">
      <c r="C2398" s="259"/>
      <c r="D2398" s="259"/>
    </row>
    <row r="2399" spans="3:4" ht="12.75">
      <c r="C2399" s="259"/>
      <c r="D2399" s="259"/>
    </row>
    <row r="2400" spans="3:4" ht="12.75">
      <c r="C2400" s="259"/>
      <c r="D2400" s="259"/>
    </row>
    <row r="2401" spans="3:4" ht="12.75">
      <c r="C2401" s="259"/>
      <c r="D2401" s="259"/>
    </row>
    <row r="2402" spans="3:4" ht="12.75">
      <c r="C2402" s="259"/>
      <c r="D2402" s="259"/>
    </row>
    <row r="2403" spans="3:4" ht="12.75">
      <c r="C2403" s="259"/>
      <c r="D2403" s="259"/>
    </row>
    <row r="2404" spans="3:4" ht="12.75">
      <c r="C2404" s="259"/>
      <c r="D2404" s="259"/>
    </row>
    <row r="2405" spans="3:4" ht="12.75">
      <c r="C2405" s="259"/>
      <c r="D2405" s="259"/>
    </row>
    <row r="2406" spans="3:4" ht="12.75">
      <c r="C2406" s="259"/>
      <c r="D2406" s="259"/>
    </row>
    <row r="2407" spans="3:4" ht="12.75">
      <c r="C2407" s="259"/>
      <c r="D2407" s="259"/>
    </row>
    <row r="2408" spans="3:4" ht="12.75">
      <c r="C2408" s="259"/>
      <c r="D2408" s="259"/>
    </row>
    <row r="2409" spans="3:4" ht="12.75">
      <c r="C2409" s="259"/>
      <c r="D2409" s="259"/>
    </row>
    <row r="2410" spans="3:4" ht="12.75">
      <c r="C2410" s="259"/>
      <c r="D2410" s="259"/>
    </row>
    <row r="2411" spans="3:4" ht="12.75">
      <c r="C2411" s="259"/>
      <c r="D2411" s="259"/>
    </row>
    <row r="2412" spans="3:4" ht="12.75">
      <c r="C2412" s="259"/>
      <c r="D2412" s="259"/>
    </row>
    <row r="2413" spans="3:4" ht="12.75">
      <c r="C2413" s="259"/>
      <c r="D2413" s="259"/>
    </row>
    <row r="2414" spans="3:4" ht="12.75">
      <c r="C2414" s="259"/>
      <c r="D2414" s="259"/>
    </row>
    <row r="2415" spans="3:4" ht="12.75">
      <c r="C2415" s="259"/>
      <c r="D2415" s="259"/>
    </row>
    <row r="2416" spans="3:4" ht="12.75">
      <c r="C2416" s="259"/>
      <c r="D2416" s="259"/>
    </row>
    <row r="2417" spans="3:4" ht="12.75">
      <c r="C2417" s="259"/>
      <c r="D2417" s="259"/>
    </row>
    <row r="2418" spans="3:4" ht="12.75">
      <c r="C2418" s="259"/>
      <c r="D2418" s="259"/>
    </row>
    <row r="2419" spans="3:4" ht="12.75">
      <c r="C2419" s="259"/>
      <c r="D2419" s="259"/>
    </row>
    <row r="2420" spans="3:4" ht="12.75">
      <c r="C2420" s="259"/>
      <c r="D2420" s="259"/>
    </row>
    <row r="2421" spans="3:4" ht="12.75">
      <c r="C2421" s="259"/>
      <c r="D2421" s="259"/>
    </row>
    <row r="2422" spans="3:4" ht="12.75">
      <c r="C2422" s="259"/>
      <c r="D2422" s="259"/>
    </row>
    <row r="2423" spans="3:4" ht="12.75">
      <c r="C2423" s="259"/>
      <c r="D2423" s="259"/>
    </row>
    <row r="2424" spans="3:4" ht="12.75">
      <c r="C2424" s="259"/>
      <c r="D2424" s="259"/>
    </row>
    <row r="2425" spans="3:4" ht="12.75">
      <c r="C2425" s="259"/>
      <c r="D2425" s="259"/>
    </row>
    <row r="2426" spans="3:4" ht="12.75">
      <c r="C2426" s="259"/>
      <c r="D2426" s="259"/>
    </row>
    <row r="2427" spans="3:4" ht="12.75">
      <c r="C2427" s="259"/>
      <c r="D2427" s="259"/>
    </row>
    <row r="2428" spans="3:4" ht="12.75">
      <c r="C2428" s="259"/>
      <c r="D2428" s="259"/>
    </row>
    <row r="2429" spans="3:4" ht="12.75">
      <c r="C2429" s="259"/>
      <c r="D2429" s="259"/>
    </row>
    <row r="2430" spans="3:4" ht="12.75">
      <c r="C2430" s="259"/>
      <c r="D2430" s="259"/>
    </row>
    <row r="2431" spans="3:4" ht="12.75">
      <c r="C2431" s="259"/>
      <c r="D2431" s="259"/>
    </row>
    <row r="2432" spans="3:4" ht="12.75">
      <c r="C2432" s="259"/>
      <c r="D2432" s="259"/>
    </row>
    <row r="2433" spans="3:4" ht="12.75">
      <c r="C2433" s="259"/>
      <c r="D2433" s="259"/>
    </row>
    <row r="2434" spans="3:4" ht="12.75">
      <c r="C2434" s="259"/>
      <c r="D2434" s="259"/>
    </row>
    <row r="2435" spans="3:4" ht="12.75">
      <c r="C2435" s="259"/>
      <c r="D2435" s="259"/>
    </row>
    <row r="2436" spans="3:4" ht="12.75">
      <c r="C2436" s="259"/>
      <c r="D2436" s="259"/>
    </row>
    <row r="2437" spans="3:4" ht="12.75">
      <c r="C2437" s="259"/>
      <c r="D2437" s="259"/>
    </row>
    <row r="2438" spans="3:4" ht="12.75">
      <c r="C2438" s="259"/>
      <c r="D2438" s="259"/>
    </row>
    <row r="2439" spans="3:4" ht="12.75">
      <c r="C2439" s="259"/>
      <c r="D2439" s="259"/>
    </row>
    <row r="2440" spans="3:4" ht="12.75">
      <c r="C2440" s="259"/>
      <c r="D2440" s="259"/>
    </row>
    <row r="2441" spans="3:4" ht="12.75">
      <c r="C2441" s="259"/>
      <c r="D2441" s="259"/>
    </row>
    <row r="2442" spans="3:4" ht="12.75">
      <c r="C2442" s="259"/>
      <c r="D2442" s="259"/>
    </row>
    <row r="2443" spans="3:4" ht="12.75">
      <c r="C2443" s="259"/>
      <c r="D2443" s="259"/>
    </row>
    <row r="2444" spans="3:4" ht="12.75">
      <c r="C2444" s="259"/>
      <c r="D2444" s="259"/>
    </row>
    <row r="2445" spans="3:4" ht="12.75">
      <c r="C2445" s="259"/>
      <c r="D2445" s="259"/>
    </row>
    <row r="2446" spans="3:4" ht="12.75">
      <c r="C2446" s="259"/>
      <c r="D2446" s="259"/>
    </row>
    <row r="2447" spans="3:4" ht="12.75">
      <c r="C2447" s="259"/>
      <c r="D2447" s="259"/>
    </row>
    <row r="2448" spans="3:4" ht="12.75">
      <c r="C2448" s="259"/>
      <c r="D2448" s="259"/>
    </row>
    <row r="2449" spans="3:4" ht="12.75">
      <c r="C2449" s="259"/>
      <c r="D2449" s="259"/>
    </row>
    <row r="2450" spans="3:4" ht="12.75">
      <c r="C2450" s="259"/>
      <c r="D2450" s="259"/>
    </row>
    <row r="2451" spans="3:4" ht="12.75">
      <c r="C2451" s="259"/>
      <c r="D2451" s="259"/>
    </row>
    <row r="2452" spans="3:4" ht="12.75">
      <c r="C2452" s="259"/>
      <c r="D2452" s="259"/>
    </row>
    <row r="2453" spans="3:4" ht="12.75">
      <c r="C2453" s="259"/>
      <c r="D2453" s="259"/>
    </row>
    <row r="2454" spans="3:4" ht="12.75">
      <c r="C2454" s="259"/>
      <c r="D2454" s="259"/>
    </row>
    <row r="2455" spans="3:4" ht="12.75">
      <c r="C2455" s="259"/>
      <c r="D2455" s="259"/>
    </row>
    <row r="2456" spans="3:4" ht="12.75">
      <c r="C2456" s="259"/>
      <c r="D2456" s="259"/>
    </row>
    <row r="2457" spans="3:4" ht="12.75">
      <c r="C2457" s="259"/>
      <c r="D2457" s="259"/>
    </row>
    <row r="2458" spans="3:4" ht="12.75">
      <c r="C2458" s="259"/>
      <c r="D2458" s="259"/>
    </row>
    <row r="2459" spans="3:4" ht="12.75">
      <c r="C2459" s="259"/>
      <c r="D2459" s="259"/>
    </row>
    <row r="2460" spans="3:4" ht="12.75">
      <c r="C2460" s="259"/>
      <c r="D2460" s="259"/>
    </row>
    <row r="2461" spans="3:4" ht="12.75">
      <c r="C2461" s="259"/>
      <c r="D2461" s="259"/>
    </row>
    <row r="2462" spans="3:4" ht="12.75">
      <c r="C2462" s="259"/>
      <c r="D2462" s="259"/>
    </row>
    <row r="2463" spans="3:4" ht="12.75">
      <c r="C2463" s="259"/>
      <c r="D2463" s="259"/>
    </row>
    <row r="2464" spans="3:4" ht="12.75">
      <c r="C2464" s="259"/>
      <c r="D2464" s="259"/>
    </row>
    <row r="2465" spans="3:4" ht="12.75">
      <c r="C2465" s="259"/>
      <c r="D2465" s="259"/>
    </row>
    <row r="2466" spans="3:4" ht="12.75">
      <c r="C2466" s="259"/>
      <c r="D2466" s="259"/>
    </row>
    <row r="2467" spans="3:4" ht="12.75">
      <c r="C2467" s="259"/>
      <c r="D2467" s="259"/>
    </row>
    <row r="2468" spans="3:4" ht="12.75">
      <c r="C2468" s="259"/>
      <c r="D2468" s="259"/>
    </row>
    <row r="2469" spans="3:4" ht="12.75">
      <c r="C2469" s="259"/>
      <c r="D2469" s="259"/>
    </row>
    <row r="2470" spans="3:4" ht="12.75">
      <c r="C2470" s="259"/>
      <c r="D2470" s="259"/>
    </row>
    <row r="2471" spans="3:4" ht="12.75">
      <c r="C2471" s="259"/>
      <c r="D2471" s="259"/>
    </row>
    <row r="2472" spans="3:4" ht="12.75">
      <c r="C2472" s="259"/>
      <c r="D2472" s="259"/>
    </row>
    <row r="2473" spans="3:4" ht="12.75">
      <c r="C2473" s="259"/>
      <c r="D2473" s="259"/>
    </row>
    <row r="2474" spans="3:4" ht="12.75">
      <c r="C2474" s="259"/>
      <c r="D2474" s="259"/>
    </row>
    <row r="2475" spans="3:4" ht="12.75">
      <c r="C2475" s="259"/>
      <c r="D2475" s="259"/>
    </row>
    <row r="2476" spans="3:4" ht="12.75">
      <c r="C2476" s="259"/>
      <c r="D2476" s="259"/>
    </row>
    <row r="2477" spans="3:4" ht="12.75">
      <c r="C2477" s="259"/>
      <c r="D2477" s="259"/>
    </row>
    <row r="2478" spans="3:4" ht="12.75">
      <c r="C2478" s="259"/>
      <c r="D2478" s="259"/>
    </row>
    <row r="2479" spans="3:4" ht="12.75">
      <c r="C2479" s="259"/>
      <c r="D2479" s="259"/>
    </row>
    <row r="2480" spans="3:4" ht="12.75">
      <c r="C2480" s="259"/>
      <c r="D2480" s="259"/>
    </row>
    <row r="2481" spans="3:4" ht="12.75">
      <c r="C2481" s="259"/>
      <c r="D2481" s="259"/>
    </row>
    <row r="2482" spans="3:4" ht="12.75">
      <c r="C2482" s="259"/>
      <c r="D2482" s="259"/>
    </row>
    <row r="2483" spans="3:4" ht="12.75">
      <c r="C2483" s="259"/>
      <c r="D2483" s="259"/>
    </row>
    <row r="2484" spans="3:4" ht="12.75">
      <c r="C2484" s="259"/>
      <c r="D2484" s="259"/>
    </row>
    <row r="2485" spans="3:4" ht="12.75">
      <c r="C2485" s="259"/>
      <c r="D2485" s="259"/>
    </row>
    <row r="2486" spans="3:4" ht="12.75">
      <c r="C2486" s="259"/>
      <c r="D2486" s="259"/>
    </row>
    <row r="2487" spans="3:4" ht="12.75">
      <c r="C2487" s="259"/>
      <c r="D2487" s="259"/>
    </row>
    <row r="2488" spans="3:4" ht="12.75">
      <c r="C2488" s="259"/>
      <c r="D2488" s="259"/>
    </row>
    <row r="2489" spans="3:4" ht="12.75">
      <c r="C2489" s="259"/>
      <c r="D2489" s="259"/>
    </row>
    <row r="2490" spans="3:4" ht="12.75">
      <c r="C2490" s="259"/>
      <c r="D2490" s="259"/>
    </row>
    <row r="2491" spans="3:4" ht="12.75">
      <c r="C2491" s="259"/>
      <c r="D2491" s="259"/>
    </row>
    <row r="2492" spans="3:4" ht="12.75">
      <c r="C2492" s="259"/>
      <c r="D2492" s="259"/>
    </row>
    <row r="2493" spans="3:4" ht="12.75">
      <c r="C2493" s="259"/>
      <c r="D2493" s="259"/>
    </row>
    <row r="2494" spans="3:4" ht="12.75">
      <c r="C2494" s="259"/>
      <c r="D2494" s="259"/>
    </row>
    <row r="2495" spans="3:4" ht="12.75">
      <c r="C2495" s="259"/>
      <c r="D2495" s="259"/>
    </row>
    <row r="2496" spans="3:4" ht="12.75">
      <c r="C2496" s="259"/>
      <c r="D2496" s="259"/>
    </row>
    <row r="2497" spans="3:4" ht="12.75">
      <c r="C2497" s="259"/>
      <c r="D2497" s="259"/>
    </row>
    <row r="2498" spans="3:4" ht="12.75">
      <c r="C2498" s="259"/>
      <c r="D2498" s="259"/>
    </row>
    <row r="2499" spans="3:4" ht="12.75">
      <c r="C2499" s="259"/>
      <c r="D2499" s="259"/>
    </row>
    <row r="2500" spans="3:4" ht="12.75">
      <c r="C2500" s="259"/>
      <c r="D2500" s="259"/>
    </row>
    <row r="2501" spans="3:4" ht="12.75">
      <c r="C2501" s="259"/>
      <c r="D2501" s="259"/>
    </row>
    <row r="2502" spans="3:4" ht="12.75">
      <c r="C2502" s="259"/>
      <c r="D2502" s="259"/>
    </row>
    <row r="2503" spans="3:4" ht="12.75">
      <c r="C2503" s="259"/>
      <c r="D2503" s="259"/>
    </row>
    <row r="2504" spans="3:4" ht="12.75">
      <c r="C2504" s="259"/>
      <c r="D2504" s="259"/>
    </row>
    <row r="2505" spans="3:4" ht="12.75">
      <c r="C2505" s="259"/>
      <c r="D2505" s="259"/>
    </row>
    <row r="2506" spans="3:4" ht="12.75">
      <c r="C2506" s="259"/>
      <c r="D2506" s="259"/>
    </row>
    <row r="2507" spans="3:4" ht="12.75">
      <c r="C2507" s="259"/>
      <c r="D2507" s="259"/>
    </row>
    <row r="2508" spans="3:4" ht="12.75">
      <c r="C2508" s="259"/>
      <c r="D2508" s="259"/>
    </row>
    <row r="2509" spans="3:4" ht="12.75">
      <c r="C2509" s="259"/>
      <c r="D2509" s="259"/>
    </row>
    <row r="2510" spans="3:4" ht="12.75">
      <c r="C2510" s="259"/>
      <c r="D2510" s="259"/>
    </row>
    <row r="2511" spans="3:4" ht="12.75">
      <c r="C2511" s="259"/>
      <c r="D2511" s="259"/>
    </row>
    <row r="2512" spans="3:4" ht="12.75">
      <c r="C2512" s="259"/>
      <c r="D2512" s="259"/>
    </row>
    <row r="2513" spans="3:4" ht="12.75">
      <c r="C2513" s="259"/>
      <c r="D2513" s="259"/>
    </row>
    <row r="2514" spans="3:4" ht="12.75">
      <c r="C2514" s="259"/>
      <c r="D2514" s="259"/>
    </row>
    <row r="2515" spans="3:4" ht="12.75">
      <c r="C2515" s="259"/>
      <c r="D2515" s="259"/>
    </row>
    <row r="2516" spans="3:4" ht="12.75">
      <c r="C2516" s="259"/>
      <c r="D2516" s="259"/>
    </row>
    <row r="2517" spans="3:4" ht="12.75">
      <c r="C2517" s="259"/>
      <c r="D2517" s="259"/>
    </row>
    <row r="2518" spans="3:4" ht="12.75">
      <c r="C2518" s="259"/>
      <c r="D2518" s="259"/>
    </row>
    <row r="2519" spans="3:4" ht="12.75">
      <c r="C2519" s="259"/>
      <c r="D2519" s="259"/>
    </row>
    <row r="2520" spans="3:4" ht="12.75">
      <c r="C2520" s="259"/>
      <c r="D2520" s="259"/>
    </row>
    <row r="2521" spans="3:4" ht="12.75">
      <c r="C2521" s="259"/>
      <c r="D2521" s="259"/>
    </row>
    <row r="2522" spans="3:4" ht="12.75">
      <c r="C2522" s="259"/>
      <c r="D2522" s="259"/>
    </row>
    <row r="2523" spans="3:4" ht="12.75">
      <c r="C2523" s="259"/>
      <c r="D2523" s="259"/>
    </row>
    <row r="2524" spans="3:4" ht="12.75">
      <c r="C2524" s="259"/>
      <c r="D2524" s="259"/>
    </row>
    <row r="2525" spans="3:4" ht="12.75">
      <c r="C2525" s="259"/>
      <c r="D2525" s="259"/>
    </row>
    <row r="2526" spans="3:4" ht="12.75">
      <c r="C2526" s="259"/>
      <c r="D2526" s="259"/>
    </row>
    <row r="2527" spans="3:4" ht="12.75">
      <c r="C2527" s="259"/>
      <c r="D2527" s="259"/>
    </row>
    <row r="2528" spans="3:4" ht="12.75">
      <c r="C2528" s="259"/>
      <c r="D2528" s="259"/>
    </row>
    <row r="2529" spans="3:4" ht="12.75">
      <c r="C2529" s="259"/>
      <c r="D2529" s="259"/>
    </row>
    <row r="2530" spans="3:4" ht="12.75">
      <c r="C2530" s="259"/>
      <c r="D2530" s="259"/>
    </row>
    <row r="2531" spans="3:4" ht="12.75">
      <c r="C2531" s="259"/>
      <c r="D2531" s="259"/>
    </row>
    <row r="2532" spans="3:4" ht="12.75">
      <c r="C2532" s="259"/>
      <c r="D2532" s="259"/>
    </row>
    <row r="2533" spans="3:4" ht="12.75">
      <c r="C2533" s="259"/>
      <c r="D2533" s="259"/>
    </row>
    <row r="2534" spans="3:4" ht="12.75">
      <c r="C2534" s="259"/>
      <c r="D2534" s="259"/>
    </row>
    <row r="2535" spans="3:4" ht="12.75">
      <c r="C2535" s="259"/>
      <c r="D2535" s="259"/>
    </row>
    <row r="2536" spans="3:4" ht="12.75">
      <c r="C2536" s="259"/>
      <c r="D2536" s="259"/>
    </row>
    <row r="2537" spans="3:4" ht="12.75">
      <c r="C2537" s="259"/>
      <c r="D2537" s="259"/>
    </row>
    <row r="2538" spans="3:4" ht="12.75">
      <c r="C2538" s="259"/>
      <c r="D2538" s="259"/>
    </row>
    <row r="2539" spans="3:4" ht="12.75">
      <c r="C2539" s="259"/>
      <c r="D2539" s="259"/>
    </row>
    <row r="2540" spans="3:4" ht="12.75">
      <c r="C2540" s="259"/>
      <c r="D2540" s="259"/>
    </row>
    <row r="2541" spans="3:4" ht="12.75">
      <c r="C2541" s="259"/>
      <c r="D2541" s="259"/>
    </row>
    <row r="2542" spans="3:4" ht="12.75">
      <c r="C2542" s="259"/>
      <c r="D2542" s="259"/>
    </row>
    <row r="2543" spans="3:4" ht="12.75">
      <c r="C2543" s="259"/>
      <c r="D2543" s="259"/>
    </row>
    <row r="2544" spans="3:4" ht="12.75">
      <c r="C2544" s="259"/>
      <c r="D2544" s="259"/>
    </row>
    <row r="2545" spans="3:4" ht="12.75">
      <c r="C2545" s="259"/>
      <c r="D2545" s="259"/>
    </row>
    <row r="2546" spans="3:4" ht="12.75">
      <c r="C2546" s="259"/>
      <c r="D2546" s="259"/>
    </row>
    <row r="2547" spans="3:4" ht="12.75">
      <c r="C2547" s="259"/>
      <c r="D2547" s="259"/>
    </row>
    <row r="2548" spans="3:4" ht="12.75">
      <c r="C2548" s="259"/>
      <c r="D2548" s="259"/>
    </row>
    <row r="2549" spans="3:4" ht="12.75">
      <c r="C2549" s="259"/>
      <c r="D2549" s="259"/>
    </row>
    <row r="2550" spans="3:4" ht="12.75">
      <c r="C2550" s="259"/>
      <c r="D2550" s="259"/>
    </row>
    <row r="2551" spans="3:4" ht="12.75">
      <c r="C2551" s="259"/>
      <c r="D2551" s="259"/>
    </row>
    <row r="2552" spans="3:4" ht="12.75">
      <c r="C2552" s="259"/>
      <c r="D2552" s="259"/>
    </row>
    <row r="2553" spans="3:4" ht="12.75">
      <c r="C2553" s="259"/>
      <c r="D2553" s="259"/>
    </row>
    <row r="2554" spans="3:4" ht="12.75">
      <c r="C2554" s="259"/>
      <c r="D2554" s="259"/>
    </row>
    <row r="2555" spans="3:4" ht="12.75">
      <c r="C2555" s="259"/>
      <c r="D2555" s="259"/>
    </row>
    <row r="2556" spans="3:4" ht="12.75">
      <c r="C2556" s="259"/>
      <c r="D2556" s="259"/>
    </row>
    <row r="2557" spans="3:4" ht="12.75">
      <c r="C2557" s="259"/>
      <c r="D2557" s="259"/>
    </row>
    <row r="2558" spans="3:4" ht="12.75">
      <c r="C2558" s="259"/>
      <c r="D2558" s="259"/>
    </row>
    <row r="2559" spans="3:4" ht="12.75">
      <c r="C2559" s="259"/>
      <c r="D2559" s="259"/>
    </row>
    <row r="2560" spans="3:4" ht="12.75">
      <c r="C2560" s="259"/>
      <c r="D2560" s="259"/>
    </row>
    <row r="2561" spans="3:4" ht="12.75">
      <c r="C2561" s="259"/>
      <c r="D2561" s="259"/>
    </row>
    <row r="2562" spans="3:4" ht="12.75">
      <c r="C2562" s="259"/>
      <c r="D2562" s="259"/>
    </row>
    <row r="2563" spans="3:4" ht="12.75">
      <c r="C2563" s="259"/>
      <c r="D2563" s="259"/>
    </row>
    <row r="2564" spans="3:4" ht="12.75">
      <c r="C2564" s="259"/>
      <c r="D2564" s="259"/>
    </row>
    <row r="2565" spans="3:4" ht="12.75">
      <c r="C2565" s="259"/>
      <c r="D2565" s="259"/>
    </row>
    <row r="2566" spans="3:4" ht="12.75">
      <c r="C2566" s="259"/>
      <c r="D2566" s="259"/>
    </row>
    <row r="2567" spans="3:4" ht="12.75">
      <c r="C2567" s="259"/>
      <c r="D2567" s="259"/>
    </row>
    <row r="2568" spans="3:4" ht="12.75">
      <c r="C2568" s="259"/>
      <c r="D2568" s="259"/>
    </row>
    <row r="2569" spans="3:4" ht="12.75">
      <c r="C2569" s="259"/>
      <c r="D2569" s="259"/>
    </row>
    <row r="2570" spans="3:4" ht="12.75">
      <c r="C2570" s="259"/>
      <c r="D2570" s="259"/>
    </row>
    <row r="2571" spans="3:4" ht="12.75">
      <c r="C2571" s="259"/>
      <c r="D2571" s="259"/>
    </row>
    <row r="2572" spans="3:4" ht="12.75">
      <c r="C2572" s="259"/>
      <c r="D2572" s="259"/>
    </row>
    <row r="2573" spans="3:4" ht="12.75">
      <c r="C2573" s="259"/>
      <c r="D2573" s="259"/>
    </row>
    <row r="2574" spans="3:4" ht="12.75">
      <c r="C2574" s="259"/>
      <c r="D2574" s="259"/>
    </row>
    <row r="2575" spans="3:4" ht="12.75">
      <c r="C2575" s="259"/>
      <c r="D2575" s="259"/>
    </row>
    <row r="2576" spans="3:4" ht="12.75">
      <c r="C2576" s="259"/>
      <c r="D2576" s="259"/>
    </row>
    <row r="2577" spans="3:4" ht="12.75">
      <c r="C2577" s="259"/>
      <c r="D2577" s="259"/>
    </row>
    <row r="2578" spans="3:4" ht="12.75">
      <c r="C2578" s="259"/>
      <c r="D2578" s="259"/>
    </row>
    <row r="2579" spans="3:4" ht="12.75">
      <c r="C2579" s="259"/>
      <c r="D2579" s="259"/>
    </row>
    <row r="2580" spans="3:4" ht="12.75">
      <c r="C2580" s="259"/>
      <c r="D2580" s="259"/>
    </row>
    <row r="2581" spans="3:4" ht="12.75">
      <c r="C2581" s="259"/>
      <c r="D2581" s="259"/>
    </row>
    <row r="2582" spans="3:4" ht="12.75">
      <c r="C2582" s="259"/>
      <c r="D2582" s="259"/>
    </row>
    <row r="2583" spans="3:4" ht="12.75">
      <c r="C2583" s="259"/>
      <c r="D2583" s="259"/>
    </row>
    <row r="2584" spans="3:4" ht="12.75">
      <c r="C2584" s="259"/>
      <c r="D2584" s="259"/>
    </row>
    <row r="2585" spans="3:4" ht="12.75">
      <c r="C2585" s="259"/>
      <c r="D2585" s="259"/>
    </row>
    <row r="2586" spans="3:4" ht="12.75">
      <c r="C2586" s="259"/>
      <c r="D2586" s="259"/>
    </row>
    <row r="2587" spans="3:4" ht="12.75">
      <c r="C2587" s="259"/>
      <c r="D2587" s="259"/>
    </row>
    <row r="2588" spans="3:4" ht="12.75">
      <c r="C2588" s="259"/>
      <c r="D2588" s="259"/>
    </row>
    <row r="2589" spans="3:4" ht="12.75">
      <c r="C2589" s="259"/>
      <c r="D2589" s="259"/>
    </row>
    <row r="2590" spans="3:4" ht="12.75">
      <c r="C2590" s="259"/>
      <c r="D2590" s="259"/>
    </row>
    <row r="2591" spans="3:4" ht="12.75">
      <c r="C2591" s="259"/>
      <c r="D2591" s="259"/>
    </row>
    <row r="2592" spans="3:4" ht="12.75">
      <c r="C2592" s="259"/>
      <c r="D2592" s="259"/>
    </row>
    <row r="2593" spans="3:4" ht="12.75">
      <c r="C2593" s="259"/>
      <c r="D2593" s="259"/>
    </row>
    <row r="2594" spans="3:4" ht="12.75">
      <c r="C2594" s="259"/>
      <c r="D2594" s="259"/>
    </row>
    <row r="2595" spans="3:4" ht="12.75">
      <c r="C2595" s="259"/>
      <c r="D2595" s="259"/>
    </row>
    <row r="2596" spans="3:4" ht="12.75">
      <c r="C2596" s="259"/>
      <c r="D2596" s="259"/>
    </row>
    <row r="2597" spans="3:4" ht="12.75">
      <c r="C2597" s="259"/>
      <c r="D2597" s="259"/>
    </row>
    <row r="2598" spans="3:4" ht="12.75">
      <c r="C2598" s="259"/>
      <c r="D2598" s="259"/>
    </row>
    <row r="2599" spans="3:4" ht="12.75">
      <c r="C2599" s="259"/>
      <c r="D2599" s="259"/>
    </row>
    <row r="2600" spans="3:4" ht="12.75">
      <c r="C2600" s="259"/>
      <c r="D2600" s="259"/>
    </row>
    <row r="2601" spans="3:4" ht="12.75">
      <c r="C2601" s="259"/>
      <c r="D2601" s="259"/>
    </row>
    <row r="2602" spans="3:4" ht="12.75">
      <c r="C2602" s="259"/>
      <c r="D2602" s="259"/>
    </row>
    <row r="2603" spans="3:4" ht="12.75">
      <c r="C2603" s="259"/>
      <c r="D2603" s="259"/>
    </row>
    <row r="2604" spans="3:4" ht="12.75">
      <c r="C2604" s="259"/>
      <c r="D2604" s="259"/>
    </row>
    <row r="2605" spans="3:4" ht="12.75">
      <c r="C2605" s="259"/>
      <c r="D2605" s="259"/>
    </row>
    <row r="2606" spans="3:4" ht="12.75">
      <c r="C2606" s="259"/>
      <c r="D2606" s="259"/>
    </row>
    <row r="2607" spans="3:4" ht="12.75">
      <c r="C2607" s="259"/>
      <c r="D2607" s="259"/>
    </row>
    <row r="2608" spans="3:4" ht="12.75">
      <c r="C2608" s="259"/>
      <c r="D2608" s="259"/>
    </row>
    <row r="2609" spans="3:4" ht="12.75">
      <c r="C2609" s="259"/>
      <c r="D2609" s="259"/>
    </row>
    <row r="2610" spans="3:4" ht="12.75">
      <c r="C2610" s="259"/>
      <c r="D2610" s="259"/>
    </row>
    <row r="2611" spans="3:4" ht="12.75">
      <c r="C2611" s="259"/>
      <c r="D2611" s="259"/>
    </row>
    <row r="2612" spans="3:4" ht="12.75">
      <c r="C2612" s="259"/>
      <c r="D2612" s="259"/>
    </row>
    <row r="2613" spans="3:4" ht="12.75">
      <c r="C2613" s="259"/>
      <c r="D2613" s="259"/>
    </row>
    <row r="2614" spans="3:4" ht="12.75">
      <c r="C2614" s="259"/>
      <c r="D2614" s="259"/>
    </row>
    <row r="2615" spans="3:4" ht="12.75">
      <c r="C2615" s="259"/>
      <c r="D2615" s="259"/>
    </row>
    <row r="2616" spans="3:4" ht="12.75">
      <c r="C2616" s="259"/>
      <c r="D2616" s="259"/>
    </row>
    <row r="2617" spans="3:4" ht="12.75">
      <c r="C2617" s="259"/>
      <c r="D2617" s="259"/>
    </row>
    <row r="2618" spans="3:4" ht="12.75">
      <c r="C2618" s="259"/>
      <c r="D2618" s="259"/>
    </row>
    <row r="2619" spans="3:4" ht="12.75">
      <c r="C2619" s="259"/>
      <c r="D2619" s="259"/>
    </row>
    <row r="2620" spans="3:4" ht="12.75">
      <c r="C2620" s="259"/>
      <c r="D2620" s="259"/>
    </row>
    <row r="2621" spans="3:4" ht="12.75">
      <c r="C2621" s="259"/>
      <c r="D2621" s="259"/>
    </row>
    <row r="2622" spans="3:4" ht="12.75">
      <c r="C2622" s="259"/>
      <c r="D2622" s="259"/>
    </row>
    <row r="2623" spans="3:4" ht="12.75">
      <c r="C2623" s="259"/>
      <c r="D2623" s="259"/>
    </row>
    <row r="2624" spans="3:4" ht="12.75">
      <c r="C2624" s="259"/>
      <c r="D2624" s="259"/>
    </row>
    <row r="2625" spans="3:4" ht="12.75">
      <c r="C2625" s="259"/>
      <c r="D2625" s="259"/>
    </row>
    <row r="2626" spans="3:4" ht="12.75">
      <c r="C2626" s="259"/>
      <c r="D2626" s="259"/>
    </row>
    <row r="2627" spans="3:4" ht="12.75">
      <c r="C2627" s="259"/>
      <c r="D2627" s="259"/>
    </row>
    <row r="2628" spans="3:4" ht="12.75">
      <c r="C2628" s="259"/>
      <c r="D2628" s="259"/>
    </row>
    <row r="2629" spans="3:4" ht="12.75">
      <c r="C2629" s="259"/>
      <c r="D2629" s="259"/>
    </row>
    <row r="2630" spans="3:4" ht="12.75">
      <c r="C2630" s="259"/>
      <c r="D2630" s="259"/>
    </row>
    <row r="2631" spans="3:4" ht="12.75">
      <c r="C2631" s="259"/>
      <c r="D2631" s="259"/>
    </row>
    <row r="2632" spans="3:4" ht="12.75">
      <c r="C2632" s="259"/>
      <c r="D2632" s="259"/>
    </row>
    <row r="2633" spans="3:4" ht="12.75">
      <c r="C2633" s="259"/>
      <c r="D2633" s="259"/>
    </row>
    <row r="2634" spans="3:4" ht="12.75">
      <c r="C2634" s="259"/>
      <c r="D2634" s="259"/>
    </row>
    <row r="2635" spans="3:4" ht="12.75">
      <c r="C2635" s="259"/>
      <c r="D2635" s="259"/>
    </row>
    <row r="2636" spans="3:4" ht="12.75">
      <c r="C2636" s="259"/>
      <c r="D2636" s="259"/>
    </row>
    <row r="2637" spans="3:4" ht="12.75">
      <c r="C2637" s="259"/>
      <c r="D2637" s="259"/>
    </row>
    <row r="2638" spans="3:4" ht="12.75">
      <c r="C2638" s="259"/>
      <c r="D2638" s="259"/>
    </row>
    <row r="2639" spans="3:4" ht="12.75">
      <c r="C2639" s="259"/>
      <c r="D2639" s="259"/>
    </row>
    <row r="2640" spans="3:4" ht="12.75">
      <c r="C2640" s="259"/>
      <c r="D2640" s="259"/>
    </row>
    <row r="2641" spans="3:4" ht="12.75">
      <c r="C2641" s="259"/>
      <c r="D2641" s="259"/>
    </row>
    <row r="2642" spans="3:4" ht="12.75">
      <c r="C2642" s="259"/>
      <c r="D2642" s="259"/>
    </row>
    <row r="2643" spans="3:4" ht="12.75">
      <c r="C2643" s="259"/>
      <c r="D2643" s="259"/>
    </row>
    <row r="2644" spans="3:4" ht="12.75">
      <c r="C2644" s="259"/>
      <c r="D2644" s="259"/>
    </row>
    <row r="2645" spans="3:4" ht="12.75">
      <c r="C2645" s="259"/>
      <c r="D2645" s="259"/>
    </row>
    <row r="2646" spans="3:4" ht="12.75">
      <c r="C2646" s="259"/>
      <c r="D2646" s="259"/>
    </row>
    <row r="2647" spans="3:4" ht="12.75">
      <c r="C2647" s="259"/>
      <c r="D2647" s="259"/>
    </row>
    <row r="2648" spans="3:4" ht="12.75">
      <c r="C2648" s="259"/>
      <c r="D2648" s="259"/>
    </row>
    <row r="2649" spans="3:4" ht="12.75">
      <c r="C2649" s="259"/>
      <c r="D2649" s="259"/>
    </row>
    <row r="2650" spans="3:4" ht="12.75">
      <c r="C2650" s="259"/>
      <c r="D2650" s="259"/>
    </row>
    <row r="2651" spans="3:4" ht="12.75">
      <c r="C2651" s="259"/>
      <c r="D2651" s="259"/>
    </row>
    <row r="2652" spans="3:4" ht="12.75">
      <c r="C2652" s="259"/>
      <c r="D2652" s="259"/>
    </row>
    <row r="2653" spans="3:4" ht="12.75">
      <c r="C2653" s="259"/>
      <c r="D2653" s="259"/>
    </row>
    <row r="2654" spans="3:4" ht="12.75">
      <c r="C2654" s="259"/>
      <c r="D2654" s="259"/>
    </row>
    <row r="2655" spans="3:4" ht="12.75">
      <c r="C2655" s="259"/>
      <c r="D2655" s="259"/>
    </row>
    <row r="2656" spans="3:4" ht="12.75">
      <c r="C2656" s="259"/>
      <c r="D2656" s="259"/>
    </row>
    <row r="2657" spans="3:4" ht="12.75">
      <c r="C2657" s="259"/>
      <c r="D2657" s="259"/>
    </row>
    <row r="2658" spans="3:4" ht="12.75">
      <c r="C2658" s="259"/>
      <c r="D2658" s="259"/>
    </row>
    <row r="2659" spans="3:4" ht="12.75">
      <c r="C2659" s="259"/>
      <c r="D2659" s="259"/>
    </row>
    <row r="2660" spans="3:4" ht="12.75">
      <c r="C2660" s="259"/>
      <c r="D2660" s="259"/>
    </row>
    <row r="2661" spans="3:4" ht="12.75">
      <c r="C2661" s="259"/>
      <c r="D2661" s="259"/>
    </row>
    <row r="2662" spans="3:4" ht="12.75">
      <c r="C2662" s="259"/>
      <c r="D2662" s="259"/>
    </row>
    <row r="2663" spans="3:4" ht="12.75">
      <c r="C2663" s="259"/>
      <c r="D2663" s="259"/>
    </row>
    <row r="2664" spans="3:4" ht="12.75">
      <c r="C2664" s="259"/>
      <c r="D2664" s="259"/>
    </row>
    <row r="2665" spans="3:4" ht="12.75">
      <c r="C2665" s="259"/>
      <c r="D2665" s="259"/>
    </row>
    <row r="2666" spans="3:4" ht="12.75">
      <c r="C2666" s="259"/>
      <c r="D2666" s="259"/>
    </row>
    <row r="2667" spans="3:4" ht="12.75">
      <c r="C2667" s="259"/>
      <c r="D2667" s="259"/>
    </row>
    <row r="2668" spans="3:4" ht="12.75">
      <c r="C2668" s="259"/>
      <c r="D2668" s="259"/>
    </row>
    <row r="2669" spans="3:4" ht="12.75">
      <c r="C2669" s="259"/>
      <c r="D2669" s="259"/>
    </row>
    <row r="2670" spans="3:4" ht="12.75">
      <c r="C2670" s="259"/>
      <c r="D2670" s="259"/>
    </row>
    <row r="2671" spans="3:4" ht="12.75">
      <c r="C2671" s="259"/>
      <c r="D2671" s="259"/>
    </row>
    <row r="2672" spans="3:4" ht="12.75">
      <c r="C2672" s="259"/>
      <c r="D2672" s="259"/>
    </row>
    <row r="2673" spans="3:4" ht="12.75">
      <c r="C2673" s="259"/>
      <c r="D2673" s="259"/>
    </row>
    <row r="2674" spans="3:4" ht="12.75">
      <c r="C2674" s="259"/>
      <c r="D2674" s="259"/>
    </row>
    <row r="2675" spans="3:4" ht="12.75">
      <c r="C2675" s="259"/>
      <c r="D2675" s="259"/>
    </row>
    <row r="2676" spans="3:4" ht="12.75">
      <c r="C2676" s="259"/>
      <c r="D2676" s="259"/>
    </row>
    <row r="2677" spans="3:4" ht="12.75">
      <c r="C2677" s="259"/>
      <c r="D2677" s="259"/>
    </row>
    <row r="2678" spans="3:4" ht="12.75">
      <c r="C2678" s="259"/>
      <c r="D2678" s="259"/>
    </row>
    <row r="2679" spans="3:4" ht="12.75">
      <c r="C2679" s="259"/>
      <c r="D2679" s="259"/>
    </row>
    <row r="2680" spans="3:4" ht="12.75">
      <c r="C2680" s="259"/>
      <c r="D2680" s="259"/>
    </row>
    <row r="2681" spans="3:4" ht="12.75">
      <c r="C2681" s="259"/>
      <c r="D2681" s="259"/>
    </row>
    <row r="2682" spans="3:4" ht="12.75">
      <c r="C2682" s="259"/>
      <c r="D2682" s="259"/>
    </row>
    <row r="2683" spans="3:4" ht="12.75">
      <c r="C2683" s="259"/>
      <c r="D2683" s="259"/>
    </row>
    <row r="2684" spans="3:4" ht="12.75">
      <c r="C2684" s="259"/>
      <c r="D2684" s="259"/>
    </row>
    <row r="2685" spans="3:4" ht="12.75">
      <c r="C2685" s="259"/>
      <c r="D2685" s="259"/>
    </row>
    <row r="2686" spans="3:4" ht="12.75">
      <c r="C2686" s="259"/>
      <c r="D2686" s="259"/>
    </row>
    <row r="2687" spans="3:4" ht="12.75">
      <c r="C2687" s="259"/>
      <c r="D2687" s="259"/>
    </row>
    <row r="2688" spans="3:4" ht="12.75">
      <c r="C2688" s="259"/>
      <c r="D2688" s="259"/>
    </row>
    <row r="2689" spans="3:4" ht="12.75">
      <c r="C2689" s="259"/>
      <c r="D2689" s="259"/>
    </row>
    <row r="2690" spans="3:4" ht="12.75">
      <c r="C2690" s="259"/>
      <c r="D2690" s="259"/>
    </row>
    <row r="2691" spans="3:4" ht="12.75">
      <c r="C2691" s="259"/>
      <c r="D2691" s="259"/>
    </row>
    <row r="2692" spans="3:4" ht="12.75">
      <c r="C2692" s="259"/>
      <c r="D2692" s="259"/>
    </row>
    <row r="2693" spans="3:4" ht="12.75">
      <c r="C2693" s="259"/>
      <c r="D2693" s="259"/>
    </row>
    <row r="2694" spans="3:4" ht="12.75">
      <c r="C2694" s="259"/>
      <c r="D2694" s="259"/>
    </row>
    <row r="2695" spans="3:4" ht="12.75">
      <c r="C2695" s="259"/>
      <c r="D2695" s="259"/>
    </row>
    <row r="2696" spans="3:4" ht="12.75">
      <c r="C2696" s="259"/>
      <c r="D2696" s="259"/>
    </row>
    <row r="2697" spans="3:4" ht="12.75">
      <c r="C2697" s="259"/>
      <c r="D2697" s="259"/>
    </row>
    <row r="2698" spans="3:4" ht="12.75">
      <c r="C2698" s="259"/>
      <c r="D2698" s="259"/>
    </row>
    <row r="2699" spans="3:4" ht="12.75">
      <c r="C2699" s="259"/>
      <c r="D2699" s="259"/>
    </row>
    <row r="2700" spans="3:4" ht="12.75">
      <c r="C2700" s="259"/>
      <c r="D2700" s="259"/>
    </row>
    <row r="2701" spans="3:4" ht="12.75">
      <c r="C2701" s="259"/>
      <c r="D2701" s="259"/>
    </row>
    <row r="2702" spans="3:4" ht="12.75">
      <c r="C2702" s="259"/>
      <c r="D2702" s="259"/>
    </row>
    <row r="2703" spans="3:4" ht="12.75">
      <c r="C2703" s="259"/>
      <c r="D2703" s="259"/>
    </row>
    <row r="2704" spans="3:4" ht="12.75">
      <c r="C2704" s="259"/>
      <c r="D2704" s="259"/>
    </row>
    <row r="2705" spans="3:4" ht="12.75">
      <c r="C2705" s="259"/>
      <c r="D2705" s="259"/>
    </row>
    <row r="2706" spans="3:4" ht="12.75">
      <c r="C2706" s="259"/>
      <c r="D2706" s="259"/>
    </row>
    <row r="2707" spans="3:4" ht="12.75">
      <c r="C2707" s="259"/>
      <c r="D2707" s="259"/>
    </row>
    <row r="2708" spans="3:4" ht="12.75">
      <c r="C2708" s="259"/>
      <c r="D2708" s="259"/>
    </row>
    <row r="2709" spans="3:4" ht="12.75">
      <c r="C2709" s="259"/>
      <c r="D2709" s="259"/>
    </row>
    <row r="2710" spans="3:4" ht="12.75">
      <c r="C2710" s="259"/>
      <c r="D2710" s="259"/>
    </row>
    <row r="2711" spans="3:4" ht="12.75">
      <c r="C2711" s="259"/>
      <c r="D2711" s="259"/>
    </row>
    <row r="2712" spans="3:4" ht="12.75">
      <c r="C2712" s="259"/>
      <c r="D2712" s="259"/>
    </row>
    <row r="2713" spans="3:4" ht="12.75">
      <c r="C2713" s="259"/>
      <c r="D2713" s="259"/>
    </row>
    <row r="2714" spans="3:4" ht="12.75">
      <c r="C2714" s="259"/>
      <c r="D2714" s="259"/>
    </row>
    <row r="2715" spans="3:4" ht="12.75">
      <c r="C2715" s="259"/>
      <c r="D2715" s="259"/>
    </row>
    <row r="2716" spans="3:4" ht="12.75">
      <c r="C2716" s="259"/>
      <c r="D2716" s="259"/>
    </row>
    <row r="2717" spans="3:4" ht="12.75">
      <c r="C2717" s="259"/>
      <c r="D2717" s="259"/>
    </row>
    <row r="2718" spans="3:4" ht="12.75">
      <c r="C2718" s="259"/>
      <c r="D2718" s="259"/>
    </row>
    <row r="2719" spans="3:4" ht="12.75">
      <c r="C2719" s="259"/>
      <c r="D2719" s="259"/>
    </row>
    <row r="2720" spans="3:4" ht="12.75">
      <c r="C2720" s="259"/>
      <c r="D2720" s="259"/>
    </row>
    <row r="2721" spans="3:4" ht="12.75">
      <c r="C2721" s="259"/>
      <c r="D2721" s="259"/>
    </row>
    <row r="2722" spans="3:4" ht="12.75">
      <c r="C2722" s="259"/>
      <c r="D2722" s="259"/>
    </row>
    <row r="2723" spans="3:4" ht="12.75">
      <c r="C2723" s="259"/>
      <c r="D2723" s="259"/>
    </row>
    <row r="2724" spans="3:4" ht="12.75">
      <c r="C2724" s="259"/>
      <c r="D2724" s="259"/>
    </row>
    <row r="2725" spans="3:4" ht="12.75">
      <c r="C2725" s="259"/>
      <c r="D2725" s="259"/>
    </row>
    <row r="2726" spans="3:4" ht="12.75">
      <c r="C2726" s="259"/>
      <c r="D2726" s="259"/>
    </row>
    <row r="2727" spans="3:4" ht="12.75">
      <c r="C2727" s="259"/>
      <c r="D2727" s="259"/>
    </row>
    <row r="2728" spans="3:4" ht="12.75">
      <c r="C2728" s="259"/>
      <c r="D2728" s="259"/>
    </row>
    <row r="2729" spans="3:4" ht="12.75">
      <c r="C2729" s="259"/>
      <c r="D2729" s="259"/>
    </row>
    <row r="2730" spans="3:4" ht="12.75">
      <c r="C2730" s="259"/>
      <c r="D2730" s="259"/>
    </row>
    <row r="2731" spans="3:4" ht="12.75">
      <c r="C2731" s="259"/>
      <c r="D2731" s="259"/>
    </row>
    <row r="2732" spans="3:4" ht="12.75">
      <c r="C2732" s="259"/>
      <c r="D2732" s="259"/>
    </row>
    <row r="2733" spans="3:4" ht="12.75">
      <c r="C2733" s="259"/>
      <c r="D2733" s="259"/>
    </row>
    <row r="2734" spans="3:4" ht="12.75">
      <c r="C2734" s="259"/>
      <c r="D2734" s="259"/>
    </row>
    <row r="2735" spans="3:4" ht="12.75">
      <c r="C2735" s="259"/>
      <c r="D2735" s="259"/>
    </row>
    <row r="2736" spans="3:4" ht="12.75">
      <c r="C2736" s="259"/>
      <c r="D2736" s="259"/>
    </row>
    <row r="2737" spans="3:4" ht="12.75">
      <c r="C2737" s="259"/>
      <c r="D2737" s="259"/>
    </row>
    <row r="2738" spans="3:4" ht="12.75">
      <c r="C2738" s="259"/>
      <c r="D2738" s="259"/>
    </row>
    <row r="2739" spans="3:4" ht="12.75">
      <c r="C2739" s="259"/>
      <c r="D2739" s="259"/>
    </row>
    <row r="2740" spans="3:4" ht="12.75">
      <c r="C2740" s="259"/>
      <c r="D2740" s="259"/>
    </row>
    <row r="2741" spans="3:4" ht="12.75">
      <c r="C2741" s="259"/>
      <c r="D2741" s="259"/>
    </row>
    <row r="2742" spans="3:4" ht="12.75">
      <c r="C2742" s="259"/>
      <c r="D2742" s="259"/>
    </row>
    <row r="2743" spans="3:4" ht="12.75">
      <c r="C2743" s="259"/>
      <c r="D2743" s="259"/>
    </row>
    <row r="2744" spans="3:4" ht="12.75">
      <c r="C2744" s="259"/>
      <c r="D2744" s="259"/>
    </row>
    <row r="2745" spans="3:4" ht="12.75">
      <c r="C2745" s="259"/>
      <c r="D2745" s="259"/>
    </row>
    <row r="2746" spans="3:4" ht="12.75">
      <c r="C2746" s="259"/>
      <c r="D2746" s="259"/>
    </row>
    <row r="2747" spans="3:4" ht="12.75">
      <c r="C2747" s="259"/>
      <c r="D2747" s="259"/>
    </row>
    <row r="2748" spans="3:4" ht="12.75">
      <c r="C2748" s="259"/>
      <c r="D2748" s="259"/>
    </row>
    <row r="2749" spans="3:4" ht="12.75">
      <c r="C2749" s="259"/>
      <c r="D2749" s="259"/>
    </row>
    <row r="2750" spans="3:4" ht="12.75">
      <c r="C2750" s="259"/>
      <c r="D2750" s="259"/>
    </row>
    <row r="2751" spans="3:4" ht="12.75">
      <c r="C2751" s="259"/>
      <c r="D2751" s="259"/>
    </row>
    <row r="2752" spans="3:4" ht="12.75">
      <c r="C2752" s="259"/>
      <c r="D2752" s="259"/>
    </row>
    <row r="2753" spans="3:4" ht="12.75">
      <c r="C2753" s="259"/>
      <c r="D2753" s="259"/>
    </row>
    <row r="2754" spans="3:4" ht="12.75">
      <c r="C2754" s="259"/>
      <c r="D2754" s="259"/>
    </row>
    <row r="2755" spans="3:4" ht="12.75">
      <c r="C2755" s="259"/>
      <c r="D2755" s="259"/>
    </row>
    <row r="2756" spans="3:4" ht="12.75">
      <c r="C2756" s="259"/>
      <c r="D2756" s="259"/>
    </row>
    <row r="2757" spans="3:4" ht="12.75">
      <c r="C2757" s="259"/>
      <c r="D2757" s="259"/>
    </row>
    <row r="2758" spans="3:4" ht="12.75">
      <c r="C2758" s="259"/>
      <c r="D2758" s="259"/>
    </row>
    <row r="2759" spans="3:4" ht="12.75">
      <c r="C2759" s="259"/>
      <c r="D2759" s="259"/>
    </row>
    <row r="2760" spans="3:4" ht="12.75">
      <c r="C2760" s="259"/>
      <c r="D2760" s="259"/>
    </row>
    <row r="2761" spans="3:4" ht="12.75">
      <c r="C2761" s="259"/>
      <c r="D2761" s="259"/>
    </row>
    <row r="2762" spans="3:4" ht="12.75">
      <c r="C2762" s="259"/>
      <c r="D2762" s="259"/>
    </row>
    <row r="2763" spans="3:4" ht="12.75">
      <c r="C2763" s="259"/>
      <c r="D2763" s="259"/>
    </row>
    <row r="2764" spans="3:4" ht="12.75">
      <c r="C2764" s="259"/>
      <c r="D2764" s="259"/>
    </row>
    <row r="2765" spans="3:4" ht="12.75">
      <c r="C2765" s="259"/>
      <c r="D2765" s="259"/>
    </row>
    <row r="2766" spans="3:4" ht="12.75">
      <c r="C2766" s="259"/>
      <c r="D2766" s="259"/>
    </row>
    <row r="2767" spans="3:4" ht="12.75">
      <c r="C2767" s="259"/>
      <c r="D2767" s="259"/>
    </row>
    <row r="2768" spans="3:4" ht="12.75">
      <c r="C2768" s="259"/>
      <c r="D2768" s="259"/>
    </row>
    <row r="2769" spans="3:4" ht="12.75">
      <c r="C2769" s="259"/>
      <c r="D2769" s="259"/>
    </row>
    <row r="2770" spans="3:4" ht="12.75">
      <c r="C2770" s="259"/>
      <c r="D2770" s="259"/>
    </row>
    <row r="2771" spans="3:4" ht="12.75">
      <c r="C2771" s="259"/>
      <c r="D2771" s="259"/>
    </row>
    <row r="2772" spans="3:4" ht="12.75">
      <c r="C2772" s="259"/>
      <c r="D2772" s="259"/>
    </row>
    <row r="2773" spans="3:4" ht="12.75">
      <c r="C2773" s="259"/>
      <c r="D2773" s="259"/>
    </row>
    <row r="2774" spans="3:4" ht="12.75">
      <c r="C2774" s="259"/>
      <c r="D2774" s="259"/>
    </row>
    <row r="2775" spans="3:4" ht="12.75">
      <c r="C2775" s="259"/>
      <c r="D2775" s="259"/>
    </row>
    <row r="2776" spans="3:4" ht="12.75">
      <c r="C2776" s="259"/>
      <c r="D2776" s="259"/>
    </row>
    <row r="2777" spans="3:4" ht="12.75">
      <c r="C2777" s="259"/>
      <c r="D2777" s="259"/>
    </row>
    <row r="2778" spans="3:4" ht="12.75">
      <c r="C2778" s="259"/>
      <c r="D2778" s="259"/>
    </row>
    <row r="2779" spans="3:4" ht="12.75">
      <c r="C2779" s="259"/>
      <c r="D2779" s="259"/>
    </row>
    <row r="2780" spans="3:4" ht="12.75">
      <c r="C2780" s="259"/>
      <c r="D2780" s="259"/>
    </row>
    <row r="2781" spans="3:4" ht="12.75">
      <c r="C2781" s="259"/>
      <c r="D2781" s="259"/>
    </row>
    <row r="2782" spans="3:4" ht="12.75">
      <c r="C2782" s="259"/>
      <c r="D2782" s="259"/>
    </row>
    <row r="2783" spans="3:4" ht="12.75">
      <c r="C2783" s="259"/>
      <c r="D2783" s="259"/>
    </row>
    <row r="2784" spans="3:4" ht="12.75">
      <c r="C2784" s="259"/>
      <c r="D2784" s="259"/>
    </row>
    <row r="2785" spans="3:4" ht="12.75">
      <c r="C2785" s="259"/>
      <c r="D2785" s="259"/>
    </row>
    <row r="2786" spans="3:4" ht="12.75">
      <c r="C2786" s="259"/>
      <c r="D2786" s="259"/>
    </row>
    <row r="2787" spans="3:4" ht="12.75">
      <c r="C2787" s="259"/>
      <c r="D2787" s="259"/>
    </row>
    <row r="2788" spans="3:4" ht="12.75">
      <c r="C2788" s="259"/>
      <c r="D2788" s="259"/>
    </row>
    <row r="2789" spans="3:4" ht="12.75">
      <c r="C2789" s="259"/>
      <c r="D2789" s="259"/>
    </row>
    <row r="2790" spans="3:4" ht="12.75">
      <c r="C2790" s="259"/>
      <c r="D2790" s="259"/>
    </row>
    <row r="2791" spans="3:4" ht="12.75">
      <c r="C2791" s="259"/>
      <c r="D2791" s="259"/>
    </row>
    <row r="2792" spans="3:4" ht="12.75">
      <c r="C2792" s="259"/>
      <c r="D2792" s="259"/>
    </row>
    <row r="2793" spans="3:4" ht="12.75">
      <c r="C2793" s="259"/>
      <c r="D2793" s="259"/>
    </row>
    <row r="2794" spans="3:4" ht="12.75">
      <c r="C2794" s="259"/>
      <c r="D2794" s="259"/>
    </row>
    <row r="2795" spans="3:4" ht="12.75">
      <c r="C2795" s="259"/>
      <c r="D2795" s="259"/>
    </row>
    <row r="2796" spans="3:4" ht="12.75">
      <c r="C2796" s="259"/>
      <c r="D2796" s="259"/>
    </row>
    <row r="2797" spans="3:4" ht="12.75">
      <c r="C2797" s="259"/>
      <c r="D2797" s="259"/>
    </row>
    <row r="2798" spans="3:4" ht="12.75">
      <c r="C2798" s="259"/>
      <c r="D2798" s="259"/>
    </row>
    <row r="2799" spans="3:4" ht="12.75">
      <c r="C2799" s="259"/>
      <c r="D2799" s="259"/>
    </row>
    <row r="2800" spans="3:4" ht="12.75">
      <c r="C2800" s="259"/>
      <c r="D2800" s="259"/>
    </row>
    <row r="2801" spans="3:4" ht="12.75">
      <c r="C2801" s="259"/>
      <c r="D2801" s="259"/>
    </row>
    <row r="2802" spans="3:4" ht="12.75">
      <c r="C2802" s="259"/>
      <c r="D2802" s="259"/>
    </row>
    <row r="2803" spans="3:4" ht="12.75">
      <c r="C2803" s="259"/>
      <c r="D2803" s="259"/>
    </row>
    <row r="2804" spans="3:4" ht="12.75">
      <c r="C2804" s="259"/>
      <c r="D2804" s="259"/>
    </row>
    <row r="2805" spans="3:4" ht="12.75">
      <c r="C2805" s="259"/>
      <c r="D2805" s="259"/>
    </row>
    <row r="2806" spans="3:4" ht="12.75">
      <c r="C2806" s="259"/>
      <c r="D2806" s="259"/>
    </row>
    <row r="2807" spans="3:4" ht="12.75">
      <c r="C2807" s="259"/>
      <c r="D2807" s="259"/>
    </row>
    <row r="2808" spans="3:4" ht="12.75">
      <c r="C2808" s="259"/>
      <c r="D2808" s="259"/>
    </row>
    <row r="2809" spans="3:4" ht="12.75">
      <c r="C2809" s="259"/>
      <c r="D2809" s="259"/>
    </row>
    <row r="2810" spans="3:4" ht="12.75">
      <c r="C2810" s="259"/>
      <c r="D2810" s="259"/>
    </row>
    <row r="2811" spans="3:4" ht="12.75">
      <c r="C2811" s="259"/>
      <c r="D2811" s="259"/>
    </row>
    <row r="2812" spans="3:4" ht="12.75">
      <c r="C2812" s="259"/>
      <c r="D2812" s="259"/>
    </row>
    <row r="2813" spans="3:4" ht="12.75">
      <c r="C2813" s="259"/>
      <c r="D2813" s="259"/>
    </row>
    <row r="2814" spans="3:4" ht="12.75">
      <c r="C2814" s="259"/>
      <c r="D2814" s="259"/>
    </row>
    <row r="2815" spans="3:4" ht="12.75">
      <c r="C2815" s="259"/>
      <c r="D2815" s="259"/>
    </row>
    <row r="2816" spans="3:4" ht="12.75">
      <c r="C2816" s="259"/>
      <c r="D2816" s="259"/>
    </row>
    <row r="2817" spans="3:4" ht="12.75">
      <c r="C2817" s="259"/>
      <c r="D2817" s="259"/>
    </row>
    <row r="2818" spans="3:4" ht="12.75">
      <c r="C2818" s="259"/>
      <c r="D2818" s="259"/>
    </row>
    <row r="2819" spans="3:4" ht="12.75">
      <c r="C2819" s="259"/>
      <c r="D2819" s="259"/>
    </row>
    <row r="2820" spans="3:4" ht="12.75">
      <c r="C2820" s="259"/>
      <c r="D2820" s="259"/>
    </row>
    <row r="2821" spans="3:4" ht="12.75">
      <c r="C2821" s="259"/>
      <c r="D2821" s="259"/>
    </row>
    <row r="2822" spans="3:4" ht="12.75">
      <c r="C2822" s="259"/>
      <c r="D2822" s="259"/>
    </row>
    <row r="2823" spans="3:4" ht="12.75">
      <c r="C2823" s="259"/>
      <c r="D2823" s="259"/>
    </row>
    <row r="2824" spans="3:4" ht="12.75">
      <c r="C2824" s="259"/>
      <c r="D2824" s="259"/>
    </row>
    <row r="2825" spans="3:4" ht="12.75">
      <c r="C2825" s="259"/>
      <c r="D2825" s="259"/>
    </row>
    <row r="2826" spans="3:4" ht="12.75">
      <c r="C2826" s="259"/>
      <c r="D2826" s="259"/>
    </row>
    <row r="2827" spans="3:4" ht="12.75">
      <c r="C2827" s="259"/>
      <c r="D2827" s="259"/>
    </row>
    <row r="2828" spans="3:4" ht="12.75">
      <c r="C2828" s="259"/>
      <c r="D2828" s="259"/>
    </row>
    <row r="2829" spans="3:4" ht="12.75">
      <c r="C2829" s="259"/>
      <c r="D2829" s="259"/>
    </row>
    <row r="2830" spans="3:4" ht="12.75">
      <c r="C2830" s="259"/>
      <c r="D2830" s="259"/>
    </row>
    <row r="2831" spans="3:4" ht="12.75">
      <c r="C2831" s="259"/>
      <c r="D2831" s="259"/>
    </row>
    <row r="2832" spans="3:4" ht="12.75">
      <c r="C2832" s="259"/>
      <c r="D2832" s="259"/>
    </row>
    <row r="2833" spans="3:4" ht="12.75">
      <c r="C2833" s="259"/>
      <c r="D2833" s="259"/>
    </row>
    <row r="2834" spans="3:4" ht="12.75">
      <c r="C2834" s="259"/>
      <c r="D2834" s="259"/>
    </row>
    <row r="2835" spans="3:4" ht="12.75">
      <c r="C2835" s="259"/>
      <c r="D2835" s="259"/>
    </row>
    <row r="2836" spans="3:4" ht="12.75">
      <c r="C2836" s="259"/>
      <c r="D2836" s="259"/>
    </row>
    <row r="2837" spans="3:4" ht="12.75">
      <c r="C2837" s="259"/>
      <c r="D2837" s="259"/>
    </row>
    <row r="2838" spans="3:4" ht="12.75">
      <c r="C2838" s="259"/>
      <c r="D2838" s="259"/>
    </row>
    <row r="2839" spans="3:4" ht="12.75">
      <c r="C2839" s="259"/>
      <c r="D2839" s="259"/>
    </row>
    <row r="2840" spans="3:4" ht="12.75">
      <c r="C2840" s="259"/>
      <c r="D2840" s="259"/>
    </row>
    <row r="2841" spans="3:4" ht="12.75">
      <c r="C2841" s="259"/>
      <c r="D2841" s="259"/>
    </row>
    <row r="2842" spans="3:4" ht="12.75">
      <c r="C2842" s="259"/>
      <c r="D2842" s="259"/>
    </row>
    <row r="2843" spans="3:4" ht="12.75">
      <c r="C2843" s="259"/>
      <c r="D2843" s="259"/>
    </row>
    <row r="2844" spans="3:4" ht="12.75">
      <c r="C2844" s="259"/>
      <c r="D2844" s="259"/>
    </row>
    <row r="2845" spans="3:4" ht="12.75">
      <c r="C2845" s="259"/>
      <c r="D2845" s="259"/>
    </row>
    <row r="2846" spans="3:4" ht="12.75">
      <c r="C2846" s="259"/>
      <c r="D2846" s="259"/>
    </row>
    <row r="2847" spans="3:4" ht="12.75">
      <c r="C2847" s="259"/>
      <c r="D2847" s="259"/>
    </row>
    <row r="2848" spans="3:4" ht="12.75">
      <c r="C2848" s="259"/>
      <c r="D2848" s="259"/>
    </row>
    <row r="2849" spans="3:4" ht="12.75">
      <c r="C2849" s="259"/>
      <c r="D2849" s="259"/>
    </row>
    <row r="2850" spans="3:4" ht="12.75">
      <c r="C2850" s="259"/>
      <c r="D2850" s="259"/>
    </row>
    <row r="2851" spans="3:4" ht="12.75">
      <c r="C2851" s="259"/>
      <c r="D2851" s="259"/>
    </row>
    <row r="2852" spans="3:4" ht="12.75">
      <c r="C2852" s="259"/>
      <c r="D2852" s="259"/>
    </row>
    <row r="2853" spans="3:4" ht="12.75">
      <c r="C2853" s="259"/>
      <c r="D2853" s="259"/>
    </row>
    <row r="2854" spans="3:4" ht="12.75">
      <c r="C2854" s="259"/>
      <c r="D2854" s="259"/>
    </row>
    <row r="2855" spans="3:4" ht="12.75">
      <c r="C2855" s="259"/>
      <c r="D2855" s="259"/>
    </row>
    <row r="2856" spans="3:4" ht="12.75">
      <c r="C2856" s="259"/>
      <c r="D2856" s="259"/>
    </row>
    <row r="2857" spans="3:4" ht="12.75">
      <c r="C2857" s="259"/>
      <c r="D2857" s="259"/>
    </row>
    <row r="2858" spans="3:4" ht="12.75">
      <c r="C2858" s="259"/>
      <c r="D2858" s="259"/>
    </row>
    <row r="2859" spans="3:4" ht="12.75">
      <c r="C2859" s="259"/>
      <c r="D2859" s="259"/>
    </row>
    <row r="2860" spans="3:4" ht="12.75">
      <c r="C2860" s="259"/>
      <c r="D2860" s="259"/>
    </row>
    <row r="2861" spans="3:4" ht="12.75">
      <c r="C2861" s="259"/>
      <c r="D2861" s="259"/>
    </row>
    <row r="2862" spans="3:4" ht="12.75">
      <c r="C2862" s="259"/>
      <c r="D2862" s="259"/>
    </row>
    <row r="2863" spans="3:4" ht="12.75">
      <c r="C2863" s="259"/>
      <c r="D2863" s="259"/>
    </row>
    <row r="2864" spans="3:4" ht="12.75">
      <c r="C2864" s="259"/>
      <c r="D2864" s="259"/>
    </row>
    <row r="2865" spans="3:4" ht="12.75">
      <c r="C2865" s="259"/>
      <c r="D2865" s="259"/>
    </row>
    <row r="2866" spans="3:4" ht="12.75">
      <c r="C2866" s="259"/>
      <c r="D2866" s="259"/>
    </row>
    <row r="2867" spans="3:4" ht="12.75">
      <c r="C2867" s="259"/>
      <c r="D2867" s="259"/>
    </row>
    <row r="2868" spans="3:4" ht="12.75">
      <c r="C2868" s="259"/>
      <c r="D2868" s="259"/>
    </row>
    <row r="2869" spans="3:4" ht="12.75">
      <c r="C2869" s="259"/>
      <c r="D2869" s="259"/>
    </row>
    <row r="2870" spans="3:4" ht="12.75">
      <c r="C2870" s="259"/>
      <c r="D2870" s="259"/>
    </row>
    <row r="2871" spans="3:4" ht="12.75">
      <c r="C2871" s="259"/>
      <c r="D2871" s="259"/>
    </row>
    <row r="2872" spans="3:4" ht="12.75">
      <c r="C2872" s="259"/>
      <c r="D2872" s="259"/>
    </row>
    <row r="2873" spans="3:4" ht="12.75">
      <c r="C2873" s="259"/>
      <c r="D2873" s="259"/>
    </row>
    <row r="2874" spans="3:4" ht="12.75">
      <c r="C2874" s="259"/>
      <c r="D2874" s="259"/>
    </row>
    <row r="2875" spans="3:4" ht="12.75">
      <c r="C2875" s="259"/>
      <c r="D2875" s="259"/>
    </row>
    <row r="2876" spans="3:4" ht="12.75">
      <c r="C2876" s="259"/>
      <c r="D2876" s="259"/>
    </row>
    <row r="2877" spans="3:4" ht="12.75">
      <c r="C2877" s="259"/>
      <c r="D2877" s="259"/>
    </row>
    <row r="2878" spans="3:4" ht="12.75">
      <c r="C2878" s="259"/>
      <c r="D2878" s="259"/>
    </row>
    <row r="2879" spans="3:4" ht="12.75">
      <c r="C2879" s="259"/>
      <c r="D2879" s="259"/>
    </row>
    <row r="2880" spans="3:4" ht="12.75">
      <c r="C2880" s="259"/>
      <c r="D2880" s="259"/>
    </row>
    <row r="2881" spans="3:4" ht="12.75">
      <c r="C2881" s="259"/>
      <c r="D2881" s="259"/>
    </row>
    <row r="2882" spans="3:4" ht="12.75">
      <c r="C2882" s="259"/>
      <c r="D2882" s="259"/>
    </row>
    <row r="2883" spans="3:4" ht="12.75">
      <c r="C2883" s="259"/>
      <c r="D2883" s="259"/>
    </row>
    <row r="2884" spans="3:4" ht="12.75">
      <c r="C2884" s="259"/>
      <c r="D2884" s="259"/>
    </row>
    <row r="2885" spans="3:4" ht="12.75">
      <c r="C2885" s="259"/>
      <c r="D2885" s="259"/>
    </row>
    <row r="2886" spans="3:4" ht="12.75">
      <c r="C2886" s="259"/>
      <c r="D2886" s="259"/>
    </row>
    <row r="2887" spans="3:4" ht="12.75">
      <c r="C2887" s="259"/>
      <c r="D2887" s="259"/>
    </row>
    <row r="2888" spans="3:4" ht="12.75">
      <c r="C2888" s="259"/>
      <c r="D2888" s="259"/>
    </row>
    <row r="2889" spans="3:4" ht="12.75">
      <c r="C2889" s="259"/>
      <c r="D2889" s="259"/>
    </row>
    <row r="2890" spans="3:4" ht="12.75">
      <c r="C2890" s="259"/>
      <c r="D2890" s="259"/>
    </row>
    <row r="2891" spans="3:4" ht="12.75">
      <c r="C2891" s="259"/>
      <c r="D2891" s="259"/>
    </row>
    <row r="2892" spans="3:4" ht="12.75">
      <c r="C2892" s="259"/>
      <c r="D2892" s="259"/>
    </row>
    <row r="2893" spans="3:4" ht="12.75">
      <c r="C2893" s="259"/>
      <c r="D2893" s="259"/>
    </row>
    <row r="2894" spans="3:4" ht="12.75">
      <c r="C2894" s="259"/>
      <c r="D2894" s="259"/>
    </row>
    <row r="2895" spans="3:4" ht="12.75">
      <c r="C2895" s="259"/>
      <c r="D2895" s="259"/>
    </row>
    <row r="2896" spans="3:4" ht="12.75">
      <c r="C2896" s="259"/>
      <c r="D2896" s="259"/>
    </row>
    <row r="2897" spans="3:4" ht="12.75">
      <c r="C2897" s="259"/>
      <c r="D2897" s="259"/>
    </row>
    <row r="2898" spans="3:4" ht="12.75">
      <c r="C2898" s="259"/>
      <c r="D2898" s="259"/>
    </row>
    <row r="2899" spans="3:4" ht="12.75">
      <c r="C2899" s="259"/>
      <c r="D2899" s="259"/>
    </row>
    <row r="2900" spans="3:4" ht="12.75">
      <c r="C2900" s="259"/>
      <c r="D2900" s="259"/>
    </row>
    <row r="2901" spans="3:4" ht="12.75">
      <c r="C2901" s="259"/>
      <c r="D2901" s="259"/>
    </row>
    <row r="2902" spans="3:4" ht="12.75">
      <c r="C2902" s="259"/>
      <c r="D2902" s="259"/>
    </row>
  </sheetData>
  <printOptions gridLines="1"/>
  <pageMargins left="1.02" right="0.59" top="0.56" bottom="1" header="0.5" footer="0.5"/>
  <pageSetup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workbookViewId="0" topLeftCell="A1">
      <selection activeCell="I16" sqref="I16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4" width="12.421875" style="0" customWidth="1"/>
    <col min="5" max="6" width="12.57421875" style="0" customWidth="1"/>
    <col min="8" max="8" width="11.00390625" style="0" customWidth="1"/>
  </cols>
  <sheetData>
    <row r="1" ht="15.75">
      <c r="F1" s="1" t="s">
        <v>338</v>
      </c>
    </row>
    <row r="2" ht="15.75">
      <c r="F2" s="1" t="s">
        <v>372</v>
      </c>
    </row>
    <row r="3" ht="15.75">
      <c r="F3" s="1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6" ht="18.75">
      <c r="A8" s="201" t="s">
        <v>338</v>
      </c>
      <c r="B8" s="27"/>
      <c r="C8" s="27"/>
      <c r="D8" s="27"/>
      <c r="E8" s="27"/>
      <c r="F8" s="28"/>
    </row>
    <row r="9" spans="1:6" ht="15.75">
      <c r="A9" s="27"/>
      <c r="B9" s="27"/>
      <c r="C9" s="27"/>
      <c r="D9" s="27"/>
      <c r="E9" s="27"/>
      <c r="F9" s="28"/>
    </row>
    <row r="10" spans="1:8" ht="15.75">
      <c r="A10" s="27"/>
      <c r="B10" s="27"/>
      <c r="C10" s="27"/>
      <c r="D10" s="27"/>
      <c r="E10" s="27"/>
      <c r="F10" s="28"/>
      <c r="G10" s="28"/>
      <c r="H10" s="28"/>
    </row>
    <row r="11" spans="1:8" ht="15.75">
      <c r="A11" s="26" t="s">
        <v>279</v>
      </c>
      <c r="B11" s="27"/>
      <c r="C11" s="27"/>
      <c r="D11" s="27"/>
      <c r="E11" s="27"/>
      <c r="F11" s="28"/>
      <c r="G11" s="16"/>
      <c r="H11" s="16"/>
    </row>
    <row r="12" spans="1:8" ht="15.75">
      <c r="A12" s="26" t="s">
        <v>34</v>
      </c>
      <c r="B12" s="27"/>
      <c r="C12" s="27"/>
      <c r="D12" s="27"/>
      <c r="E12" s="26"/>
      <c r="F12" s="29"/>
      <c r="G12" s="30"/>
      <c r="H12" s="16"/>
    </row>
    <row r="13" spans="1:5" ht="15.75">
      <c r="A13" s="4"/>
      <c r="B13" s="4"/>
      <c r="C13" s="4"/>
      <c r="D13" s="4"/>
      <c r="E13" s="4"/>
    </row>
    <row r="14" spans="1:6" ht="15.75">
      <c r="A14" s="26" t="s">
        <v>359</v>
      </c>
      <c r="B14" s="27"/>
      <c r="C14" s="27"/>
      <c r="D14" s="27"/>
      <c r="E14" s="27"/>
      <c r="F14" s="28"/>
    </row>
    <row r="15" spans="1:5" ht="15.75">
      <c r="A15" s="26"/>
      <c r="B15" s="27"/>
      <c r="C15" s="27"/>
      <c r="D15" s="27"/>
      <c r="E15" s="27"/>
    </row>
    <row r="16" spans="1:5" ht="13.5" customHeight="1">
      <c r="A16" s="32"/>
      <c r="B16" s="32" t="s">
        <v>280</v>
      </c>
      <c r="C16" s="32"/>
      <c r="D16" s="32"/>
      <c r="E16" s="4"/>
    </row>
    <row r="17" spans="1:5" ht="15.75">
      <c r="A17" s="34" t="s">
        <v>2</v>
      </c>
      <c r="B17" s="32" t="s">
        <v>35</v>
      </c>
      <c r="C17" s="35" t="s">
        <v>57</v>
      </c>
      <c r="D17" s="35" t="s">
        <v>36</v>
      </c>
      <c r="E17" s="105" t="s">
        <v>37</v>
      </c>
    </row>
    <row r="18" spans="1:5" ht="15.75">
      <c r="A18" s="180" t="s">
        <v>13</v>
      </c>
      <c r="B18" s="102">
        <v>0.03</v>
      </c>
      <c r="C18" s="36">
        <v>0.03</v>
      </c>
      <c r="D18" s="36" t="s">
        <v>345</v>
      </c>
      <c r="E18" s="39">
        <f aca="true" t="shared" si="0" ref="E18:E23">AVERAGE(B18:D18)</f>
        <v>0.03</v>
      </c>
    </row>
    <row r="19" spans="1:5" ht="15.75">
      <c r="A19" s="295" t="s">
        <v>14</v>
      </c>
      <c r="B19" s="103">
        <v>0.095</v>
      </c>
      <c r="C19" s="38">
        <v>0.0883</v>
      </c>
      <c r="D19" s="38">
        <v>0.09</v>
      </c>
      <c r="E19" s="39">
        <f t="shared" si="0"/>
        <v>0.0911</v>
      </c>
    </row>
    <row r="20" spans="1:5" ht="15.75">
      <c r="A20" s="295" t="s">
        <v>17</v>
      </c>
      <c r="B20" s="103">
        <v>0.04</v>
      </c>
      <c r="C20" s="38">
        <v>0.03</v>
      </c>
      <c r="D20" s="38">
        <v>0.1</v>
      </c>
      <c r="E20" s="39">
        <f t="shared" si="0"/>
        <v>0.05666666666666667</v>
      </c>
    </row>
    <row r="21" spans="1:5" ht="15.75">
      <c r="A21" s="295" t="s">
        <v>21</v>
      </c>
      <c r="B21" s="38">
        <v>0.06</v>
      </c>
      <c r="C21" s="38">
        <v>0.06</v>
      </c>
      <c r="D21" s="38">
        <v>0.06</v>
      </c>
      <c r="E21" s="39">
        <f t="shared" si="0"/>
        <v>0.06</v>
      </c>
    </row>
    <row r="22" spans="1:5" ht="15.75">
      <c r="A22" s="295" t="s">
        <v>358</v>
      </c>
      <c r="B22" s="103">
        <v>0.09</v>
      </c>
      <c r="C22" s="38">
        <v>0.0833</v>
      </c>
      <c r="D22" s="38">
        <v>0.083</v>
      </c>
      <c r="E22" s="39">
        <f t="shared" si="0"/>
        <v>0.08543333333333335</v>
      </c>
    </row>
    <row r="23" spans="1:5" ht="15.75">
      <c r="A23" s="296" t="s">
        <v>26</v>
      </c>
      <c r="B23" s="38">
        <v>0.07</v>
      </c>
      <c r="C23" s="38">
        <v>0.07</v>
      </c>
      <c r="D23" s="38">
        <v>0.07</v>
      </c>
      <c r="E23" s="39">
        <f t="shared" si="0"/>
        <v>0.07</v>
      </c>
    </row>
    <row r="24" spans="1:5" ht="15.75">
      <c r="A24" s="299" t="s">
        <v>27</v>
      </c>
      <c r="B24" s="426">
        <f>AVERAGE(B18:B23)</f>
        <v>0.06416666666666666</v>
      </c>
      <c r="C24" s="426">
        <f>AVERAGE(C18:C23)</f>
        <v>0.06026666666666666</v>
      </c>
      <c r="D24" s="426">
        <f>AVERAGE(D18:D23)</f>
        <v>0.0806</v>
      </c>
      <c r="E24" s="427">
        <f>AVERAGE(E18:E23)</f>
        <v>0.06553333333333335</v>
      </c>
    </row>
    <row r="25" spans="1:5" ht="15.75">
      <c r="A25" s="31" t="s">
        <v>281</v>
      </c>
      <c r="B25" s="4"/>
      <c r="C25" s="4"/>
      <c r="D25" s="4"/>
      <c r="E25" s="4"/>
    </row>
    <row r="26" spans="1:5" ht="15.75">
      <c r="A26" s="297" t="s">
        <v>346</v>
      </c>
      <c r="B26" s="4"/>
      <c r="C26" s="4"/>
      <c r="D26" s="4"/>
      <c r="E26" s="4"/>
    </row>
    <row r="27" spans="1:5" ht="12.75">
      <c r="A27" s="49"/>
      <c r="B27" s="41"/>
      <c r="C27" s="41"/>
      <c r="D27" s="41"/>
      <c r="E27" s="40"/>
    </row>
    <row r="28" spans="1:5" ht="12.75">
      <c r="A28" s="49"/>
      <c r="B28" s="41"/>
      <c r="C28" s="41"/>
      <c r="D28" s="41"/>
      <c r="E28" s="40"/>
    </row>
    <row r="29" spans="1:5" ht="12.75">
      <c r="A29" s="50"/>
      <c r="B29" s="40"/>
      <c r="C29" s="40"/>
      <c r="D29" s="40"/>
      <c r="E29" s="40"/>
    </row>
    <row r="30" spans="1:5" ht="12.75">
      <c r="A30" s="40"/>
      <c r="B30" s="40"/>
      <c r="C30" s="40"/>
      <c r="D30" s="40"/>
      <c r="E30" s="40"/>
    </row>
    <row r="31" spans="1:5" ht="12.75">
      <c r="A31" s="40"/>
      <c r="B31" s="40"/>
      <c r="C31" s="40"/>
      <c r="D31" s="40"/>
      <c r="E31" s="40"/>
    </row>
    <row r="32" spans="1:5" ht="12.75">
      <c r="A32" s="33"/>
      <c r="B32" s="40"/>
      <c r="C32" s="40"/>
      <c r="D32" s="40"/>
      <c r="E32" s="40"/>
    </row>
    <row r="33" spans="1:5" ht="15.75" customHeight="1">
      <c r="A33" s="42"/>
      <c r="B33" s="43"/>
      <c r="C33" s="43"/>
      <c r="D33" s="43"/>
      <c r="E33" s="40"/>
    </row>
    <row r="34" spans="1:5" ht="12.75">
      <c r="A34" s="44"/>
      <c r="B34" s="45"/>
      <c r="C34" s="46"/>
      <c r="D34" s="46"/>
      <c r="E34" s="40"/>
    </row>
    <row r="35" spans="1:5" ht="12.75">
      <c r="A35" s="44"/>
      <c r="B35" s="47"/>
      <c r="C35" s="47"/>
      <c r="D35" s="47"/>
      <c r="E35" s="40"/>
    </row>
    <row r="36" spans="1:5" ht="12.75">
      <c r="A36" s="44"/>
      <c r="B36" s="48"/>
      <c r="C36" s="48"/>
      <c r="D36" s="48"/>
      <c r="E36" s="40"/>
    </row>
    <row r="37" spans="1:5" ht="12.75">
      <c r="A37" s="44"/>
      <c r="B37" s="47"/>
      <c r="C37" s="47"/>
      <c r="D37" s="47"/>
      <c r="E37" s="40"/>
    </row>
    <row r="38" spans="1:5" ht="12.75">
      <c r="A38" s="44"/>
      <c r="B38" s="48"/>
      <c r="C38" s="48"/>
      <c r="D38" s="48"/>
      <c r="E38" s="40"/>
    </row>
    <row r="39" spans="1:5" ht="12.75">
      <c r="A39" s="44"/>
      <c r="B39" s="47"/>
      <c r="C39" s="47"/>
      <c r="D39" s="47"/>
      <c r="E39" s="40"/>
    </row>
    <row r="40" spans="1:5" ht="12.75">
      <c r="A40" s="44"/>
      <c r="B40" s="45"/>
      <c r="C40" s="45"/>
      <c r="D40" s="45"/>
      <c r="E40" s="40"/>
    </row>
    <row r="41" spans="1:5" ht="12.75">
      <c r="A41" s="44"/>
      <c r="B41" s="47"/>
      <c r="C41" s="47"/>
      <c r="D41" s="47"/>
      <c r="E41" s="40"/>
    </row>
    <row r="42" spans="1:5" ht="12.75">
      <c r="A42" s="44"/>
      <c r="B42" s="45"/>
      <c r="C42" s="40"/>
      <c r="D42" s="40"/>
      <c r="E42" s="40"/>
    </row>
    <row r="43" spans="1:5" ht="12.75">
      <c r="A43" s="44"/>
      <c r="B43" s="47"/>
      <c r="C43" s="40"/>
      <c r="D43" s="40"/>
      <c r="E43" s="40"/>
    </row>
    <row r="44" spans="1:5" ht="12.75">
      <c r="A44" s="44"/>
      <c r="B44" s="45"/>
      <c r="C44" s="45"/>
      <c r="D44" s="45"/>
      <c r="E44" s="40"/>
    </row>
    <row r="45" spans="1:5" ht="12.75">
      <c r="A45" s="44"/>
      <c r="B45" s="47"/>
      <c r="C45" s="47"/>
      <c r="D45" s="47"/>
      <c r="E45" s="40"/>
    </row>
    <row r="46" spans="1:5" ht="12.75">
      <c r="A46" s="49"/>
      <c r="B46" s="41"/>
      <c r="C46" s="41"/>
      <c r="D46" s="41"/>
      <c r="E46" s="40"/>
    </row>
    <row r="47" spans="1:5" ht="12.75">
      <c r="A47" s="49"/>
      <c r="B47" s="41"/>
      <c r="C47" s="41"/>
      <c r="D47" s="41"/>
      <c r="E47" s="40"/>
    </row>
    <row r="48" spans="1:5" ht="12.75">
      <c r="A48" s="50"/>
      <c r="B48" s="40"/>
      <c r="C48" s="40"/>
      <c r="D48" s="40"/>
      <c r="E48" s="40"/>
    </row>
    <row r="49" spans="1:5" ht="12.75">
      <c r="A49" s="40"/>
      <c r="B49" s="40"/>
      <c r="C49" s="40"/>
      <c r="D49" s="40"/>
      <c r="E49" s="40"/>
    </row>
    <row r="50" spans="1:5" ht="12.75">
      <c r="A50" s="40"/>
      <c r="B50" s="40"/>
      <c r="C50" s="40"/>
      <c r="D50" s="40"/>
      <c r="E50" s="40"/>
    </row>
    <row r="51" spans="1:5" ht="12.75">
      <c r="A51" s="40"/>
      <c r="B51" s="40"/>
      <c r="C51" s="40"/>
      <c r="D51" s="40"/>
      <c r="E51" s="40"/>
    </row>
    <row r="52" spans="1:5" ht="12.75">
      <c r="A52" s="40"/>
      <c r="B52" s="40"/>
      <c r="C52" s="40"/>
      <c r="D52" s="40"/>
      <c r="E52" s="40"/>
    </row>
    <row r="53" spans="1:5" ht="12.75">
      <c r="A53" s="40"/>
      <c r="B53" s="40"/>
      <c r="C53" s="40"/>
      <c r="D53" s="40"/>
      <c r="E53" s="40"/>
    </row>
    <row r="54" spans="1:5" ht="12.75">
      <c r="A54" s="40"/>
      <c r="B54" s="40"/>
      <c r="C54" s="40"/>
      <c r="D54" s="40"/>
      <c r="E54" s="40"/>
    </row>
    <row r="55" spans="1:5" ht="12.75">
      <c r="A55" s="40"/>
      <c r="B55" s="40"/>
      <c r="C55" s="40"/>
      <c r="D55" s="40"/>
      <c r="E55" s="40"/>
    </row>
    <row r="56" spans="1:5" ht="12.75">
      <c r="A56" s="40"/>
      <c r="B56" s="40"/>
      <c r="C56" s="40"/>
      <c r="D56" s="40"/>
      <c r="E56" s="40"/>
    </row>
    <row r="57" spans="1:5" ht="12.75">
      <c r="A57" s="40"/>
      <c r="B57" s="40"/>
      <c r="C57" s="40"/>
      <c r="D57" s="40"/>
      <c r="E57" s="40"/>
    </row>
    <row r="58" spans="1:5" ht="12.75">
      <c r="A58" s="40"/>
      <c r="B58" s="40"/>
      <c r="C58" s="40"/>
      <c r="D58" s="40"/>
      <c r="E58" s="40"/>
    </row>
    <row r="59" spans="1:5" ht="12.75">
      <c r="A59" s="40"/>
      <c r="B59" s="40"/>
      <c r="C59" s="40"/>
      <c r="D59" s="40"/>
      <c r="E59" s="40"/>
    </row>
    <row r="60" spans="1:5" ht="12.75">
      <c r="A60" s="40"/>
      <c r="B60" s="40"/>
      <c r="C60" s="40"/>
      <c r="D60" s="40"/>
      <c r="E60" s="40"/>
    </row>
    <row r="61" spans="1:5" ht="12.75">
      <c r="A61" s="40"/>
      <c r="B61" s="40"/>
      <c r="C61" s="40"/>
      <c r="D61" s="40"/>
      <c r="E61" s="40"/>
    </row>
    <row r="62" spans="1:5" ht="12.75">
      <c r="A62" s="40"/>
      <c r="B62" s="40"/>
      <c r="C62" s="40"/>
      <c r="D62" s="40"/>
      <c r="E62" s="40"/>
    </row>
    <row r="63" spans="1:5" ht="12.75">
      <c r="A63" s="40"/>
      <c r="B63" s="40"/>
      <c r="C63" s="40"/>
      <c r="D63" s="40"/>
      <c r="E63" s="40"/>
    </row>
  </sheetData>
  <hyperlinks>
    <hyperlink ref="A26" r:id="rId1" display="http://quote.yahoo.com, August, 2004."/>
  </hyperlinks>
  <printOptions/>
  <pageMargins left="1.19" right="0.45" top="0.46" bottom="0.27" header="0.48" footer="0.24"/>
  <pageSetup horizontalDpi="300" verticalDpi="300" orientation="portrait" scale="8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4" width="12.421875" style="0" customWidth="1"/>
    <col min="5" max="6" width="12.57421875" style="0" customWidth="1"/>
    <col min="8" max="8" width="11.00390625" style="0" customWidth="1"/>
  </cols>
  <sheetData>
    <row r="1" ht="15.75">
      <c r="F1" s="1" t="s">
        <v>338</v>
      </c>
    </row>
    <row r="2" ht="15.75">
      <c r="F2" s="1" t="s">
        <v>374</v>
      </c>
    </row>
    <row r="3" ht="15.75">
      <c r="F3" s="1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6" ht="18.75">
      <c r="A8" s="201" t="s">
        <v>338</v>
      </c>
      <c r="B8" s="27"/>
      <c r="C8" s="27"/>
      <c r="D8" s="27"/>
      <c r="E8" s="27"/>
      <c r="F8" s="28"/>
    </row>
    <row r="9" spans="1:6" ht="15.75">
      <c r="A9" s="27"/>
      <c r="B9" s="27"/>
      <c r="C9" s="27"/>
      <c r="D9" s="27"/>
      <c r="E9" s="27"/>
      <c r="F9" s="28"/>
    </row>
    <row r="10" spans="1:8" ht="15.75">
      <c r="A10" s="27"/>
      <c r="B10" s="27"/>
      <c r="C10" s="27"/>
      <c r="D10" s="27"/>
      <c r="E10" s="27"/>
      <c r="F10" s="28"/>
      <c r="G10" s="28"/>
      <c r="H10" s="28"/>
    </row>
    <row r="11" spans="1:8" ht="15.75">
      <c r="A11" s="26" t="s">
        <v>279</v>
      </c>
      <c r="B11" s="27"/>
      <c r="C11" s="27"/>
      <c r="D11" s="27"/>
      <c r="E11" s="27"/>
      <c r="F11" s="28"/>
      <c r="G11" s="16"/>
      <c r="H11" s="16"/>
    </row>
    <row r="12" spans="1:8" ht="15.75">
      <c r="A12" s="26" t="s">
        <v>34</v>
      </c>
      <c r="B12" s="27"/>
      <c r="C12" s="27"/>
      <c r="D12" s="27"/>
      <c r="E12" s="26"/>
      <c r="F12" s="29"/>
      <c r="G12" s="30"/>
      <c r="H12" s="16"/>
    </row>
    <row r="13" spans="1:5" ht="15.75">
      <c r="A13" s="4"/>
      <c r="B13" s="4"/>
      <c r="C13" s="4"/>
      <c r="D13" s="4"/>
      <c r="E13" s="4"/>
    </row>
    <row r="14" spans="1:6" ht="15.75">
      <c r="A14" s="26" t="s">
        <v>373</v>
      </c>
      <c r="B14" s="27"/>
      <c r="C14" s="27"/>
      <c r="D14" s="27"/>
      <c r="E14" s="27"/>
      <c r="F14" s="28"/>
    </row>
    <row r="15" spans="1:5" ht="15.75">
      <c r="A15" s="4"/>
      <c r="B15" s="4"/>
      <c r="C15" s="31"/>
      <c r="D15" s="31"/>
      <c r="E15" s="31"/>
    </row>
    <row r="16" spans="1:6" ht="15.75">
      <c r="A16" s="32"/>
      <c r="B16" s="32" t="s">
        <v>280</v>
      </c>
      <c r="C16" s="32"/>
      <c r="D16" s="32"/>
      <c r="E16" s="4"/>
      <c r="F16" s="33"/>
    </row>
    <row r="17" spans="1:5" ht="12.75" customHeight="1">
      <c r="A17" s="34" t="s">
        <v>2</v>
      </c>
      <c r="B17" s="32" t="s">
        <v>35</v>
      </c>
      <c r="C17" s="35" t="s">
        <v>57</v>
      </c>
      <c r="D17" s="35" t="s">
        <v>36</v>
      </c>
      <c r="E17" s="422" t="s">
        <v>37</v>
      </c>
    </row>
    <row r="18" spans="1:5" ht="12.75" customHeight="1">
      <c r="A18" s="430" t="s">
        <v>360</v>
      </c>
      <c r="B18" s="423">
        <v>0.045</v>
      </c>
      <c r="C18" s="423">
        <v>0.0514</v>
      </c>
      <c r="D18" s="423">
        <v>0.05</v>
      </c>
      <c r="E18" s="424">
        <f aca="true" t="shared" si="0" ref="E18:E29">AVERAGE(B18:D18)</f>
        <v>0.0488</v>
      </c>
    </row>
    <row r="19" spans="1:5" ht="12.75" customHeight="1">
      <c r="A19" s="431" t="s">
        <v>361</v>
      </c>
      <c r="B19" s="423">
        <v>0.036</v>
      </c>
      <c r="C19" s="423">
        <v>0.054</v>
      </c>
      <c r="D19" s="423">
        <v>0.04</v>
      </c>
      <c r="E19" s="424">
        <f t="shared" si="0"/>
        <v>0.043333333333333335</v>
      </c>
    </row>
    <row r="20" spans="1:5" ht="12.75" customHeight="1">
      <c r="A20" s="431" t="s">
        <v>362</v>
      </c>
      <c r="B20" s="423">
        <v>0.07</v>
      </c>
      <c r="C20" s="423">
        <v>0.0725</v>
      </c>
      <c r="D20" s="423">
        <v>0.07</v>
      </c>
      <c r="E20" s="424">
        <f t="shared" si="0"/>
        <v>0.07083333333333335</v>
      </c>
    </row>
    <row r="21" spans="1:5" ht="12.75" customHeight="1">
      <c r="A21" s="431" t="s">
        <v>363</v>
      </c>
      <c r="B21" s="423">
        <v>0.1</v>
      </c>
      <c r="C21" s="423">
        <v>0.0943</v>
      </c>
      <c r="D21" s="423">
        <v>0.1</v>
      </c>
      <c r="E21" s="424">
        <f t="shared" si="0"/>
        <v>0.0981</v>
      </c>
    </row>
    <row r="22" spans="1:5" ht="12.75" customHeight="1">
      <c r="A22" s="431" t="s">
        <v>364</v>
      </c>
      <c r="B22" s="423">
        <v>0.05</v>
      </c>
      <c r="C22" s="423">
        <v>0.0541</v>
      </c>
      <c r="D22" s="423">
        <v>0.05</v>
      </c>
      <c r="E22" s="424">
        <f t="shared" si="0"/>
        <v>0.05136666666666667</v>
      </c>
    </row>
    <row r="23" spans="1:5" ht="12.75" customHeight="1">
      <c r="A23" s="431" t="s">
        <v>365</v>
      </c>
      <c r="B23" s="423">
        <v>0.055</v>
      </c>
      <c r="C23" s="423">
        <v>0.058</v>
      </c>
      <c r="D23" s="423">
        <v>0.06</v>
      </c>
      <c r="E23" s="424">
        <f t="shared" si="0"/>
        <v>0.057666666666666665</v>
      </c>
    </row>
    <row r="24" spans="1:6" ht="15.75">
      <c r="A24" s="431" t="s">
        <v>366</v>
      </c>
      <c r="B24" s="11">
        <v>0.025</v>
      </c>
      <c r="C24" s="11">
        <v>0.0336</v>
      </c>
      <c r="D24" s="11">
        <v>0.04</v>
      </c>
      <c r="E24" s="424">
        <f t="shared" si="0"/>
        <v>0.03286666666666666</v>
      </c>
      <c r="F24" s="37"/>
    </row>
    <row r="25" spans="1:12" ht="15.75">
      <c r="A25" s="431" t="s">
        <v>367</v>
      </c>
      <c r="B25" s="11">
        <v>0.043</v>
      </c>
      <c r="C25" s="11">
        <v>0.045</v>
      </c>
      <c r="D25" s="11">
        <v>0.04</v>
      </c>
      <c r="E25" s="424">
        <f t="shared" si="0"/>
        <v>0.042666666666666665</v>
      </c>
      <c r="F25" s="37"/>
      <c r="K25" s="40"/>
      <c r="L25" s="40"/>
    </row>
    <row r="26" spans="1:12" ht="15.75">
      <c r="A26" s="431" t="s">
        <v>368</v>
      </c>
      <c r="B26" s="11">
        <v>0.04</v>
      </c>
      <c r="C26" s="11">
        <v>0.045</v>
      </c>
      <c r="D26" s="11">
        <v>0.05</v>
      </c>
      <c r="E26" s="424">
        <f t="shared" si="0"/>
        <v>0.045000000000000005</v>
      </c>
      <c r="F26" s="37"/>
      <c r="K26" s="40"/>
      <c r="L26" s="40"/>
    </row>
    <row r="27" spans="1:12" ht="15.75">
      <c r="A27" s="431" t="s">
        <v>369</v>
      </c>
      <c r="B27" s="11">
        <v>0.031</v>
      </c>
      <c r="C27" s="11">
        <v>0.046</v>
      </c>
      <c r="D27" s="11">
        <v>0.05</v>
      </c>
      <c r="E27" s="424">
        <f t="shared" si="0"/>
        <v>0.042333333333333334</v>
      </c>
      <c r="F27" s="37"/>
      <c r="K27" s="33"/>
      <c r="L27" s="40"/>
    </row>
    <row r="28" spans="1:12" ht="15.75">
      <c r="A28" s="431" t="s">
        <v>370</v>
      </c>
      <c r="B28" s="11">
        <v>0.08</v>
      </c>
      <c r="C28" s="11">
        <v>0.0675</v>
      </c>
      <c r="D28" s="11">
        <v>0.07</v>
      </c>
      <c r="E28" s="424">
        <f t="shared" si="0"/>
        <v>0.07250000000000001</v>
      </c>
      <c r="F28" s="37"/>
      <c r="K28" s="41"/>
      <c r="L28" s="40"/>
    </row>
    <row r="29" spans="1:12" ht="15.75">
      <c r="A29" s="432" t="s">
        <v>371</v>
      </c>
      <c r="B29" s="428">
        <v>0.038</v>
      </c>
      <c r="C29" s="428">
        <v>0.0388</v>
      </c>
      <c r="D29" s="428">
        <v>0.04</v>
      </c>
      <c r="E29" s="429">
        <f t="shared" si="0"/>
        <v>0.03893333333333334</v>
      </c>
      <c r="F29" s="37"/>
      <c r="K29" s="41"/>
      <c r="L29" s="40"/>
    </row>
    <row r="30" spans="1:12" ht="15.75">
      <c r="A30" s="286" t="s">
        <v>27</v>
      </c>
      <c r="B30" s="427">
        <f>AVERAGE(B18:B29)</f>
        <v>0.051083333333333335</v>
      </c>
      <c r="C30" s="427">
        <f>AVERAGE(C18:C29)</f>
        <v>0.05501666666666668</v>
      </c>
      <c r="D30" s="427">
        <f>AVERAGE(D18:D29)</f>
        <v>0.05499999999999999</v>
      </c>
      <c r="E30" s="427">
        <f>AVERAGE(E18:E29)</f>
        <v>0.053700000000000005</v>
      </c>
      <c r="F30" s="37"/>
      <c r="K30" s="41"/>
      <c r="L30" s="40"/>
    </row>
    <row r="31" spans="1:5" ht="15.75">
      <c r="A31" s="31" t="s">
        <v>281</v>
      </c>
      <c r="B31" s="4"/>
      <c r="C31" s="4"/>
      <c r="D31" s="4"/>
      <c r="E31" s="4"/>
    </row>
    <row r="32" spans="1:5" ht="15.75">
      <c r="A32" s="297" t="s">
        <v>346</v>
      </c>
      <c r="B32" s="4"/>
      <c r="C32" s="4"/>
      <c r="D32" s="4"/>
      <c r="E32" s="4"/>
    </row>
    <row r="33" spans="1:5" ht="12.75">
      <c r="A33" s="40"/>
      <c r="B33" s="40"/>
      <c r="C33" s="40"/>
      <c r="D33" s="40"/>
      <c r="E33" s="40"/>
    </row>
    <row r="34" spans="1:5" ht="15.75">
      <c r="A34" s="26"/>
      <c r="B34" s="89"/>
      <c r="C34" s="89"/>
      <c r="D34" s="89"/>
      <c r="E34" s="89"/>
    </row>
    <row r="35" spans="1:5" ht="13.5" customHeight="1">
      <c r="A35" s="32"/>
      <c r="B35" s="32"/>
      <c r="C35" s="32"/>
      <c r="D35" s="32"/>
      <c r="E35" s="4"/>
    </row>
    <row r="36" spans="1:7" ht="15.75">
      <c r="A36" s="34"/>
      <c r="B36" s="32"/>
      <c r="C36" s="35"/>
      <c r="D36" s="35"/>
      <c r="E36" s="422"/>
      <c r="F36" s="40"/>
      <c r="G36" s="40"/>
    </row>
    <row r="37" spans="1:7" ht="15.75">
      <c r="A37" s="31"/>
      <c r="B37" s="38"/>
      <c r="C37" s="38"/>
      <c r="D37" s="38"/>
      <c r="E37" s="425"/>
      <c r="F37" s="40"/>
      <c r="G37" s="40"/>
    </row>
    <row r="38" spans="1:7" ht="15.75">
      <c r="A38" s="31"/>
      <c r="B38" s="38"/>
      <c r="C38" s="38"/>
      <c r="D38" s="38"/>
      <c r="E38" s="425"/>
      <c r="F38" s="40"/>
      <c r="G38" s="40"/>
    </row>
    <row r="39" spans="1:7" ht="15.75">
      <c r="A39" s="31"/>
      <c r="B39" s="38"/>
      <c r="C39" s="38"/>
      <c r="D39" s="38"/>
      <c r="E39" s="425"/>
      <c r="F39" s="40"/>
      <c r="G39" s="40"/>
    </row>
    <row r="40" spans="1:7" ht="15.75">
      <c r="A40" s="31"/>
      <c r="B40" s="293"/>
      <c r="C40" s="38"/>
      <c r="D40" s="38"/>
      <c r="E40" s="425"/>
      <c r="F40" s="40"/>
      <c r="G40" s="40"/>
    </row>
    <row r="41" spans="1:7" ht="15.75">
      <c r="A41" s="31"/>
      <c r="B41" s="38"/>
      <c r="C41" s="38"/>
      <c r="D41" s="38"/>
      <c r="E41" s="38"/>
      <c r="F41" s="40"/>
      <c r="G41" s="40"/>
    </row>
    <row r="42" spans="1:7" ht="15.75">
      <c r="A42" s="31"/>
      <c r="B42" s="31"/>
      <c r="C42" s="31"/>
      <c r="D42" s="31"/>
      <c r="E42" s="31"/>
      <c r="F42" s="40"/>
      <c r="G42" s="40"/>
    </row>
    <row r="43" spans="1:7" ht="15.75">
      <c r="A43" s="297"/>
      <c r="B43" s="31"/>
      <c r="C43" s="31"/>
      <c r="D43" s="31"/>
      <c r="E43" s="31"/>
      <c r="F43" s="40"/>
      <c r="G43" s="40"/>
    </row>
    <row r="44" spans="1:7" ht="12.75">
      <c r="A44" s="49"/>
      <c r="B44" s="41"/>
      <c r="C44" s="41"/>
      <c r="D44" s="41"/>
      <c r="E44" s="40"/>
      <c r="F44" s="40"/>
      <c r="G44" s="40"/>
    </row>
    <row r="45" spans="1:5" ht="12.75">
      <c r="A45" s="49"/>
      <c r="B45" s="41"/>
      <c r="C45" s="41"/>
      <c r="D45" s="41"/>
      <c r="E45" s="40"/>
    </row>
    <row r="46" spans="1:5" ht="12.75">
      <c r="A46" s="50"/>
      <c r="B46" s="40"/>
      <c r="C46" s="40"/>
      <c r="D46" s="40"/>
      <c r="E46" s="40"/>
    </row>
    <row r="47" spans="1:5" ht="12.75">
      <c r="A47" s="40"/>
      <c r="B47" s="40"/>
      <c r="C47" s="40"/>
      <c r="D47" s="40"/>
      <c r="E47" s="40"/>
    </row>
    <row r="48" spans="1:5" ht="12.75">
      <c r="A48" s="40"/>
      <c r="B48" s="40"/>
      <c r="C48" s="40"/>
      <c r="D48" s="40"/>
      <c r="E48" s="40"/>
    </row>
    <row r="49" spans="1:5" ht="12.75">
      <c r="A49" s="33"/>
      <c r="B49" s="40"/>
      <c r="C49" s="40"/>
      <c r="D49" s="40"/>
      <c r="E49" s="40"/>
    </row>
    <row r="50" spans="1:5" ht="15.75" customHeight="1">
      <c r="A50" s="42"/>
      <c r="B50" s="43"/>
      <c r="C50" s="43"/>
      <c r="D50" s="43"/>
      <c r="E50" s="40"/>
    </row>
    <row r="51" spans="1:5" ht="12.75">
      <c r="A51" s="44"/>
      <c r="B51" s="45"/>
      <c r="C51" s="46"/>
      <c r="D51" s="46"/>
      <c r="E51" s="40"/>
    </row>
    <row r="52" spans="1:5" ht="12.75">
      <c r="A52" s="44"/>
      <c r="B52" s="47"/>
      <c r="C52" s="47"/>
      <c r="D52" s="47"/>
      <c r="E52" s="40"/>
    </row>
    <row r="53" spans="1:5" ht="12.75">
      <c r="A53" s="44"/>
      <c r="B53" s="48"/>
      <c r="C53" s="48"/>
      <c r="D53" s="48"/>
      <c r="E53" s="40"/>
    </row>
    <row r="54" spans="1:5" ht="12.75">
      <c r="A54" s="44"/>
      <c r="B54" s="47"/>
      <c r="C54" s="47"/>
      <c r="D54" s="47"/>
      <c r="E54" s="40"/>
    </row>
    <row r="55" spans="1:5" ht="12.75">
      <c r="A55" s="44"/>
      <c r="B55" s="48"/>
      <c r="C55" s="48"/>
      <c r="D55" s="48"/>
      <c r="E55" s="40"/>
    </row>
    <row r="56" spans="1:5" ht="12.75">
      <c r="A56" s="44"/>
      <c r="B56" s="47"/>
      <c r="C56" s="47"/>
      <c r="D56" s="47"/>
      <c r="E56" s="40"/>
    </row>
    <row r="57" spans="1:5" ht="12.75">
      <c r="A57" s="44"/>
      <c r="B57" s="45"/>
      <c r="C57" s="45"/>
      <c r="D57" s="45"/>
      <c r="E57" s="40"/>
    </row>
    <row r="58" spans="1:5" ht="12.75">
      <c r="A58" s="44"/>
      <c r="B58" s="47"/>
      <c r="C58" s="47"/>
      <c r="D58" s="47"/>
      <c r="E58" s="40"/>
    </row>
    <row r="59" spans="1:5" ht="12.75">
      <c r="A59" s="44"/>
      <c r="B59" s="45"/>
      <c r="C59" s="40"/>
      <c r="D59" s="40"/>
      <c r="E59" s="40"/>
    </row>
    <row r="60" spans="1:5" ht="12.75">
      <c r="A60" s="44"/>
      <c r="B60" s="47"/>
      <c r="C60" s="40"/>
      <c r="D60" s="40"/>
      <c r="E60" s="40"/>
    </row>
    <row r="61" spans="1:5" ht="12.75">
      <c r="A61" s="44"/>
      <c r="B61" s="45"/>
      <c r="C61" s="45"/>
      <c r="D61" s="45"/>
      <c r="E61" s="40"/>
    </row>
    <row r="62" spans="1:5" ht="12.75">
      <c r="A62" s="44"/>
      <c r="B62" s="47"/>
      <c r="C62" s="47"/>
      <c r="D62" s="47"/>
      <c r="E62" s="40"/>
    </row>
    <row r="63" spans="1:5" ht="12.75">
      <c r="A63" s="49"/>
      <c r="B63" s="41"/>
      <c r="C63" s="41"/>
      <c r="D63" s="41"/>
      <c r="E63" s="40"/>
    </row>
    <row r="64" spans="1:5" ht="12.75">
      <c r="A64" s="49"/>
      <c r="B64" s="41"/>
      <c r="C64" s="41"/>
      <c r="D64" s="41"/>
      <c r="E64" s="40"/>
    </row>
    <row r="65" spans="1:5" ht="12.75">
      <c r="A65" s="50"/>
      <c r="B65" s="40"/>
      <c r="C65" s="40"/>
      <c r="D65" s="40"/>
      <c r="E65" s="40"/>
    </row>
    <row r="66" spans="1:5" ht="12.75">
      <c r="A66" s="40"/>
      <c r="B66" s="40"/>
      <c r="C66" s="40"/>
      <c r="D66" s="40"/>
      <c r="E66" s="40"/>
    </row>
    <row r="67" spans="1:5" ht="12.75">
      <c r="A67" s="40"/>
      <c r="B67" s="40"/>
      <c r="C67" s="40"/>
      <c r="D67" s="40"/>
      <c r="E67" s="40"/>
    </row>
    <row r="68" spans="1:5" ht="12.75">
      <c r="A68" s="40"/>
      <c r="B68" s="40"/>
      <c r="C68" s="40"/>
      <c r="D68" s="40"/>
      <c r="E68" s="40"/>
    </row>
    <row r="69" spans="1:5" ht="12.75">
      <c r="A69" s="40"/>
      <c r="B69" s="40"/>
      <c r="C69" s="40"/>
      <c r="D69" s="40"/>
      <c r="E69" s="40"/>
    </row>
    <row r="70" spans="1:5" ht="12.75">
      <c r="A70" s="40"/>
      <c r="B70" s="40"/>
      <c r="C70" s="40"/>
      <c r="D70" s="40"/>
      <c r="E70" s="40"/>
    </row>
    <row r="71" spans="1:5" ht="12.75">
      <c r="A71" s="40"/>
      <c r="B71" s="40"/>
      <c r="C71" s="40"/>
      <c r="D71" s="40"/>
      <c r="E71" s="40"/>
    </row>
    <row r="72" spans="1:5" ht="12.75">
      <c r="A72" s="40"/>
      <c r="B72" s="40"/>
      <c r="C72" s="40"/>
      <c r="D72" s="40"/>
      <c r="E72" s="40"/>
    </row>
    <row r="73" spans="1:5" ht="12.75">
      <c r="A73" s="40"/>
      <c r="B73" s="40"/>
      <c r="C73" s="40"/>
      <c r="D73" s="40"/>
      <c r="E73" s="40"/>
    </row>
    <row r="74" spans="1:5" ht="12.75">
      <c r="A74" s="40"/>
      <c r="B74" s="40"/>
      <c r="C74" s="40"/>
      <c r="D74" s="40"/>
      <c r="E74" s="40"/>
    </row>
    <row r="75" spans="1:5" ht="12.75">
      <c r="A75" s="40"/>
      <c r="B75" s="40"/>
      <c r="C75" s="40"/>
      <c r="D75" s="40"/>
      <c r="E75" s="40"/>
    </row>
    <row r="76" spans="1:5" ht="12.75">
      <c r="A76" s="40"/>
      <c r="B76" s="40"/>
      <c r="C76" s="40"/>
      <c r="D76" s="40"/>
      <c r="E76" s="40"/>
    </row>
    <row r="77" spans="1:5" ht="12.75">
      <c r="A77" s="40"/>
      <c r="B77" s="40"/>
      <c r="C77" s="40"/>
      <c r="D77" s="40"/>
      <c r="E77" s="40"/>
    </row>
    <row r="78" spans="1:5" ht="12.75">
      <c r="A78" s="40"/>
      <c r="B78" s="40"/>
      <c r="C78" s="40"/>
      <c r="D78" s="40"/>
      <c r="E78" s="40"/>
    </row>
    <row r="79" spans="1:5" ht="12.75">
      <c r="A79" s="40"/>
      <c r="B79" s="40"/>
      <c r="C79" s="40"/>
      <c r="D79" s="40"/>
      <c r="E79" s="40"/>
    </row>
    <row r="80" spans="1:5" ht="12.75">
      <c r="A80" s="40"/>
      <c r="B80" s="40"/>
      <c r="C80" s="40"/>
      <c r="D80" s="40"/>
      <c r="E80" s="40"/>
    </row>
  </sheetData>
  <hyperlinks>
    <hyperlink ref="A32" r:id="rId1" display="http://quote.yahoo.com, August, 2004."/>
  </hyperlinks>
  <printOptions/>
  <pageMargins left="1.38" right="0.45" top="0.46" bottom="0.27" header="0.48" footer="0.24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5"/>
  <sheetViews>
    <sheetView view="pageBreakPreview" zoomScale="75" zoomScaleNormal="75" zoomScaleSheetLayoutView="75" workbookViewId="0" topLeftCell="A1">
      <selection activeCell="C24" sqref="C24"/>
    </sheetView>
  </sheetViews>
  <sheetFormatPr defaultColWidth="9.140625" defaultRowHeight="12.75"/>
  <cols>
    <col min="1" max="1" width="40.140625" style="0" customWidth="1"/>
    <col min="2" max="2" width="13.140625" style="0" customWidth="1"/>
    <col min="3" max="3" width="19.140625" style="0" customWidth="1"/>
    <col min="4" max="4" width="15.7109375" style="0" customWidth="1"/>
    <col min="5" max="5" width="21.00390625" style="0" customWidth="1"/>
    <col min="6" max="6" width="17.57421875" style="0" customWidth="1"/>
    <col min="7" max="7" width="15.7109375" style="0" customWidth="1"/>
    <col min="8" max="8" width="20.140625" style="0" customWidth="1"/>
    <col min="9" max="9" width="16.7109375" style="0" customWidth="1"/>
    <col min="10" max="10" width="17.140625" style="0" customWidth="1"/>
    <col min="11" max="11" width="32.7109375" style="0" customWidth="1"/>
    <col min="12" max="12" width="13.28125" style="0" customWidth="1"/>
  </cols>
  <sheetData>
    <row r="1" spans="1:11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" t="s">
        <v>348</v>
      </c>
    </row>
    <row r="2" spans="1:11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" t="s">
        <v>0</v>
      </c>
    </row>
    <row r="3" spans="1:1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"/>
    </row>
    <row r="5" spans="1:11" ht="18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1" ht="18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ht="23.2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"/>
    </row>
    <row r="8" spans="1:12" ht="23.25">
      <c r="A8" s="26" t="s">
        <v>348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"/>
    </row>
    <row r="9" spans="1:12" ht="23.25">
      <c r="A9" s="26" t="s">
        <v>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"/>
    </row>
    <row r="10" spans="1:12" ht="23.25">
      <c r="A10" s="26" t="s">
        <v>81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"/>
    </row>
    <row r="11" spans="1:12" ht="23.25">
      <c r="A11" s="27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"/>
    </row>
    <row r="12" spans="1:12" ht="23.25">
      <c r="A12" s="27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"/>
    </row>
    <row r="13" spans="1:79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54.75" customHeight="1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15.75">
      <c r="A15" s="4" t="s">
        <v>68</v>
      </c>
      <c r="B15" s="8" t="s">
        <v>19</v>
      </c>
      <c r="C15" s="9">
        <v>36.5</v>
      </c>
      <c r="D15" s="10">
        <v>0.97</v>
      </c>
      <c r="E15" s="8">
        <v>165.1</v>
      </c>
      <c r="F15" s="270">
        <v>1.7445285334424219</v>
      </c>
      <c r="G15" s="8" t="s">
        <v>71</v>
      </c>
      <c r="H15" s="9">
        <v>36</v>
      </c>
      <c r="I15" s="11">
        <v>0.074</v>
      </c>
      <c r="J15" s="9">
        <v>24</v>
      </c>
      <c r="K15" s="8">
        <v>172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15.75">
      <c r="A16" s="6" t="s">
        <v>18</v>
      </c>
      <c r="B16" s="8" t="s">
        <v>66</v>
      </c>
      <c r="C16" s="9">
        <v>51.1</v>
      </c>
      <c r="D16" s="10">
        <v>0.92</v>
      </c>
      <c r="E16" s="8">
        <v>189</v>
      </c>
      <c r="F16" s="270">
        <v>2.4878101402373245</v>
      </c>
      <c r="G16" s="8" t="s">
        <v>20</v>
      </c>
      <c r="H16" s="9">
        <v>52</v>
      </c>
      <c r="I16" s="11">
        <v>0.109</v>
      </c>
      <c r="J16" s="8">
        <v>21.2</v>
      </c>
      <c r="K16" s="8">
        <v>230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5.75">
      <c r="A17" s="6" t="s">
        <v>21</v>
      </c>
      <c r="B17" s="8" t="s">
        <v>15</v>
      </c>
      <c r="C17" s="9">
        <v>65</v>
      </c>
      <c r="D17" s="10">
        <v>0.87</v>
      </c>
      <c r="E17" s="8">
        <v>212.3</v>
      </c>
      <c r="F17" s="270">
        <v>2.200128753804742</v>
      </c>
      <c r="G17" s="8" t="s">
        <v>22</v>
      </c>
      <c r="H17" s="9">
        <v>40</v>
      </c>
      <c r="I17" s="11">
        <v>0.079</v>
      </c>
      <c r="J17" s="9">
        <v>28.7</v>
      </c>
      <c r="K17" s="8">
        <v>226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15.75">
      <c r="A18" s="6" t="s">
        <v>69</v>
      </c>
      <c r="B18" s="8" t="s">
        <v>19</v>
      </c>
      <c r="C18" s="9">
        <v>21.3</v>
      </c>
      <c r="D18" s="10">
        <v>0.88</v>
      </c>
      <c r="E18" s="8">
        <v>64</v>
      </c>
      <c r="F18" s="270">
        <v>2.638395124428644</v>
      </c>
      <c r="G18" s="8" t="s">
        <v>70</v>
      </c>
      <c r="H18" s="9">
        <v>49</v>
      </c>
      <c r="I18" s="11">
        <v>0.036</v>
      </c>
      <c r="J18" s="9">
        <v>56.3</v>
      </c>
      <c r="K18" s="8">
        <v>205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6.5" customHeight="1">
      <c r="A19" s="6" t="s">
        <v>26</v>
      </c>
      <c r="B19" s="8" t="s">
        <v>19</v>
      </c>
      <c r="C19" s="9">
        <v>21.5</v>
      </c>
      <c r="D19" s="10">
        <v>0.87</v>
      </c>
      <c r="E19" s="8">
        <v>109.1</v>
      </c>
      <c r="F19" s="270">
        <v>3.2831386307491375</v>
      </c>
      <c r="G19" s="8" t="s">
        <v>25</v>
      </c>
      <c r="H19" s="9">
        <v>55</v>
      </c>
      <c r="I19" s="11">
        <v>0.136</v>
      </c>
      <c r="J19" s="8">
        <v>20.7</v>
      </c>
      <c r="K19" s="8">
        <v>276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5.75">
      <c r="A20" s="6" t="s">
        <v>27</v>
      </c>
      <c r="B20" s="12" t="s">
        <v>65</v>
      </c>
      <c r="C20" s="13">
        <f>AVERAGE(C15:C19)</f>
        <v>39.08</v>
      </c>
      <c r="D20" s="10">
        <f>AVERAGE(D15:D19)</f>
        <v>0.9019999999999999</v>
      </c>
      <c r="E20" s="13">
        <f>AVERAGE(E15:E19)</f>
        <v>147.90000000000003</v>
      </c>
      <c r="F20" s="271">
        <v>2.4708002365324537</v>
      </c>
      <c r="G20" s="14"/>
      <c r="H20" s="13">
        <f>AVERAGE(H15:H19)</f>
        <v>46.4</v>
      </c>
      <c r="I20" s="11">
        <f>AVERAGE(I15:I19)</f>
        <v>0.0868</v>
      </c>
      <c r="J20" s="13">
        <f>AVERAGE(J15:J19)</f>
        <v>30.179999999999996</v>
      </c>
      <c r="K20" s="15">
        <f>AVERAGE(K15:K19)</f>
        <v>221.8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5.75">
      <c r="A21" s="4" t="s">
        <v>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5.75">
      <c r="A22" s="4" t="s">
        <v>311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12" ht="23.25">
      <c r="A23" s="27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"/>
    </row>
    <row r="24" spans="1:12" ht="23.25">
      <c r="A24" s="26" t="s">
        <v>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3"/>
    </row>
    <row r="25" spans="1:12" ht="23.25">
      <c r="A25" s="26" t="s">
        <v>83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3"/>
    </row>
    <row r="26" spans="1:79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54.75" customHeight="1">
      <c r="A28" s="5" t="s">
        <v>2</v>
      </c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5" t="s">
        <v>10</v>
      </c>
      <c r="J28" s="5" t="s">
        <v>11</v>
      </c>
      <c r="K28" s="5" t="s">
        <v>12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>
      <c r="A29" s="6" t="s">
        <v>13</v>
      </c>
      <c r="B29" s="96" t="s">
        <v>65</v>
      </c>
      <c r="C29" s="96">
        <v>212.6</v>
      </c>
      <c r="D29" s="97">
        <v>0.88</v>
      </c>
      <c r="E29" s="96">
        <v>545.7</v>
      </c>
      <c r="F29" s="272">
        <v>1.8597122302158273</v>
      </c>
      <c r="G29" s="96" t="s">
        <v>16</v>
      </c>
      <c r="H29" s="98">
        <v>43</v>
      </c>
      <c r="I29" s="108">
        <v>0.047</v>
      </c>
      <c r="J29" s="96">
        <v>33.2</v>
      </c>
      <c r="K29" s="96">
        <v>158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>
      <c r="A30" s="4" t="s">
        <v>14</v>
      </c>
      <c r="B30" s="8" t="s">
        <v>24</v>
      </c>
      <c r="C30" s="9">
        <v>386.5</v>
      </c>
      <c r="D30" s="10">
        <v>0.92</v>
      </c>
      <c r="E30" s="8">
        <v>1629.6</v>
      </c>
      <c r="F30" s="270">
        <v>3.4382920603645157</v>
      </c>
      <c r="G30" s="8" t="s">
        <v>67</v>
      </c>
      <c r="H30" s="9">
        <v>44</v>
      </c>
      <c r="I30" s="11">
        <v>0.125</v>
      </c>
      <c r="J30" s="8">
        <v>23.3</v>
      </c>
      <c r="K30" s="8">
        <v>263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>
      <c r="A31" s="6" t="s">
        <v>17</v>
      </c>
      <c r="B31" s="8" t="s">
        <v>19</v>
      </c>
      <c r="C31" s="9">
        <v>286.1</v>
      </c>
      <c r="D31" s="10">
        <v>0.97</v>
      </c>
      <c r="E31" s="8">
        <v>672.2</v>
      </c>
      <c r="F31" s="270">
        <v>1.7259804761089228</v>
      </c>
      <c r="G31" s="8" t="s">
        <v>16</v>
      </c>
      <c r="H31" s="9">
        <v>46</v>
      </c>
      <c r="I31" s="11">
        <v>0.099</v>
      </c>
      <c r="J31" s="8">
        <v>19.8</v>
      </c>
      <c r="K31" s="8">
        <v>184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>
      <c r="A32" s="6" t="s">
        <v>23</v>
      </c>
      <c r="B32" s="8" t="s">
        <v>19</v>
      </c>
      <c r="C32" s="9">
        <v>153</v>
      </c>
      <c r="D32" s="10">
        <v>0.97</v>
      </c>
      <c r="E32" s="8">
        <v>274.2</v>
      </c>
      <c r="F32" s="270">
        <v>2.709715499940975</v>
      </c>
      <c r="G32" s="8" t="s">
        <v>16</v>
      </c>
      <c r="H32" s="9">
        <v>54</v>
      </c>
      <c r="I32" s="11">
        <v>0.093</v>
      </c>
      <c r="J32" s="9">
        <v>18.6</v>
      </c>
      <c r="K32" s="8">
        <v>169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>
      <c r="A33" s="6" t="s">
        <v>27</v>
      </c>
      <c r="B33" s="12" t="s">
        <v>65</v>
      </c>
      <c r="C33" s="13">
        <f>AVERAGE(C29:C32)</f>
        <v>259.55</v>
      </c>
      <c r="D33" s="10">
        <f>AVERAGE(D29:D32)</f>
        <v>0.935</v>
      </c>
      <c r="E33" s="13">
        <f>AVERAGE(E29:E32)</f>
        <v>780.425</v>
      </c>
      <c r="F33" s="271">
        <v>2.43342506665756</v>
      </c>
      <c r="G33" s="14"/>
      <c r="H33" s="13">
        <f>AVERAGE(H29:H32)</f>
        <v>46.75</v>
      </c>
      <c r="I33" s="11">
        <f>AVERAGE(I29:I32)</f>
        <v>0.091</v>
      </c>
      <c r="J33" s="13">
        <f>AVERAGE(J29:J32)</f>
        <v>23.725</v>
      </c>
      <c r="K33" s="15">
        <f>AVERAGE(K29:K32)</f>
        <v>193.5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>
      <c r="A34" s="4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>
      <c r="A35" s="4" t="s">
        <v>311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</sheetData>
  <printOptions/>
  <pageMargins left="0.55" right="0.19" top="0.26" bottom="1" header="0.5" footer="0.5"/>
  <pageSetup horizontalDpi="300" verticalDpi="3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M6" sqref="M6"/>
    </sheetView>
  </sheetViews>
  <sheetFormatPr defaultColWidth="10.28125" defaultRowHeight="12.75"/>
  <cols>
    <col min="1" max="16384" width="10.28125" style="304" customWidth="1"/>
  </cols>
  <sheetData>
    <row r="1" spans="1:10" ht="15.75">
      <c r="A1" s="4"/>
      <c r="B1" s="4"/>
      <c r="C1" s="4"/>
      <c r="D1" s="4"/>
      <c r="E1" s="4"/>
      <c r="F1" s="4"/>
      <c r="G1" s="4"/>
      <c r="H1" s="4"/>
      <c r="I1" s="4"/>
      <c r="J1" s="325"/>
    </row>
    <row r="2" spans="1:10" ht="15.75">
      <c r="A2" s="4"/>
      <c r="B2" s="4"/>
      <c r="C2" s="4"/>
      <c r="D2" s="4"/>
      <c r="E2" s="4"/>
      <c r="F2" s="4"/>
      <c r="G2" s="4"/>
      <c r="H2" s="4"/>
      <c r="I2" s="4"/>
      <c r="J2" s="325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325"/>
      <c r="L3" s="319" t="s">
        <v>347</v>
      </c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 t="s">
        <v>291</v>
      </c>
    </row>
    <row r="5" spans="1:11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44" ht="12">
      <c r="A44" s="326" t="s">
        <v>300</v>
      </c>
    </row>
  </sheetData>
  <printOptions/>
  <pageMargins left="0.75" right="0.75" top="0.55" bottom="0.55" header="0.5" footer="0.5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4"/>
  <sheetViews>
    <sheetView workbookViewId="0" topLeftCell="A1">
      <selection activeCell="L3" sqref="L3"/>
    </sheetView>
  </sheetViews>
  <sheetFormatPr defaultColWidth="10.28125" defaultRowHeight="12.75"/>
  <cols>
    <col min="1" max="11" width="10.28125" style="304" customWidth="1"/>
    <col min="12" max="12" width="16.8515625" style="304" customWidth="1"/>
    <col min="13" max="16384" width="10.28125" style="304" customWidth="1"/>
  </cols>
  <sheetData>
    <row r="3" spans="1:12" ht="15.75">
      <c r="A3" s="4"/>
      <c r="B3" s="4"/>
      <c r="C3" s="4"/>
      <c r="D3" s="4"/>
      <c r="E3" s="4"/>
      <c r="F3" s="4"/>
      <c r="G3" s="4"/>
      <c r="H3" s="4"/>
      <c r="I3" s="4"/>
      <c r="J3" s="325"/>
      <c r="L3" s="319" t="s">
        <v>347</v>
      </c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 t="s">
        <v>292</v>
      </c>
    </row>
    <row r="44" ht="12">
      <c r="A44" s="326" t="s">
        <v>300</v>
      </c>
    </row>
  </sheetData>
  <printOptions/>
  <pageMargins left="0.75" right="0.66" top="0.58" bottom="0.53" header="0.5" footer="0.5"/>
  <pageSetup fitToHeight="1" fitToWidth="1" horizontalDpi="600" verticalDpi="600" orientation="landscape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L1" sqref="L1"/>
    </sheetView>
  </sheetViews>
  <sheetFormatPr defaultColWidth="10.28125" defaultRowHeight="12.75"/>
  <cols>
    <col min="1" max="11" width="10.28125" style="304" customWidth="1"/>
    <col min="12" max="12" width="26.140625" style="304" customWidth="1"/>
    <col min="13" max="16384" width="10.28125" style="304" customWidth="1"/>
  </cols>
  <sheetData>
    <row r="1" ht="15.75">
      <c r="L1" s="319" t="s">
        <v>347</v>
      </c>
    </row>
    <row r="2" ht="15.75">
      <c r="L2" s="1" t="s">
        <v>293</v>
      </c>
    </row>
    <row r="44" ht="12">
      <c r="A44" s="326" t="s">
        <v>300</v>
      </c>
    </row>
  </sheetData>
  <printOptions/>
  <pageMargins left="0.66" right="0.75" top="0.54" bottom="1" header="0.5" footer="0.5"/>
  <pageSetup fitToHeight="1" fitToWidth="1" horizontalDpi="600" verticalDpi="600" orientation="landscape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L1" sqref="L1"/>
    </sheetView>
  </sheetViews>
  <sheetFormatPr defaultColWidth="10.28125" defaultRowHeight="12.75"/>
  <cols>
    <col min="1" max="16384" width="10.28125" style="304" customWidth="1"/>
  </cols>
  <sheetData>
    <row r="1" ht="15.75">
      <c r="L1" s="319" t="s">
        <v>347</v>
      </c>
    </row>
    <row r="2" ht="15.75">
      <c r="L2" s="1" t="s">
        <v>294</v>
      </c>
    </row>
    <row r="44" ht="12">
      <c r="A44" s="326" t="s">
        <v>300</v>
      </c>
    </row>
  </sheetData>
  <printOptions/>
  <pageMargins left="0.75" right="0.6" top="0.48" bottom="0.46" header="0.5" footer="0.46"/>
  <pageSetup fitToHeight="1" fitToWidth="1"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7.421875" style="407" customWidth="1"/>
    <col min="2" max="2" width="3.140625" style="407" customWidth="1"/>
    <col min="3" max="3" width="8.8515625" style="407" customWidth="1"/>
    <col min="4" max="4" width="8.7109375" style="407" customWidth="1"/>
    <col min="5" max="5" width="9.00390625" style="407" customWidth="1"/>
    <col min="6" max="6" width="9.7109375" style="407" customWidth="1"/>
    <col min="7" max="7" width="9.00390625" style="407" customWidth="1"/>
    <col min="8" max="8" width="9.57421875" style="407" customWidth="1"/>
    <col min="9" max="9" width="9.00390625" style="407" customWidth="1"/>
    <col min="10" max="10" width="10.421875" style="407" customWidth="1"/>
    <col min="11" max="11" width="12.421875" style="407" customWidth="1"/>
    <col min="12" max="254" width="9.140625" style="407" customWidth="1"/>
  </cols>
  <sheetData>
    <row r="1" ht="15.75">
      <c r="K1" s="1" t="s">
        <v>312</v>
      </c>
    </row>
    <row r="2" ht="15.75">
      <c r="K2" s="1" t="s">
        <v>0</v>
      </c>
    </row>
    <row r="5" spans="1:11" ht="18.75">
      <c r="A5" s="120" t="s">
        <v>312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6" spans="1:11" ht="12.75">
      <c r="A6" s="121"/>
      <c r="B6" s="408"/>
      <c r="C6" s="408"/>
      <c r="D6" s="408"/>
      <c r="E6" s="408"/>
      <c r="F6" s="408"/>
      <c r="G6" s="408"/>
      <c r="H6" s="408"/>
      <c r="I6" s="408"/>
      <c r="J6" s="408"/>
      <c r="K6" s="408"/>
    </row>
    <row r="7" spans="1:11" ht="12.75">
      <c r="A7" s="121"/>
      <c r="B7" s="408"/>
      <c r="C7" s="408"/>
      <c r="D7" s="408"/>
      <c r="E7" s="408"/>
      <c r="F7" s="408"/>
      <c r="G7" s="408"/>
      <c r="H7" s="408"/>
      <c r="I7" s="408"/>
      <c r="J7" s="408"/>
      <c r="K7" s="408"/>
    </row>
    <row r="8" spans="1:11" ht="18.75">
      <c r="A8" s="120" t="s">
        <v>337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</row>
    <row r="9" spans="1:11" ht="18.75">
      <c r="A9" s="120" t="s">
        <v>340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1" ht="18.75">
      <c r="A10" s="120" t="s">
        <v>341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ht="18.75">
      <c r="A11" s="120" t="s">
        <v>342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</row>
    <row r="12" spans="1:10" s="397" customFormat="1" ht="15" customHeight="1">
      <c r="A12" s="394"/>
      <c r="B12" s="433"/>
      <c r="C12" s="433"/>
      <c r="D12" s="433"/>
      <c r="E12" s="395"/>
      <c r="F12" s="395"/>
      <c r="G12" s="395"/>
      <c r="H12" s="395"/>
      <c r="I12" s="395"/>
      <c r="J12" s="396"/>
    </row>
    <row r="13" spans="1:11" s="397" customFormat="1" ht="17.25" customHeight="1">
      <c r="A13" s="434">
        <v>2001</v>
      </c>
      <c r="B13" s="435"/>
      <c r="C13" s="398" t="s">
        <v>323</v>
      </c>
      <c r="D13" s="398" t="s">
        <v>324</v>
      </c>
      <c r="E13" s="398" t="s">
        <v>325</v>
      </c>
      <c r="F13" s="398" t="s">
        <v>326</v>
      </c>
      <c r="G13" s="398" t="s">
        <v>327</v>
      </c>
      <c r="H13" s="398" t="s">
        <v>328</v>
      </c>
      <c r="I13" s="398" t="s">
        <v>329</v>
      </c>
      <c r="J13" s="398" t="s">
        <v>330</v>
      </c>
      <c r="K13" s="398" t="s">
        <v>37</v>
      </c>
    </row>
    <row r="14" spans="1:11" s="397" customFormat="1" ht="20.25" customHeight="1">
      <c r="A14" s="436" t="s">
        <v>331</v>
      </c>
      <c r="B14" s="437"/>
      <c r="C14" s="399">
        <v>70500</v>
      </c>
      <c r="D14" s="400">
        <v>0.501</v>
      </c>
      <c r="E14" s="399">
        <v>70500</v>
      </c>
      <c r="F14" s="400">
        <v>0.49</v>
      </c>
      <c r="G14" s="399">
        <v>70500</v>
      </c>
      <c r="H14" s="400">
        <f>G14/G$18</f>
        <v>0.48594214186753426</v>
      </c>
      <c r="I14" s="399">
        <v>57500</v>
      </c>
      <c r="J14" s="400">
        <v>0.38200000000000006</v>
      </c>
      <c r="K14" s="401">
        <f>AVERAGE(D14,F14,H14,J14)</f>
        <v>0.4647355354668836</v>
      </c>
    </row>
    <row r="15" spans="1:11" s="397" customFormat="1" ht="19.5" customHeight="1">
      <c r="A15" s="436" t="s">
        <v>332</v>
      </c>
      <c r="B15" s="437"/>
      <c r="C15" s="399">
        <v>3646</v>
      </c>
      <c r="D15" s="400">
        <v>0.026000000000000002</v>
      </c>
      <c r="E15" s="399">
        <v>5511</v>
      </c>
      <c r="F15" s="400">
        <v>0.038</v>
      </c>
      <c r="G15" s="399">
        <v>6308</v>
      </c>
      <c r="H15" s="400">
        <f>G15/G$18</f>
        <v>0.04347975930355186</v>
      </c>
      <c r="I15" s="399">
        <v>24667</v>
      </c>
      <c r="J15" s="400">
        <v>0.16399999999999998</v>
      </c>
      <c r="K15" s="401">
        <f>AVERAGE(D15,F15,H15,J15)</f>
        <v>0.06786993982588796</v>
      </c>
    </row>
    <row r="16" spans="1:11" s="397" customFormat="1" ht="19.5" customHeight="1">
      <c r="A16" s="436" t="s">
        <v>333</v>
      </c>
      <c r="B16" s="437"/>
      <c r="C16" s="399">
        <v>6990</v>
      </c>
      <c r="D16" s="400">
        <v>0.05</v>
      </c>
      <c r="E16" s="399">
        <v>6990</v>
      </c>
      <c r="F16" s="400">
        <v>0.049</v>
      </c>
      <c r="G16" s="399">
        <v>6950</v>
      </c>
      <c r="H16" s="400">
        <f>G16/G$18</f>
        <v>0.047904934552898765</v>
      </c>
      <c r="I16" s="399">
        <v>6950</v>
      </c>
      <c r="J16" s="400">
        <v>0.046</v>
      </c>
      <c r="K16" s="401">
        <f>AVERAGE(D16,F16,H16,J16)</f>
        <v>0.04822623363822469</v>
      </c>
    </row>
    <row r="17" spans="1:11" s="397" customFormat="1" ht="19.5" customHeight="1">
      <c r="A17" s="436" t="s">
        <v>334</v>
      </c>
      <c r="B17" s="437"/>
      <c r="C17" s="399">
        <v>59617</v>
      </c>
      <c r="D17" s="400">
        <v>0.423</v>
      </c>
      <c r="E17" s="399">
        <v>60806</v>
      </c>
      <c r="F17" s="400">
        <v>0.423</v>
      </c>
      <c r="G17" s="399">
        <v>61321</v>
      </c>
      <c r="H17" s="400">
        <f>G17/G$18</f>
        <v>0.42267316427601515</v>
      </c>
      <c r="I17" s="399">
        <v>61322</v>
      </c>
      <c r="J17" s="400">
        <v>0.408</v>
      </c>
      <c r="K17" s="401">
        <f>AVERAGE(D17,F17,H17,J17)</f>
        <v>0.4191682910690038</v>
      </c>
    </row>
    <row r="18" spans="1:11" s="397" customFormat="1" ht="19.5" customHeight="1">
      <c r="A18" s="436" t="s">
        <v>335</v>
      </c>
      <c r="B18" s="437"/>
      <c r="C18" s="399">
        <f aca="true" t="shared" si="0" ref="C18:J18">SUM(C14:C17)</f>
        <v>140753</v>
      </c>
      <c r="D18" s="400">
        <f t="shared" si="0"/>
        <v>1</v>
      </c>
      <c r="E18" s="399">
        <f t="shared" si="0"/>
        <v>143807</v>
      </c>
      <c r="F18" s="400">
        <f t="shared" si="0"/>
        <v>1</v>
      </c>
      <c r="G18" s="402">
        <f t="shared" si="0"/>
        <v>145079</v>
      </c>
      <c r="H18" s="403">
        <f t="shared" si="0"/>
        <v>1</v>
      </c>
      <c r="I18" s="399">
        <f t="shared" si="0"/>
        <v>150439</v>
      </c>
      <c r="J18" s="400">
        <f t="shared" si="0"/>
        <v>1</v>
      </c>
      <c r="K18" s="401">
        <f>AVERAGE(D18,F18,H18,J18)</f>
        <v>1</v>
      </c>
    </row>
    <row r="19" spans="1:11" s="397" customFormat="1" ht="19.5" customHeight="1">
      <c r="A19" s="438"/>
      <c r="B19" s="438"/>
      <c r="C19" s="438"/>
      <c r="D19" s="438"/>
      <c r="E19" s="438"/>
      <c r="F19" s="438"/>
      <c r="G19" s="438"/>
      <c r="H19" s="438"/>
      <c r="I19" s="438"/>
      <c r="J19" s="438"/>
      <c r="K19" s="404"/>
    </row>
    <row r="20" spans="1:11" s="397" customFormat="1" ht="12" customHeight="1">
      <c r="A20" s="434">
        <v>2002</v>
      </c>
      <c r="B20" s="435"/>
      <c r="C20" s="398" t="s">
        <v>323</v>
      </c>
      <c r="D20" s="398" t="s">
        <v>324</v>
      </c>
      <c r="E20" s="398" t="s">
        <v>325</v>
      </c>
      <c r="F20" s="398" t="s">
        <v>326</v>
      </c>
      <c r="G20" s="398" t="s">
        <v>327</v>
      </c>
      <c r="H20" s="398" t="s">
        <v>328</v>
      </c>
      <c r="I20" s="398" t="s">
        <v>329</v>
      </c>
      <c r="J20" s="398" t="s">
        <v>330</v>
      </c>
      <c r="K20" s="398" t="s">
        <v>37</v>
      </c>
    </row>
    <row r="21" spans="1:11" s="397" customFormat="1" ht="19.5" customHeight="1">
      <c r="A21" s="436" t="s">
        <v>331</v>
      </c>
      <c r="B21" s="437"/>
      <c r="C21" s="399">
        <v>57500</v>
      </c>
      <c r="D21" s="400">
        <v>0.389</v>
      </c>
      <c r="E21" s="399">
        <v>81500</v>
      </c>
      <c r="F21" s="400">
        <v>0.533</v>
      </c>
      <c r="G21" s="399">
        <v>81500</v>
      </c>
      <c r="H21" s="400">
        <v>0.541</v>
      </c>
      <c r="I21" s="399">
        <v>68500</v>
      </c>
      <c r="J21" s="400">
        <v>0.451</v>
      </c>
      <c r="K21" s="401">
        <f>AVERAGE(D21,F21,H21,J21)</f>
        <v>0.47850000000000004</v>
      </c>
    </row>
    <row r="22" spans="1:11" s="397" customFormat="1" ht="19.5" customHeight="1">
      <c r="A22" s="436" t="s">
        <v>332</v>
      </c>
      <c r="B22" s="437"/>
      <c r="C22" s="399">
        <v>22673</v>
      </c>
      <c r="D22" s="400">
        <v>0.154</v>
      </c>
      <c r="E22" s="399">
        <v>3374</v>
      </c>
      <c r="F22" s="400">
        <v>0.022000000000000002</v>
      </c>
      <c r="G22" s="405">
        <v>0</v>
      </c>
      <c r="H22" s="405">
        <v>0</v>
      </c>
      <c r="I22" s="399">
        <v>14649</v>
      </c>
      <c r="J22" s="400">
        <v>0.096</v>
      </c>
      <c r="K22" s="401">
        <f>AVERAGE(D22,F22,H22,J22)</f>
        <v>0.068</v>
      </c>
    </row>
    <row r="23" spans="1:11" s="397" customFormat="1" ht="20.25" customHeight="1">
      <c r="A23" s="436" t="s">
        <v>333</v>
      </c>
      <c r="B23" s="437"/>
      <c r="C23" s="399">
        <v>6950</v>
      </c>
      <c r="D23" s="400">
        <v>0.047</v>
      </c>
      <c r="E23" s="399">
        <v>6950</v>
      </c>
      <c r="F23" s="400">
        <v>0.045</v>
      </c>
      <c r="G23" s="399">
        <v>6910</v>
      </c>
      <c r="H23" s="400">
        <v>0.046</v>
      </c>
      <c r="I23" s="399">
        <v>6910</v>
      </c>
      <c r="J23" s="400">
        <v>0.046</v>
      </c>
      <c r="K23" s="401">
        <f>AVERAGE(D23,F23,H23,J23)</f>
        <v>0.046</v>
      </c>
    </row>
    <row r="24" spans="1:11" s="397" customFormat="1" ht="20.25" customHeight="1">
      <c r="A24" s="436" t="s">
        <v>334</v>
      </c>
      <c r="B24" s="437"/>
      <c r="C24" s="399">
        <v>60560</v>
      </c>
      <c r="D24" s="400">
        <v>0.41</v>
      </c>
      <c r="E24" s="399">
        <v>61162</v>
      </c>
      <c r="F24" s="400">
        <v>0.4</v>
      </c>
      <c r="G24" s="399">
        <v>62350</v>
      </c>
      <c r="H24" s="400">
        <v>0.413</v>
      </c>
      <c r="I24" s="399">
        <v>61768</v>
      </c>
      <c r="J24" s="400">
        <v>0.40700000000000003</v>
      </c>
      <c r="K24" s="401">
        <f>AVERAGE(D24,F24,H24,J24)</f>
        <v>0.40750000000000003</v>
      </c>
    </row>
    <row r="25" spans="1:11" s="397" customFormat="1" ht="20.25" customHeight="1">
      <c r="A25" s="436" t="s">
        <v>335</v>
      </c>
      <c r="B25" s="437"/>
      <c r="C25" s="399">
        <f aca="true" t="shared" si="1" ref="C25:J25">SUM(C21:C24)</f>
        <v>147683</v>
      </c>
      <c r="D25" s="400">
        <f t="shared" si="1"/>
        <v>1</v>
      </c>
      <c r="E25" s="399">
        <f t="shared" si="1"/>
        <v>152986</v>
      </c>
      <c r="F25" s="400">
        <f t="shared" si="1"/>
        <v>1</v>
      </c>
      <c r="G25" s="402">
        <f t="shared" si="1"/>
        <v>150760</v>
      </c>
      <c r="H25" s="403">
        <f t="shared" si="1"/>
        <v>1</v>
      </c>
      <c r="I25" s="399">
        <f t="shared" si="1"/>
        <v>151827</v>
      </c>
      <c r="J25" s="400">
        <f t="shared" si="1"/>
        <v>1</v>
      </c>
      <c r="K25" s="401">
        <f>AVERAGE(D25,F25,H25,J25)</f>
        <v>1</v>
      </c>
    </row>
    <row r="26" spans="1:11" s="397" customFormat="1" ht="18" customHeight="1">
      <c r="A26" s="438"/>
      <c r="B26" s="438"/>
      <c r="C26" s="438"/>
      <c r="D26" s="438"/>
      <c r="E26" s="438"/>
      <c r="F26" s="438"/>
      <c r="G26" s="438"/>
      <c r="H26" s="438"/>
      <c r="I26" s="438"/>
      <c r="J26" s="438"/>
      <c r="K26" s="404"/>
    </row>
    <row r="27" spans="1:11" s="397" customFormat="1" ht="12.75" customHeight="1">
      <c r="A27" s="434">
        <v>2003</v>
      </c>
      <c r="B27" s="435"/>
      <c r="C27" s="398" t="s">
        <v>323</v>
      </c>
      <c r="D27" s="398" t="s">
        <v>324</v>
      </c>
      <c r="E27" s="398" t="s">
        <v>325</v>
      </c>
      <c r="F27" s="398" t="s">
        <v>326</v>
      </c>
      <c r="G27" s="398" t="s">
        <v>327</v>
      </c>
      <c r="H27" s="398" t="s">
        <v>328</v>
      </c>
      <c r="I27" s="398" t="s">
        <v>329</v>
      </c>
      <c r="J27" s="398" t="s">
        <v>330</v>
      </c>
      <c r="K27" s="398" t="s">
        <v>37</v>
      </c>
    </row>
    <row r="28" spans="1:11" s="397" customFormat="1" ht="20.25" customHeight="1">
      <c r="A28" s="436" t="s">
        <v>331</v>
      </c>
      <c r="B28" s="437"/>
      <c r="C28" s="399">
        <v>68500</v>
      </c>
      <c r="D28" s="400">
        <f>C28/C$32</f>
        <v>0.4552705037883823</v>
      </c>
      <c r="E28" s="399">
        <v>68500</v>
      </c>
      <c r="F28" s="400">
        <f>E28/E$32</f>
        <v>0.4483805933024376</v>
      </c>
      <c r="G28" s="399">
        <v>68500</v>
      </c>
      <c r="H28" s="400">
        <f>G28/G$32</f>
        <v>0.44885068015621316</v>
      </c>
      <c r="I28" s="399">
        <v>68500</v>
      </c>
      <c r="J28" s="400">
        <f>I28/I$32</f>
        <v>0.44389147015558883</v>
      </c>
      <c r="K28" s="401">
        <f>AVERAGE(D28,F28,H28,J28)</f>
        <v>0.4490983118506555</v>
      </c>
    </row>
    <row r="29" spans="1:11" s="397" customFormat="1" ht="20.25" customHeight="1">
      <c r="A29" s="436" t="s">
        <v>332</v>
      </c>
      <c r="B29" s="437"/>
      <c r="C29" s="399">
        <v>12675</v>
      </c>
      <c r="D29" s="400">
        <f>C29/C$32</f>
        <v>0.08424165891266781</v>
      </c>
      <c r="E29" s="399">
        <v>15408</v>
      </c>
      <c r="F29" s="400">
        <f>E29/E$32</f>
        <v>0.10085617783363443</v>
      </c>
      <c r="G29" s="399">
        <v>14394</v>
      </c>
      <c r="H29" s="400">
        <f>G29/G$32</f>
        <v>0.09431761591486908</v>
      </c>
      <c r="I29" s="399">
        <v>17076</v>
      </c>
      <c r="J29" s="400">
        <f>I29/I$32</f>
        <v>0.11065533933396839</v>
      </c>
      <c r="K29" s="401">
        <f>AVERAGE(D29,F29,H29,J29)</f>
        <v>0.09751769799878493</v>
      </c>
    </row>
    <row r="30" spans="1:11" s="397" customFormat="1" ht="19.5" customHeight="1">
      <c r="A30" s="436" t="s">
        <v>333</v>
      </c>
      <c r="B30" s="437"/>
      <c r="C30" s="399">
        <v>6910</v>
      </c>
      <c r="D30" s="400">
        <f>C30/C$32</f>
        <v>0.04592582746244849</v>
      </c>
      <c r="E30" s="399">
        <v>6910</v>
      </c>
      <c r="F30" s="400">
        <f>E30/E$32</f>
        <v>0.04523080145576414</v>
      </c>
      <c r="G30" s="399">
        <v>6854</v>
      </c>
      <c r="H30" s="400">
        <f>G30/G$32</f>
        <v>0.04491127827431657</v>
      </c>
      <c r="I30" s="399">
        <v>6052</v>
      </c>
      <c r="J30" s="400">
        <f>I30/I$32</f>
        <v>0.03921797339243246</v>
      </c>
      <c r="K30" s="401">
        <f>AVERAGE(D30,F30,H30,J30)</f>
        <v>0.04382147014624042</v>
      </c>
    </row>
    <row r="31" spans="1:11" s="397" customFormat="1" ht="20.25" customHeight="1">
      <c r="A31" s="436" t="s">
        <v>334</v>
      </c>
      <c r="B31" s="437"/>
      <c r="C31" s="399">
        <v>62375</v>
      </c>
      <c r="D31" s="400">
        <f>C31/C$32</f>
        <v>0.4145620098365014</v>
      </c>
      <c r="E31" s="399">
        <v>61954</v>
      </c>
      <c r="F31" s="400">
        <f>E31/E$32</f>
        <v>0.4055324274081638</v>
      </c>
      <c r="G31" s="399">
        <v>62864</v>
      </c>
      <c r="H31" s="400">
        <f>G31/G$32</f>
        <v>0.4119204256546012</v>
      </c>
      <c r="I31" s="399">
        <v>62689</v>
      </c>
      <c r="J31" s="400">
        <f>I31/I$32</f>
        <v>0.4062352171180103</v>
      </c>
      <c r="K31" s="401">
        <f>AVERAGE(D31,F31,H31,J31)</f>
        <v>0.4095625200043192</v>
      </c>
    </row>
    <row r="32" spans="1:11" s="397" customFormat="1" ht="15" customHeight="1">
      <c r="A32" s="436" t="s">
        <v>335</v>
      </c>
      <c r="B32" s="437"/>
      <c r="C32" s="399">
        <f aca="true" t="shared" si="2" ref="C32:J32">SUM(C28:C31)</f>
        <v>150460</v>
      </c>
      <c r="D32" s="400">
        <f t="shared" si="2"/>
        <v>0.9999999999999999</v>
      </c>
      <c r="E32" s="399">
        <f t="shared" si="2"/>
        <v>152772</v>
      </c>
      <c r="F32" s="400">
        <f t="shared" si="2"/>
        <v>1</v>
      </c>
      <c r="G32" s="402">
        <f t="shared" si="2"/>
        <v>152612</v>
      </c>
      <c r="H32" s="403">
        <f t="shared" si="2"/>
        <v>1</v>
      </c>
      <c r="I32" s="399">
        <f t="shared" si="2"/>
        <v>154317</v>
      </c>
      <c r="J32" s="403">
        <f t="shared" si="2"/>
        <v>1</v>
      </c>
      <c r="K32" s="406">
        <f>AVERAGE(D32,F32,H32,J32)</f>
        <v>1</v>
      </c>
    </row>
    <row r="34" spans="6:8" ht="12.75">
      <c r="F34" s="408" t="s">
        <v>336</v>
      </c>
      <c r="G34" s="408"/>
      <c r="H34" s="408"/>
    </row>
    <row r="35" spans="6:8" ht="12.75">
      <c r="F35" s="439" t="s">
        <v>331</v>
      </c>
      <c r="G35" s="440"/>
      <c r="H35" s="409">
        <f>AVERAGE(K14,K21,K28)</f>
        <v>0.4641112824391797</v>
      </c>
    </row>
    <row r="36" spans="6:9" ht="12.75">
      <c r="F36" s="439" t="s">
        <v>332</v>
      </c>
      <c r="G36" s="440"/>
      <c r="H36" s="409">
        <f>AVERAGE(K15,K22,K29)</f>
        <v>0.07779587927489097</v>
      </c>
      <c r="I36" s="410"/>
    </row>
    <row r="37" spans="6:8" ht="12.75">
      <c r="F37" s="439" t="s">
        <v>333</v>
      </c>
      <c r="G37" s="440"/>
      <c r="H37" s="409">
        <f>AVERAGE(K16,K23,K30)</f>
        <v>0.046015901261488364</v>
      </c>
    </row>
    <row r="38" spans="6:8" ht="12.75">
      <c r="F38" s="439" t="s">
        <v>334</v>
      </c>
      <c r="G38" s="440"/>
      <c r="H38" s="409">
        <f>AVERAGE(K17,K24,K31)</f>
        <v>0.412076937024441</v>
      </c>
    </row>
    <row r="39" spans="6:8" ht="12.75">
      <c r="F39" s="439" t="s">
        <v>335</v>
      </c>
      <c r="G39" s="440"/>
      <c r="H39" s="409">
        <f>AVERAGE(K18,K25,K32)</f>
        <v>1</v>
      </c>
    </row>
    <row r="40" spans="6:8" ht="12.75">
      <c r="F40" s="412"/>
      <c r="G40" s="412"/>
      <c r="H40" s="413"/>
    </row>
    <row r="41" ht="12.75">
      <c r="A41" s="407" t="s">
        <v>344</v>
      </c>
    </row>
  </sheetData>
  <mergeCells count="26">
    <mergeCell ref="F39:G39"/>
    <mergeCell ref="F38:G38"/>
    <mergeCell ref="A25:B25"/>
    <mergeCell ref="A26:J26"/>
    <mergeCell ref="A27:B27"/>
    <mergeCell ref="F37:G37"/>
    <mergeCell ref="A28:B28"/>
    <mergeCell ref="A29:B29"/>
    <mergeCell ref="A32:B32"/>
    <mergeCell ref="F35:G35"/>
    <mergeCell ref="F36:G36"/>
    <mergeCell ref="A30:B30"/>
    <mergeCell ref="A23:B23"/>
    <mergeCell ref="A24:B24"/>
    <mergeCell ref="A31:B31"/>
    <mergeCell ref="A21:B21"/>
    <mergeCell ref="A22:B22"/>
    <mergeCell ref="A18:B18"/>
    <mergeCell ref="A19:J19"/>
    <mergeCell ref="A20:B20"/>
    <mergeCell ref="B12:D12"/>
    <mergeCell ref="A13:B13"/>
    <mergeCell ref="A16:B16"/>
    <mergeCell ref="A17:B17"/>
    <mergeCell ref="A14:B14"/>
    <mergeCell ref="A15:B15"/>
  </mergeCells>
  <printOptions/>
  <pageMargins left="1.0444444444444445" right="0.81" top="0.3423611111111111" bottom="1.46" header="0.25" footer="0.2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50" zoomScaleNormal="50" workbookViewId="0" topLeftCell="A1">
      <selection activeCell="L58" sqref="L58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4" t="s">
        <v>313</v>
      </c>
      <c r="O1" s="19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 t="s">
        <v>305</v>
      </c>
      <c r="O2" s="19"/>
    </row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0.25">
      <c r="A4" s="318" t="s">
        <v>313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2"/>
      <c r="N4" s="318"/>
      <c r="O4" s="19"/>
    </row>
    <row r="5" spans="1:15" s="322" customFormat="1" ht="20.2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</row>
    <row r="6" spans="1:15" s="322" customFormat="1" ht="20.25">
      <c r="A6" s="318" t="s">
        <v>306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18"/>
      <c r="O6" s="321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3:15" ht="12.7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O39" s="19"/>
    </row>
    <row r="40" spans="1:1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3" ht="12.75">
      <c r="A43" s="19" t="s">
        <v>307</v>
      </c>
    </row>
  </sheetData>
  <printOptions/>
  <pageMargins left="1.29" right="0.54" top="0.45" bottom="0.5" header="0.5" footer="0.5"/>
  <pageSetup fitToHeight="1" fitToWidth="1" horizontalDpi="360" verticalDpi="36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50" zoomScaleNormal="50" workbookViewId="0" topLeftCell="A1">
      <selection activeCell="Q51" sqref="Q51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4" t="s">
        <v>313</v>
      </c>
      <c r="O1" s="19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 t="s">
        <v>298</v>
      </c>
      <c r="O2" s="19"/>
    </row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20.25">
      <c r="A8" s="318" t="s">
        <v>313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2"/>
      <c r="N8" s="52"/>
      <c r="O8" s="19"/>
    </row>
    <row r="9" spans="1:15" s="322" customFormat="1" ht="20.2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1"/>
    </row>
    <row r="10" spans="1:15" s="322" customFormat="1" ht="20.25">
      <c r="A10" s="318" t="s">
        <v>297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</row>
    <row r="11" spans="1:15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5" ht="12.75">
      <c r="B43" s="19" t="s">
        <v>289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</sheetData>
  <printOptions/>
  <pageMargins left="1.29" right="0.54" top="0.45" bottom="0.5" header="0.5" footer="0.5"/>
  <pageSetup fitToHeight="1" fitToWidth="1" horizontalDpi="360" verticalDpi="360" orientation="landscape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workbookViewId="0" topLeftCell="A12">
      <selection activeCell="E37" sqref="E37"/>
    </sheetView>
  </sheetViews>
  <sheetFormatPr defaultColWidth="9.140625" defaultRowHeight="12.75"/>
  <cols>
    <col min="12" max="12" width="9.7109375" style="0" customWidth="1"/>
    <col min="17" max="17" width="10.28125" style="0" customWidth="1"/>
  </cols>
  <sheetData>
    <row r="1" spans="4:17" ht="2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74" t="s">
        <v>313</v>
      </c>
    </row>
    <row r="2" spans="4:17" ht="15.7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 t="s">
        <v>299</v>
      </c>
    </row>
    <row r="3" spans="4:17" ht="15.7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4:17" ht="15.7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323" customFormat="1" ht="20.25">
      <c r="A5" t="s">
        <v>214</v>
      </c>
      <c r="B5" t="s">
        <v>295</v>
      </c>
      <c r="C5" t="s">
        <v>296</v>
      </c>
      <c r="D5" s="318" t="s">
        <v>313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>
      <c r="A6">
        <v>1991</v>
      </c>
      <c r="B6" s="324">
        <v>0.118</v>
      </c>
      <c r="C6" s="324">
        <v>1.288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>
        <f aca="true" t="shared" si="0" ref="A7:A17">A6+1</f>
        <v>1992</v>
      </c>
      <c r="B7" s="324">
        <v>0.11</v>
      </c>
      <c r="C7" s="324">
        <v>1.386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323" customFormat="1" ht="15.75">
      <c r="A8">
        <f t="shared" si="0"/>
        <v>1993</v>
      </c>
      <c r="B8" s="324">
        <v>0.1215</v>
      </c>
      <c r="C8" s="324">
        <v>1.6588000000000003</v>
      </c>
      <c r="D8" s="26" t="s">
        <v>290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.75">
      <c r="A9">
        <f t="shared" si="0"/>
        <v>1994</v>
      </c>
      <c r="B9" s="324">
        <v>0.122</v>
      </c>
      <c r="C9" s="324">
        <v>1.2796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>
      <c r="A10">
        <f t="shared" si="0"/>
        <v>1995</v>
      </c>
      <c r="B10" s="324">
        <v>0.122</v>
      </c>
      <c r="C10" s="324">
        <v>1.3648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>
        <f t="shared" si="0"/>
        <v>1996</v>
      </c>
      <c r="B11" s="324">
        <v>0.117</v>
      </c>
      <c r="C11" s="324">
        <v>1.3516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>
      <c r="A12">
        <f t="shared" si="0"/>
        <v>1997</v>
      </c>
      <c r="B12" s="324">
        <v>0.11</v>
      </c>
      <c r="C12" s="324">
        <v>1.375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>
        <f t="shared" si="0"/>
        <v>1998</v>
      </c>
      <c r="B13" s="324">
        <v>0.118</v>
      </c>
      <c r="C13" s="324">
        <v>1.7027999999999999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>
      <c r="A14">
        <f t="shared" si="0"/>
        <v>1999</v>
      </c>
      <c r="B14" s="324">
        <v>0.12</v>
      </c>
      <c r="C14" s="324">
        <v>1.7544000000000002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>
      <c r="A15">
        <f t="shared" si="0"/>
        <v>2000</v>
      </c>
      <c r="B15" s="324">
        <v>0.11649999999999999</v>
      </c>
      <c r="C15" s="324">
        <v>1.418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>
      <c r="A16">
        <f t="shared" si="0"/>
        <v>2001</v>
      </c>
      <c r="B16" s="324">
        <v>0.1345</v>
      </c>
      <c r="C16" s="324">
        <v>1.8300999999999998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>
      <c r="A17">
        <f t="shared" si="0"/>
        <v>2002</v>
      </c>
      <c r="B17" s="324">
        <v>0.133</v>
      </c>
      <c r="C17" s="324">
        <v>1.6016000000000001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75">
      <c r="A18">
        <v>2003</v>
      </c>
      <c r="B18" s="324">
        <v>0.124</v>
      </c>
      <c r="C18" s="324">
        <v>1.4147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4:17" ht="15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4:17" ht="15.7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4:17" ht="15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4:17" ht="15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4:17" ht="15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4:17" ht="15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4:17" ht="15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4:17" ht="15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4:17" ht="15.7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4:17" ht="15.7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4:17" ht="15.7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4:17" ht="15.7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4:17" ht="15.7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4:17" ht="15.7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4:17" ht="15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4:17" ht="15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4:17" ht="15.7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4:17" ht="15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5:17" ht="15.75">
      <c r="E37" s="4" t="s">
        <v>289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4:17" ht="15.7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4:17" ht="15.7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4:17" ht="15.7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4:17" ht="15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4:17" ht="15.7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4:17" ht="15.7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5:17" s="323" customFormat="1" ht="15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</sheetData>
  <printOptions/>
  <pageMargins left="1.19" right="0.75" top="0.42" bottom="0.24" header="0.39" footer="0.23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1">
      <selection activeCell="G11" sqref="G11"/>
    </sheetView>
  </sheetViews>
  <sheetFormatPr defaultColWidth="9.140625" defaultRowHeight="12.75"/>
  <cols>
    <col min="1" max="1" width="23.7109375" style="190" bestFit="1" customWidth="1"/>
    <col min="2" max="2" width="10.140625" style="190" customWidth="1"/>
    <col min="3" max="3" width="6.00390625" style="190" customWidth="1"/>
    <col min="4" max="4" width="23.7109375" style="190" bestFit="1" customWidth="1"/>
    <col min="5" max="5" width="10.140625" style="190" customWidth="1"/>
    <col min="6" max="6" width="6.00390625" style="190" customWidth="1"/>
    <col min="7" max="7" width="23.7109375" style="190" bestFit="1" customWidth="1"/>
    <col min="8" max="8" width="10.140625" style="190" customWidth="1"/>
    <col min="9" max="9" width="6.28125" style="190" customWidth="1"/>
    <col min="10" max="10" width="8.8515625" style="190" customWidth="1"/>
    <col min="11" max="11" width="13.57421875" style="190" bestFit="1" customWidth="1"/>
    <col min="12" max="16384" width="12.57421875" style="190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1" t="s">
        <v>314</v>
      </c>
    </row>
    <row r="2" spans="1:9" ht="15.75">
      <c r="A2" s="19"/>
      <c r="B2" s="19"/>
      <c r="C2" s="19"/>
      <c r="D2" s="19"/>
      <c r="E2" s="19"/>
      <c r="F2" s="19"/>
      <c r="G2" s="19"/>
      <c r="H2" s="19"/>
      <c r="I2" s="1" t="s">
        <v>0</v>
      </c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20.25">
      <c r="A4" s="318" t="s">
        <v>314</v>
      </c>
      <c r="B4" s="52"/>
      <c r="C4" s="52"/>
      <c r="D4" s="28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20.25">
      <c r="A6" s="318" t="s">
        <v>284</v>
      </c>
      <c r="B6" s="52"/>
      <c r="C6" s="28"/>
      <c r="D6" s="52"/>
      <c r="E6" s="52"/>
      <c r="F6" s="52"/>
      <c r="G6" s="52"/>
      <c r="H6" s="52"/>
      <c r="I6" s="52"/>
    </row>
    <row r="12" spans="1:9" ht="15.75">
      <c r="A12" s="189"/>
      <c r="B12" s="189" t="s">
        <v>84</v>
      </c>
      <c r="C12" s="189"/>
      <c r="D12" s="189"/>
      <c r="E12" s="189" t="s">
        <v>84</v>
      </c>
      <c r="F12" s="189"/>
      <c r="G12" s="189"/>
      <c r="H12" s="189" t="s">
        <v>84</v>
      </c>
      <c r="I12" s="189"/>
    </row>
    <row r="13" spans="1:11" ht="15.75">
      <c r="A13" s="189" t="s">
        <v>85</v>
      </c>
      <c r="B13" s="189" t="s">
        <v>86</v>
      </c>
      <c r="C13" s="189" t="s">
        <v>87</v>
      </c>
      <c r="D13" s="189" t="s">
        <v>85</v>
      </c>
      <c r="E13" s="189" t="s">
        <v>86</v>
      </c>
      <c r="F13" s="189" t="s">
        <v>87</v>
      </c>
      <c r="G13" s="189" t="s">
        <v>85</v>
      </c>
      <c r="H13" s="189" t="s">
        <v>86</v>
      </c>
      <c r="I13" s="189" t="s">
        <v>87</v>
      </c>
      <c r="J13" s="191"/>
      <c r="K13" s="191"/>
    </row>
    <row r="14" spans="1:11" ht="12.75">
      <c r="A14" s="305" t="s">
        <v>88</v>
      </c>
      <c r="B14" s="306">
        <v>41</v>
      </c>
      <c r="C14" s="307">
        <v>2.88625</v>
      </c>
      <c r="D14" s="305" t="s">
        <v>89</v>
      </c>
      <c r="E14" s="306">
        <v>8</v>
      </c>
      <c r="F14" s="308">
        <v>0.95</v>
      </c>
      <c r="G14" s="306" t="s">
        <v>90</v>
      </c>
      <c r="H14" s="306">
        <v>27</v>
      </c>
      <c r="I14" s="308">
        <v>0.8</v>
      </c>
      <c r="J14" s="193"/>
      <c r="K14" s="194"/>
    </row>
    <row r="15" spans="1:11" ht="12.75">
      <c r="A15" s="309" t="s">
        <v>91</v>
      </c>
      <c r="B15" s="310">
        <v>289</v>
      </c>
      <c r="C15" s="311">
        <v>2.7160000000000006</v>
      </c>
      <c r="D15" s="309" t="s">
        <v>92</v>
      </c>
      <c r="E15" s="310">
        <v>196</v>
      </c>
      <c r="F15" s="312">
        <v>0.9384558823529412</v>
      </c>
      <c r="G15" s="310" t="s">
        <v>93</v>
      </c>
      <c r="H15" s="310">
        <v>48</v>
      </c>
      <c r="I15" s="312">
        <v>0.8</v>
      </c>
      <c r="J15" s="193"/>
      <c r="K15" s="194"/>
    </row>
    <row r="16" spans="1:11" ht="12.75">
      <c r="A16" s="309" t="s">
        <v>94</v>
      </c>
      <c r="B16" s="310">
        <v>113</v>
      </c>
      <c r="C16" s="311">
        <v>2.5904545454545453</v>
      </c>
      <c r="D16" s="309" t="s">
        <v>95</v>
      </c>
      <c r="E16" s="310">
        <v>18</v>
      </c>
      <c r="F16" s="312">
        <v>0.925</v>
      </c>
      <c r="G16" s="310" t="s">
        <v>96</v>
      </c>
      <c r="H16" s="310">
        <v>27</v>
      </c>
      <c r="I16" s="312">
        <v>0.7979999999999999</v>
      </c>
      <c r="J16" s="193"/>
      <c r="K16" s="194"/>
    </row>
    <row r="17" spans="1:11" ht="12.75">
      <c r="A17" s="309" t="s">
        <v>97</v>
      </c>
      <c r="B17" s="310">
        <v>15</v>
      </c>
      <c r="C17" s="311">
        <v>2.5015384615384617</v>
      </c>
      <c r="D17" s="309" t="s">
        <v>98</v>
      </c>
      <c r="E17" s="310">
        <v>43</v>
      </c>
      <c r="F17" s="312">
        <v>0.9092105263157896</v>
      </c>
      <c r="G17" s="310" t="s">
        <v>99</v>
      </c>
      <c r="H17" s="310">
        <v>44</v>
      </c>
      <c r="I17" s="312">
        <v>0.7965116279069769</v>
      </c>
      <c r="J17" s="193"/>
      <c r="K17" s="194"/>
    </row>
    <row r="18" spans="1:11" ht="12.75">
      <c r="A18" s="309" t="s">
        <v>100</v>
      </c>
      <c r="B18" s="310">
        <v>63</v>
      </c>
      <c r="C18" s="311">
        <v>2.2096153846153848</v>
      </c>
      <c r="D18" s="309" t="s">
        <v>101</v>
      </c>
      <c r="E18" s="310">
        <v>88</v>
      </c>
      <c r="F18" s="312">
        <v>0.901</v>
      </c>
      <c r="G18" s="310" t="s">
        <v>102</v>
      </c>
      <c r="H18" s="310">
        <v>190</v>
      </c>
      <c r="I18" s="312">
        <v>0.7948905109489052</v>
      </c>
      <c r="J18" s="193"/>
      <c r="K18" s="194"/>
    </row>
    <row r="19" spans="1:11" ht="12.75">
      <c r="A19" s="309" t="s">
        <v>103</v>
      </c>
      <c r="B19" s="310">
        <v>124</v>
      </c>
      <c r="C19" s="311">
        <v>1.87</v>
      </c>
      <c r="D19" s="309" t="s">
        <v>104</v>
      </c>
      <c r="E19" s="310">
        <v>231</v>
      </c>
      <c r="F19" s="312">
        <v>0.9</v>
      </c>
      <c r="G19" s="310" t="s">
        <v>105</v>
      </c>
      <c r="H19" s="310">
        <v>138</v>
      </c>
      <c r="I19" s="312">
        <v>0.7923423423423422</v>
      </c>
      <c r="J19" s="193"/>
      <c r="K19" s="194"/>
    </row>
    <row r="20" spans="1:11" ht="12.75">
      <c r="A20" s="309" t="s">
        <v>106</v>
      </c>
      <c r="B20" s="310">
        <v>148</v>
      </c>
      <c r="C20" s="311">
        <v>1.831034482758621</v>
      </c>
      <c r="D20" s="309" t="s">
        <v>107</v>
      </c>
      <c r="E20" s="310">
        <v>62</v>
      </c>
      <c r="F20" s="312">
        <v>0.8988095238095238</v>
      </c>
      <c r="G20" s="310" t="s">
        <v>108</v>
      </c>
      <c r="H20" s="310">
        <v>15</v>
      </c>
      <c r="I20" s="312">
        <v>0.79</v>
      </c>
      <c r="J20" s="193"/>
      <c r="K20" s="194"/>
    </row>
    <row r="21" spans="1:11" ht="12.75">
      <c r="A21" s="309" t="s">
        <v>109</v>
      </c>
      <c r="B21" s="310">
        <v>32</v>
      </c>
      <c r="C21" s="311">
        <v>1.8213636363636363</v>
      </c>
      <c r="D21" s="309" t="s">
        <v>110</v>
      </c>
      <c r="E21" s="310">
        <v>31</v>
      </c>
      <c r="F21" s="312">
        <v>0.8970833333333332</v>
      </c>
      <c r="G21" s="310" t="s">
        <v>111</v>
      </c>
      <c r="H21" s="310">
        <v>72</v>
      </c>
      <c r="I21" s="312">
        <v>0.7879999999999999</v>
      </c>
      <c r="J21" s="193"/>
      <c r="K21" s="194"/>
    </row>
    <row r="22" spans="1:11" ht="12.75">
      <c r="A22" s="309" t="s">
        <v>112</v>
      </c>
      <c r="B22" s="310">
        <v>387</v>
      </c>
      <c r="C22" s="311">
        <v>1.772835051546391</v>
      </c>
      <c r="D22" s="309" t="s">
        <v>113</v>
      </c>
      <c r="E22" s="310">
        <v>40</v>
      </c>
      <c r="F22" s="312">
        <v>0.8970588235294119</v>
      </c>
      <c r="G22" s="310" t="s">
        <v>114</v>
      </c>
      <c r="H22" s="310">
        <v>102</v>
      </c>
      <c r="I22" s="312">
        <v>0.779113924050633</v>
      </c>
      <c r="J22" s="193"/>
      <c r="K22" s="194"/>
    </row>
    <row r="23" spans="1:11" ht="12.75">
      <c r="A23" s="309" t="s">
        <v>115</v>
      </c>
      <c r="B23" s="310">
        <v>24</v>
      </c>
      <c r="C23" s="311">
        <v>1.7133333333333332</v>
      </c>
      <c r="D23" s="309" t="s">
        <v>116</v>
      </c>
      <c r="E23" s="310">
        <v>15</v>
      </c>
      <c r="F23" s="312">
        <v>0.8857142857142856</v>
      </c>
      <c r="G23" s="310" t="s">
        <v>117</v>
      </c>
      <c r="H23" s="310">
        <v>14</v>
      </c>
      <c r="I23" s="312">
        <v>0.7772727272727272</v>
      </c>
      <c r="J23" s="193"/>
      <c r="K23" s="194"/>
    </row>
    <row r="24" spans="1:11" ht="12.75">
      <c r="A24" s="309" t="s">
        <v>118</v>
      </c>
      <c r="B24" s="310">
        <v>19</v>
      </c>
      <c r="C24" s="311">
        <v>1.5811764705882352</v>
      </c>
      <c r="D24" s="309" t="s">
        <v>119</v>
      </c>
      <c r="E24" s="310">
        <v>45</v>
      </c>
      <c r="F24" s="312">
        <v>0.8847222222222223</v>
      </c>
      <c r="G24" s="310" t="s">
        <v>120</v>
      </c>
      <c r="H24" s="310">
        <v>32</v>
      </c>
      <c r="I24" s="312">
        <v>0.7625</v>
      </c>
      <c r="J24" s="193"/>
      <c r="K24" s="194"/>
    </row>
    <row r="25" spans="1:11" ht="12.75">
      <c r="A25" s="309" t="s">
        <v>121</v>
      </c>
      <c r="B25" s="310">
        <v>19</v>
      </c>
      <c r="C25" s="311">
        <v>1.4485714285714286</v>
      </c>
      <c r="D25" s="309" t="s">
        <v>122</v>
      </c>
      <c r="E25" s="310">
        <v>16</v>
      </c>
      <c r="F25" s="312">
        <v>0.8846153846153846</v>
      </c>
      <c r="G25" s="310" t="s">
        <v>123</v>
      </c>
      <c r="H25" s="310">
        <v>36</v>
      </c>
      <c r="I25" s="312">
        <v>0.7625</v>
      </c>
      <c r="J25" s="193"/>
      <c r="K25" s="194"/>
    </row>
    <row r="26" spans="1:11" ht="12.75">
      <c r="A26" s="309" t="s">
        <v>124</v>
      </c>
      <c r="B26" s="310">
        <v>181</v>
      </c>
      <c r="C26" s="311">
        <v>1.4060869565217395</v>
      </c>
      <c r="D26" s="309" t="s">
        <v>125</v>
      </c>
      <c r="E26" s="310">
        <v>59</v>
      </c>
      <c r="F26" s="312">
        <v>0.8808571428571429</v>
      </c>
      <c r="G26" s="310" t="s">
        <v>126</v>
      </c>
      <c r="H26" s="310">
        <v>37</v>
      </c>
      <c r="I26" s="312">
        <v>0.7566666666666669</v>
      </c>
      <c r="J26" s="193"/>
      <c r="K26" s="194"/>
    </row>
    <row r="27" spans="1:11" ht="12.75">
      <c r="A27" s="309" t="s">
        <v>127</v>
      </c>
      <c r="B27" s="310">
        <v>137</v>
      </c>
      <c r="C27" s="311">
        <v>1.3529310344827583</v>
      </c>
      <c r="D27" s="309" t="s">
        <v>128</v>
      </c>
      <c r="E27" s="310">
        <v>73</v>
      </c>
      <c r="F27" s="312">
        <v>0.8742222222222225</v>
      </c>
      <c r="G27" s="310" t="s">
        <v>129</v>
      </c>
      <c r="H27" s="310">
        <v>77</v>
      </c>
      <c r="I27" s="312">
        <v>0.7523255813953489</v>
      </c>
      <c r="J27" s="193"/>
      <c r="K27" s="194"/>
    </row>
    <row r="28" spans="1:11" ht="12.75">
      <c r="A28" s="309" t="s">
        <v>130</v>
      </c>
      <c r="B28" s="310">
        <v>86</v>
      </c>
      <c r="C28" s="311">
        <v>1.3389285714285715</v>
      </c>
      <c r="D28" s="309" t="s">
        <v>131</v>
      </c>
      <c r="E28" s="310">
        <v>15</v>
      </c>
      <c r="F28" s="312">
        <v>0.8730769230769231</v>
      </c>
      <c r="G28" s="310" t="s">
        <v>132</v>
      </c>
      <c r="H28" s="310">
        <v>85</v>
      </c>
      <c r="I28" s="312">
        <v>0.743478260869565</v>
      </c>
      <c r="J28" s="193"/>
      <c r="K28" s="194"/>
    </row>
    <row r="29" spans="1:11" ht="12.75">
      <c r="A29" s="309" t="s">
        <v>133</v>
      </c>
      <c r="B29" s="310">
        <v>102</v>
      </c>
      <c r="C29" s="311">
        <v>1.3313513513513517</v>
      </c>
      <c r="D29" s="309" t="s">
        <v>134</v>
      </c>
      <c r="E29" s="310">
        <v>20</v>
      </c>
      <c r="F29" s="312">
        <v>0.85</v>
      </c>
      <c r="G29" s="310" t="s">
        <v>135</v>
      </c>
      <c r="H29" s="310">
        <v>21</v>
      </c>
      <c r="I29" s="312">
        <v>0.740625</v>
      </c>
      <c r="J29" s="193"/>
      <c r="K29" s="194"/>
    </row>
    <row r="30" spans="1:11" ht="12.75">
      <c r="A30" s="309" t="s">
        <v>136</v>
      </c>
      <c r="B30" s="310">
        <v>43</v>
      </c>
      <c r="C30" s="311">
        <v>1.3174193548387099</v>
      </c>
      <c r="D30" s="309" t="s">
        <v>137</v>
      </c>
      <c r="E30" s="310">
        <v>39</v>
      </c>
      <c r="F30" s="312">
        <v>0.85</v>
      </c>
      <c r="G30" s="310" t="s">
        <v>138</v>
      </c>
      <c r="H30" s="310">
        <v>29</v>
      </c>
      <c r="I30" s="312">
        <v>0.732142857142857</v>
      </c>
      <c r="J30" s="193"/>
      <c r="K30" s="194"/>
    </row>
    <row r="31" spans="1:11" ht="12.75">
      <c r="A31" s="309" t="s">
        <v>139</v>
      </c>
      <c r="B31" s="310">
        <v>27</v>
      </c>
      <c r="C31" s="311">
        <v>1.3071428571428572</v>
      </c>
      <c r="D31" s="309" t="s">
        <v>140</v>
      </c>
      <c r="E31" s="310">
        <v>80</v>
      </c>
      <c r="F31" s="312">
        <v>0.8419642857142858</v>
      </c>
      <c r="G31" s="310" t="s">
        <v>141</v>
      </c>
      <c r="H31" s="310">
        <v>18</v>
      </c>
      <c r="I31" s="312">
        <v>0.7307692307692307</v>
      </c>
      <c r="J31" s="193"/>
      <c r="K31" s="194"/>
    </row>
    <row r="32" spans="1:11" ht="12.75">
      <c r="A32" s="309" t="s">
        <v>142</v>
      </c>
      <c r="B32" s="310">
        <v>84</v>
      </c>
      <c r="C32" s="311">
        <v>1.2042857142857142</v>
      </c>
      <c r="D32" s="309" t="s">
        <v>143</v>
      </c>
      <c r="E32" s="310">
        <v>40</v>
      </c>
      <c r="F32" s="312">
        <v>0.8381578947368419</v>
      </c>
      <c r="G32" s="310" t="s">
        <v>144</v>
      </c>
      <c r="H32" s="310">
        <v>43</v>
      </c>
      <c r="I32" s="312">
        <v>0.7302631578947367</v>
      </c>
      <c r="J32" s="193"/>
      <c r="K32" s="194"/>
    </row>
    <row r="33" spans="1:11" ht="12.75">
      <c r="A33" s="309" t="s">
        <v>145</v>
      </c>
      <c r="B33" s="310">
        <v>34</v>
      </c>
      <c r="C33" s="311">
        <v>1.1946153846153846</v>
      </c>
      <c r="D33" s="309" t="s">
        <v>146</v>
      </c>
      <c r="E33" s="310">
        <v>14</v>
      </c>
      <c r="F33" s="312">
        <v>0.8372727272727274</v>
      </c>
      <c r="G33" s="310" t="s">
        <v>147</v>
      </c>
      <c r="H33" s="310">
        <v>128</v>
      </c>
      <c r="I33" s="312">
        <v>0.7253164556962025</v>
      </c>
      <c r="J33" s="193"/>
      <c r="K33" s="194"/>
    </row>
    <row r="34" spans="1:11" ht="12.75">
      <c r="A34" s="309" t="s">
        <v>148</v>
      </c>
      <c r="B34" s="310">
        <v>84</v>
      </c>
      <c r="C34" s="311">
        <v>1.182051282051282</v>
      </c>
      <c r="D34" s="309" t="s">
        <v>149</v>
      </c>
      <c r="E34" s="310">
        <v>236</v>
      </c>
      <c r="F34" s="312">
        <v>0.8351562499999994</v>
      </c>
      <c r="G34" s="310" t="s">
        <v>150</v>
      </c>
      <c r="H34" s="310">
        <v>25</v>
      </c>
      <c r="I34" s="312">
        <v>0.7195652173913044</v>
      </c>
      <c r="J34" s="193"/>
      <c r="K34" s="194"/>
    </row>
    <row r="35" spans="1:11" ht="12.75">
      <c r="A35" s="309" t="s">
        <v>151</v>
      </c>
      <c r="B35" s="310">
        <v>4</v>
      </c>
      <c r="C35" s="311">
        <v>1.18</v>
      </c>
      <c r="D35" s="309" t="s">
        <v>152</v>
      </c>
      <c r="E35" s="310">
        <v>39</v>
      </c>
      <c r="F35" s="312">
        <v>0.8333333333333334</v>
      </c>
      <c r="G35" s="310" t="s">
        <v>153</v>
      </c>
      <c r="H35" s="310">
        <v>22</v>
      </c>
      <c r="I35" s="312">
        <v>0.6725</v>
      </c>
      <c r="J35" s="193"/>
      <c r="K35" s="194"/>
    </row>
    <row r="36" spans="1:11" ht="12.75">
      <c r="A36" s="309" t="s">
        <v>154</v>
      </c>
      <c r="B36" s="310">
        <v>13</v>
      </c>
      <c r="C36" s="311">
        <v>1.1625</v>
      </c>
      <c r="D36" s="309" t="s">
        <v>155</v>
      </c>
      <c r="E36" s="310">
        <v>16</v>
      </c>
      <c r="F36" s="312">
        <v>0.8321428571428572</v>
      </c>
      <c r="G36" s="310" t="s">
        <v>156</v>
      </c>
      <c r="H36" s="310">
        <v>11</v>
      </c>
      <c r="I36" s="312">
        <v>0.6681818181818181</v>
      </c>
      <c r="J36" s="193"/>
      <c r="K36" s="194"/>
    </row>
    <row r="37" spans="1:11" ht="12.75">
      <c r="A37" s="309" t="s">
        <v>157</v>
      </c>
      <c r="B37" s="310">
        <v>276</v>
      </c>
      <c r="C37" s="311">
        <v>1.1541401273885352</v>
      </c>
      <c r="D37" s="309" t="s">
        <v>158</v>
      </c>
      <c r="E37" s="310">
        <v>34</v>
      </c>
      <c r="F37" s="312">
        <v>0.8310344827586207</v>
      </c>
      <c r="G37" s="310" t="s">
        <v>159</v>
      </c>
      <c r="H37" s="310">
        <v>22</v>
      </c>
      <c r="I37" s="312">
        <v>0.6642857142857144</v>
      </c>
      <c r="J37" s="193"/>
      <c r="K37" s="194"/>
    </row>
    <row r="38" spans="1:11" ht="12.75">
      <c r="A38" s="309" t="s">
        <v>160</v>
      </c>
      <c r="B38" s="310">
        <v>17</v>
      </c>
      <c r="C38" s="311">
        <v>1.04625</v>
      </c>
      <c r="D38" s="309" t="s">
        <v>161</v>
      </c>
      <c r="E38" s="310">
        <v>7</v>
      </c>
      <c r="F38" s="312">
        <v>0.8285714285714285</v>
      </c>
      <c r="G38" s="310" t="s">
        <v>162</v>
      </c>
      <c r="H38" s="310">
        <v>10</v>
      </c>
      <c r="I38" s="312">
        <v>0.655</v>
      </c>
      <c r="J38" s="193"/>
      <c r="K38" s="194"/>
    </row>
    <row r="39" spans="1:11" ht="12.75">
      <c r="A39" s="309" t="s">
        <v>163</v>
      </c>
      <c r="B39" s="310">
        <v>29</v>
      </c>
      <c r="C39" s="311">
        <v>1.0425</v>
      </c>
      <c r="D39" s="309" t="s">
        <v>164</v>
      </c>
      <c r="E39" s="310">
        <v>6</v>
      </c>
      <c r="F39" s="312">
        <v>0.8275</v>
      </c>
      <c r="G39" s="310" t="s">
        <v>165</v>
      </c>
      <c r="H39" s="310">
        <v>31</v>
      </c>
      <c r="I39" s="312">
        <v>0.645</v>
      </c>
      <c r="J39" s="193"/>
      <c r="K39" s="194"/>
    </row>
    <row r="40" spans="1:11" ht="12.75">
      <c r="A40" s="309" t="s">
        <v>166</v>
      </c>
      <c r="B40" s="310">
        <v>34</v>
      </c>
      <c r="C40" s="311">
        <v>1.0335294117647058</v>
      </c>
      <c r="D40" s="309" t="s">
        <v>167</v>
      </c>
      <c r="E40" s="310">
        <v>33</v>
      </c>
      <c r="F40" s="312">
        <v>0.8258620689655171</v>
      </c>
      <c r="G40" s="310" t="s">
        <v>168</v>
      </c>
      <c r="H40" s="310">
        <v>144</v>
      </c>
      <c r="I40" s="312">
        <v>0.640769230769231</v>
      </c>
      <c r="J40" s="193"/>
      <c r="K40" s="194"/>
    </row>
    <row r="41" spans="1:11" ht="12.75">
      <c r="A41" s="309" t="s">
        <v>169</v>
      </c>
      <c r="B41" s="310">
        <v>8</v>
      </c>
      <c r="C41" s="311">
        <v>1.0142857142857145</v>
      </c>
      <c r="D41" s="309" t="s">
        <v>170</v>
      </c>
      <c r="E41" s="310">
        <v>24</v>
      </c>
      <c r="F41" s="312">
        <v>0.8229166666666666</v>
      </c>
      <c r="G41" s="310" t="s">
        <v>171</v>
      </c>
      <c r="H41" s="310">
        <v>104</v>
      </c>
      <c r="I41" s="312">
        <v>0.638125</v>
      </c>
      <c r="J41" s="193"/>
      <c r="K41" s="194"/>
    </row>
    <row r="42" spans="1:11" ht="12.75">
      <c r="A42" s="309" t="s">
        <v>172</v>
      </c>
      <c r="B42" s="310">
        <v>35</v>
      </c>
      <c r="C42" s="311">
        <v>1.0034482758620689</v>
      </c>
      <c r="D42" s="309" t="s">
        <v>173</v>
      </c>
      <c r="E42" s="310">
        <v>197</v>
      </c>
      <c r="F42" s="312">
        <v>0.8203007518796996</v>
      </c>
      <c r="G42" s="310" t="s">
        <v>174</v>
      </c>
      <c r="H42" s="310">
        <v>504</v>
      </c>
      <c r="I42" s="312">
        <v>0.6208454810495626</v>
      </c>
      <c r="J42" s="193"/>
      <c r="K42" s="194"/>
    </row>
    <row r="43" spans="1:11" ht="12.75">
      <c r="A43" s="309" t="s">
        <v>175</v>
      </c>
      <c r="B43" s="310">
        <v>21</v>
      </c>
      <c r="C43" s="311">
        <v>0.9852941176470589</v>
      </c>
      <c r="D43" s="309" t="s">
        <v>176</v>
      </c>
      <c r="E43" s="310">
        <v>34</v>
      </c>
      <c r="F43" s="312">
        <v>0.81875</v>
      </c>
      <c r="G43" s="310" t="s">
        <v>177</v>
      </c>
      <c r="H43" s="310">
        <v>17</v>
      </c>
      <c r="I43" s="312">
        <v>0.5909090909090909</v>
      </c>
      <c r="J43" s="193"/>
      <c r="K43" s="194"/>
    </row>
    <row r="44" spans="1:11" ht="12.75">
      <c r="A44" s="309" t="s">
        <v>178</v>
      </c>
      <c r="B44" s="310">
        <v>54</v>
      </c>
      <c r="C44" s="311">
        <v>0.9843999999999999</v>
      </c>
      <c r="D44" s="309" t="s">
        <v>179</v>
      </c>
      <c r="E44" s="310">
        <v>69</v>
      </c>
      <c r="F44" s="312">
        <v>0.8146551724137931</v>
      </c>
      <c r="G44" s="310" t="s">
        <v>180</v>
      </c>
      <c r="H44" s="310">
        <v>242</v>
      </c>
      <c r="I44" s="312">
        <v>0.5675392670157068</v>
      </c>
      <c r="J44" s="193"/>
      <c r="K44" s="194"/>
    </row>
    <row r="45" spans="1:11" ht="12.75">
      <c r="A45" s="309" t="s">
        <v>181</v>
      </c>
      <c r="B45" s="310">
        <v>27</v>
      </c>
      <c r="C45" s="311">
        <v>0.9770833333333333</v>
      </c>
      <c r="D45" s="309" t="s">
        <v>182</v>
      </c>
      <c r="E45" s="310">
        <v>95</v>
      </c>
      <c r="F45" s="312">
        <v>0.8027397260273974</v>
      </c>
      <c r="G45" s="310" t="s">
        <v>183</v>
      </c>
      <c r="H45" s="310">
        <v>24</v>
      </c>
      <c r="I45" s="312">
        <v>0.5666666666666667</v>
      </c>
      <c r="J45" s="193"/>
      <c r="K45" s="194"/>
    </row>
    <row r="46" spans="1:11" ht="12.75">
      <c r="A46" s="309" t="s">
        <v>184</v>
      </c>
      <c r="B46" s="310">
        <v>12</v>
      </c>
      <c r="C46" s="311">
        <v>0.95</v>
      </c>
      <c r="D46" s="309" t="s">
        <v>185</v>
      </c>
      <c r="E46" s="310">
        <v>23</v>
      </c>
      <c r="F46" s="312">
        <v>0.8026315789473685</v>
      </c>
      <c r="G46" s="310" t="s">
        <v>186</v>
      </c>
      <c r="H46" s="310">
        <v>16</v>
      </c>
      <c r="I46" s="312">
        <v>0.5653846153846154</v>
      </c>
      <c r="J46" s="193"/>
      <c r="K46" s="194"/>
    </row>
    <row r="47" spans="1:11" ht="12.75">
      <c r="A47" s="313"/>
      <c r="B47" s="314"/>
      <c r="C47" s="315"/>
      <c r="D47" s="313"/>
      <c r="E47" s="314"/>
      <c r="F47" s="317"/>
      <c r="G47" s="314" t="s">
        <v>187</v>
      </c>
      <c r="H47" s="314">
        <v>48</v>
      </c>
      <c r="I47" s="316">
        <v>0.4071428571428573</v>
      </c>
      <c r="J47" s="193"/>
      <c r="K47" s="194"/>
    </row>
    <row r="48" spans="1:11" ht="12.75">
      <c r="A48" t="s">
        <v>288</v>
      </c>
      <c r="C48" s="192"/>
      <c r="I48" s="192"/>
      <c r="J48" s="193"/>
      <c r="K48" s="194"/>
    </row>
    <row r="49" spans="3:11" ht="12.75">
      <c r="C49" s="192"/>
      <c r="I49" s="192"/>
      <c r="J49" s="193"/>
      <c r="K49" s="194"/>
    </row>
    <row r="50" spans="3:11" ht="12.75">
      <c r="C50" s="192"/>
      <c r="I50" s="192"/>
      <c r="J50" s="193"/>
      <c r="K50" s="194"/>
    </row>
    <row r="51" spans="3:11" ht="12.75">
      <c r="C51" s="192"/>
      <c r="I51" s="192"/>
      <c r="J51" s="193"/>
      <c r="K51" s="194"/>
    </row>
    <row r="52" spans="3:11" ht="12.75">
      <c r="C52" s="192"/>
      <c r="I52" s="192"/>
      <c r="J52" s="193"/>
      <c r="K52" s="194"/>
    </row>
    <row r="53" spans="3:11" ht="12.75">
      <c r="C53" s="192"/>
      <c r="I53" s="192"/>
      <c r="J53" s="193"/>
      <c r="K53" s="194"/>
    </row>
    <row r="54" spans="3:11" ht="12.75">
      <c r="C54" s="192"/>
      <c r="I54" s="192"/>
      <c r="J54" s="193"/>
      <c r="K54" s="194"/>
    </row>
    <row r="55" spans="3:11" ht="12.75">
      <c r="C55" s="192"/>
      <c r="I55" s="192"/>
      <c r="J55" s="193"/>
      <c r="K55" s="194"/>
    </row>
    <row r="56" spans="3:11" ht="12.75">
      <c r="C56" s="192"/>
      <c r="I56" s="192"/>
      <c r="J56" s="193"/>
      <c r="K56" s="194"/>
    </row>
    <row r="57" spans="3:11" ht="12.75">
      <c r="C57" s="192"/>
      <c r="I57" s="192"/>
      <c r="J57" s="193"/>
      <c r="K57" s="194"/>
    </row>
    <row r="58" spans="3:11" ht="12.75">
      <c r="C58" s="192"/>
      <c r="I58" s="192"/>
      <c r="J58" s="193"/>
      <c r="K58" s="194"/>
    </row>
    <row r="59" spans="3:11" ht="12.75">
      <c r="C59" s="192"/>
      <c r="I59" s="192"/>
      <c r="J59" s="193"/>
      <c r="K59" s="194"/>
    </row>
    <row r="60" spans="3:11" ht="12.75">
      <c r="C60" s="192"/>
      <c r="I60" s="192"/>
      <c r="J60" s="193"/>
      <c r="K60" s="194"/>
    </row>
    <row r="61" spans="3:11" ht="12.75">
      <c r="C61" s="192"/>
      <c r="I61" s="192"/>
      <c r="J61" s="193"/>
      <c r="K61" s="194"/>
    </row>
    <row r="62" spans="3:11" ht="12.75">
      <c r="C62" s="192"/>
      <c r="I62" s="192"/>
      <c r="J62" s="193"/>
      <c r="K62" s="194"/>
    </row>
    <row r="63" spans="3:11" ht="12.75">
      <c r="C63" s="192"/>
      <c r="I63" s="192"/>
      <c r="J63" s="193"/>
      <c r="K63" s="194"/>
    </row>
    <row r="64" spans="3:11" ht="12.75">
      <c r="C64" s="192"/>
      <c r="I64" s="192"/>
      <c r="J64" s="193"/>
      <c r="K64" s="194"/>
    </row>
    <row r="65" spans="3:11" ht="12.75">
      <c r="C65" s="192"/>
      <c r="I65" s="192"/>
      <c r="J65" s="193"/>
      <c r="K65" s="194"/>
    </row>
    <row r="66" spans="3:11" ht="12.75">
      <c r="C66" s="192"/>
      <c r="I66" s="192"/>
      <c r="J66" s="193"/>
      <c r="K66" s="194"/>
    </row>
    <row r="67" spans="3:11" ht="12.75">
      <c r="C67" s="192"/>
      <c r="I67" s="192"/>
      <c r="J67" s="193"/>
      <c r="K67" s="194"/>
    </row>
    <row r="68" spans="3:11" ht="12.75">
      <c r="C68" s="192"/>
      <c r="I68" s="192"/>
      <c r="J68" s="193"/>
      <c r="K68" s="194"/>
    </row>
    <row r="69" spans="3:11" ht="12.75">
      <c r="C69" s="192"/>
      <c r="I69" s="192"/>
      <c r="J69" s="193"/>
      <c r="K69" s="194"/>
    </row>
    <row r="70" spans="3:11" ht="12.75">
      <c r="C70" s="192"/>
      <c r="I70" s="192"/>
      <c r="J70" s="193"/>
      <c r="K70" s="194"/>
    </row>
    <row r="71" spans="3:11" ht="12.75">
      <c r="C71" s="192"/>
      <c r="I71" s="192"/>
      <c r="J71" s="193"/>
      <c r="K71" s="194"/>
    </row>
    <row r="72" spans="3:11" ht="12.75">
      <c r="C72" s="192"/>
      <c r="I72" s="192"/>
      <c r="J72" s="193"/>
      <c r="K72" s="194"/>
    </row>
    <row r="73" spans="3:11" ht="12.75">
      <c r="C73" s="192"/>
      <c r="I73" s="192"/>
      <c r="J73" s="193"/>
      <c r="K73" s="194"/>
    </row>
    <row r="74" spans="3:11" ht="12.75">
      <c r="C74" s="192"/>
      <c r="I74" s="192"/>
      <c r="J74" s="193"/>
      <c r="K74" s="194"/>
    </row>
    <row r="75" spans="3:11" ht="12.75">
      <c r="C75" s="192"/>
      <c r="I75" s="192"/>
      <c r="J75" s="193"/>
      <c r="K75" s="194"/>
    </row>
    <row r="76" spans="3:11" ht="12.75">
      <c r="C76" s="192"/>
      <c r="I76" s="192"/>
      <c r="J76" s="193"/>
      <c r="K76" s="194"/>
    </row>
    <row r="77" spans="3:11" ht="12.75">
      <c r="C77" s="192"/>
      <c r="I77" s="192"/>
      <c r="J77" s="193"/>
      <c r="K77" s="194"/>
    </row>
    <row r="78" spans="3:11" ht="12.75">
      <c r="C78" s="192"/>
      <c r="I78" s="192"/>
      <c r="J78" s="193"/>
      <c r="K78" s="194"/>
    </row>
    <row r="79" spans="3:11" ht="12.75">
      <c r="C79" s="192"/>
      <c r="I79" s="192"/>
      <c r="J79" s="193"/>
      <c r="K79" s="194"/>
    </row>
    <row r="80" spans="3:11" ht="12.75">
      <c r="C80" s="192"/>
      <c r="I80" s="192"/>
      <c r="J80" s="193"/>
      <c r="K80" s="194"/>
    </row>
    <row r="81" spans="3:11" ht="12.75">
      <c r="C81" s="192"/>
      <c r="I81" s="192"/>
      <c r="J81" s="193"/>
      <c r="K81" s="194"/>
    </row>
    <row r="82" spans="3:11" ht="12.75">
      <c r="C82" s="192"/>
      <c r="I82" s="192"/>
      <c r="J82" s="193"/>
      <c r="K82" s="194"/>
    </row>
    <row r="83" spans="3:11" ht="12.75">
      <c r="C83" s="192"/>
      <c r="I83" s="192"/>
      <c r="J83" s="193"/>
      <c r="K83" s="194"/>
    </row>
    <row r="84" spans="3:11" ht="12.75">
      <c r="C84" s="192"/>
      <c r="I84" s="192"/>
      <c r="J84" s="193"/>
      <c r="K84" s="194"/>
    </row>
    <row r="85" spans="3:11" ht="12.75">
      <c r="C85" s="192"/>
      <c r="I85" s="192"/>
      <c r="J85" s="193"/>
      <c r="K85" s="194"/>
    </row>
    <row r="86" spans="3:11" ht="12.75">
      <c r="C86" s="192"/>
      <c r="I86" s="192"/>
      <c r="J86" s="193"/>
      <c r="K86" s="194"/>
    </row>
    <row r="87" spans="3:11" ht="12.75">
      <c r="C87" s="192"/>
      <c r="I87" s="192"/>
      <c r="J87" s="193"/>
      <c r="K87" s="194"/>
    </row>
    <row r="88" spans="3:11" ht="12.75">
      <c r="C88" s="192"/>
      <c r="I88" s="192"/>
      <c r="J88" s="193"/>
      <c r="K88" s="194"/>
    </row>
    <row r="89" spans="3:11" ht="12.75">
      <c r="C89" s="192"/>
      <c r="I89" s="192"/>
      <c r="J89" s="193"/>
      <c r="K89" s="194"/>
    </row>
    <row r="90" spans="3:11" ht="12.75">
      <c r="C90" s="192"/>
      <c r="I90" s="192"/>
      <c r="J90" s="193"/>
      <c r="K90" s="194"/>
    </row>
    <row r="91" spans="3:11" ht="12.75">
      <c r="C91" s="192"/>
      <c r="I91" s="192"/>
      <c r="J91" s="193"/>
      <c r="K91" s="194"/>
    </row>
    <row r="92" spans="3:11" ht="12.75">
      <c r="C92" s="192"/>
      <c r="I92" s="192"/>
      <c r="J92" s="193"/>
      <c r="K92" s="194"/>
    </row>
    <row r="93" spans="3:11" ht="12.75">
      <c r="C93" s="192"/>
      <c r="I93" s="192"/>
      <c r="J93" s="193"/>
      <c r="K93" s="194"/>
    </row>
    <row r="94" spans="3:11" ht="12.75">
      <c r="C94" s="192"/>
      <c r="I94" s="192"/>
      <c r="J94" s="193"/>
      <c r="K94" s="194"/>
    </row>
    <row r="95" spans="3:11" ht="12.75">
      <c r="C95" s="192"/>
      <c r="I95" s="192"/>
      <c r="J95" s="193"/>
      <c r="K95" s="194"/>
    </row>
    <row r="96" spans="3:11" ht="12.75">
      <c r="C96" s="192"/>
      <c r="I96" s="192"/>
      <c r="J96" s="193"/>
      <c r="K96" s="194"/>
    </row>
    <row r="97" spans="3:11" ht="12.75">
      <c r="C97" s="192"/>
      <c r="I97" s="192"/>
      <c r="J97" s="193"/>
      <c r="K97" s="194"/>
    </row>
    <row r="98" spans="3:11" ht="12.75">
      <c r="C98" s="192"/>
      <c r="I98" s="192"/>
      <c r="J98" s="193"/>
      <c r="K98" s="194"/>
    </row>
    <row r="99" spans="3:11" ht="12.75">
      <c r="C99" s="192"/>
      <c r="I99" s="192"/>
      <c r="J99" s="193"/>
      <c r="K99" s="194"/>
    </row>
    <row r="100" spans="3:11" ht="12.75">
      <c r="C100" s="192"/>
      <c r="I100" s="192"/>
      <c r="J100" s="193"/>
      <c r="K100" s="194"/>
    </row>
    <row r="101" spans="3:11" ht="12.75">
      <c r="C101" s="192"/>
      <c r="I101" s="192"/>
      <c r="J101" s="193"/>
      <c r="K101" s="194"/>
    </row>
    <row r="102" spans="3:11" ht="12.75">
      <c r="C102" s="192"/>
      <c r="I102" s="192"/>
      <c r="J102" s="193"/>
      <c r="K102" s="194"/>
    </row>
    <row r="103" spans="3:11" ht="12.75">
      <c r="C103" s="192"/>
      <c r="I103" s="192"/>
      <c r="J103" s="193"/>
      <c r="K103" s="194"/>
    </row>
    <row r="104" spans="3:11" ht="12.75">
      <c r="C104" s="192"/>
      <c r="I104" s="192"/>
      <c r="J104" s="193"/>
      <c r="K104" s="194"/>
    </row>
    <row r="105" spans="3:11" ht="12.75">
      <c r="C105" s="192"/>
      <c r="I105" s="192"/>
      <c r="J105" s="193"/>
      <c r="K105" s="194"/>
    </row>
    <row r="106" spans="3:11" ht="12.75">
      <c r="C106" s="192"/>
      <c r="I106" s="192"/>
      <c r="J106" s="193"/>
      <c r="K106" s="194"/>
    </row>
    <row r="107" spans="3:11" ht="12.75">
      <c r="C107" s="192"/>
      <c r="I107" s="192"/>
      <c r="J107" s="193"/>
      <c r="K107" s="194"/>
    </row>
    <row r="108" spans="3:11" ht="12.75">
      <c r="C108" s="192"/>
      <c r="I108" s="192"/>
      <c r="J108" s="193"/>
      <c r="K108" s="194"/>
    </row>
    <row r="109" spans="3:11" ht="12.75">
      <c r="C109" s="192"/>
      <c r="I109" s="192"/>
      <c r="J109" s="193"/>
      <c r="K109" s="194"/>
    </row>
    <row r="110" spans="3:11" ht="12.75">
      <c r="C110" s="192"/>
      <c r="I110" s="192"/>
      <c r="J110" s="193"/>
      <c r="K110" s="194"/>
    </row>
    <row r="111" spans="3:11" ht="12.75">
      <c r="C111" s="192"/>
      <c r="I111" s="192"/>
      <c r="J111" s="193"/>
      <c r="K111" s="194"/>
    </row>
    <row r="112" spans="3:11" ht="12.75">
      <c r="C112" s="192"/>
      <c r="I112" s="192"/>
      <c r="J112" s="193"/>
      <c r="K112" s="194"/>
    </row>
    <row r="113" spans="3:11" ht="12.75">
      <c r="C113" s="192"/>
      <c r="I113" s="192"/>
      <c r="J113" s="193"/>
      <c r="K113" s="194"/>
    </row>
    <row r="114" spans="1:11" ht="12.75">
      <c r="A114" s="195"/>
      <c r="B114" s="195"/>
      <c r="C114" s="196"/>
      <c r="D114" s="195" t="s">
        <v>188</v>
      </c>
      <c r="E114" s="195">
        <v>6958</v>
      </c>
      <c r="F114" s="196">
        <v>0.9076686544912408</v>
      </c>
      <c r="G114" s="195"/>
      <c r="H114" s="195"/>
      <c r="I114" s="196"/>
      <c r="J114" s="197"/>
      <c r="K114" s="198"/>
    </row>
  </sheetData>
  <printOptions/>
  <pageMargins left="0.56" right="0.4" top="0.55" bottom="1" header="0.52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K11" sqref="K11"/>
    </sheetView>
  </sheetViews>
  <sheetFormatPr defaultColWidth="9.140625" defaultRowHeight="12.75"/>
  <cols>
    <col min="2" max="3" width="13.00390625" style="0" customWidth="1"/>
    <col min="4" max="4" width="7.28125" style="0" customWidth="1"/>
    <col min="11" max="11" width="14.421875" style="0" customWidth="1"/>
  </cols>
  <sheetData>
    <row r="1" spans="1:11" ht="15.75">
      <c r="A1" s="199"/>
      <c r="K1" s="1" t="s">
        <v>317</v>
      </c>
    </row>
    <row r="2" spans="1:11" ht="15.75">
      <c r="A2" s="18"/>
      <c r="K2" s="200" t="s">
        <v>191</v>
      </c>
    </row>
    <row r="3" spans="1:10" ht="15.7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.75">
      <c r="A4" s="199"/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/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5.75">
      <c r="A6" s="199"/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8.75">
      <c r="A7" s="199"/>
      <c r="B7" s="199"/>
      <c r="C7" s="199"/>
      <c r="D7" s="201" t="s">
        <v>317</v>
      </c>
      <c r="E7" s="26"/>
      <c r="F7" s="26"/>
      <c r="G7" s="26"/>
      <c r="H7" s="26"/>
      <c r="I7" s="199"/>
      <c r="J7" s="199"/>
    </row>
    <row r="8" spans="1:10" ht="15.75">
      <c r="A8" s="199"/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5.75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18.75">
      <c r="A10" s="199"/>
      <c r="B10" s="199"/>
      <c r="C10" s="199"/>
      <c r="D10" s="201" t="s">
        <v>190</v>
      </c>
      <c r="E10" s="26"/>
      <c r="F10" s="26"/>
      <c r="G10" s="26"/>
      <c r="H10" s="26"/>
      <c r="I10" s="199"/>
      <c r="J10" s="199"/>
    </row>
    <row r="11" spans="1:10" ht="15.75">
      <c r="A11" s="199"/>
      <c r="B11" s="199"/>
      <c r="C11" s="199"/>
      <c r="D11" s="26" t="s">
        <v>315</v>
      </c>
      <c r="E11" s="26"/>
      <c r="F11" s="26"/>
      <c r="G11" s="26"/>
      <c r="H11" s="26"/>
      <c r="I11" s="199"/>
      <c r="J11" s="199"/>
    </row>
    <row r="12" spans="1:10" ht="15.75">
      <c r="A12" s="199"/>
      <c r="B12" s="199"/>
      <c r="C12" s="199"/>
      <c r="D12" s="26"/>
      <c r="E12" s="26"/>
      <c r="F12" s="26"/>
      <c r="G12" s="26"/>
      <c r="H12" s="26"/>
      <c r="I12" s="199"/>
      <c r="J12" s="199"/>
    </row>
    <row r="13" spans="1:10" ht="15.75">
      <c r="A13" s="199"/>
      <c r="B13" s="199"/>
      <c r="C13" s="199"/>
      <c r="D13" s="26" t="s">
        <v>81</v>
      </c>
      <c r="E13" s="26"/>
      <c r="F13" s="26"/>
      <c r="G13" s="26"/>
      <c r="H13" s="26"/>
      <c r="I13" s="199"/>
      <c r="J13" s="199"/>
    </row>
    <row r="14" spans="1:10" ht="15.75">
      <c r="A14" s="199"/>
      <c r="B14" s="199"/>
      <c r="C14" s="199"/>
      <c r="D14" s="26"/>
      <c r="E14" s="26"/>
      <c r="F14" s="26"/>
      <c r="G14" s="26"/>
      <c r="H14" s="26"/>
      <c r="I14" s="199"/>
      <c r="J14" s="199"/>
    </row>
    <row r="15" spans="1:10" ht="15.75">
      <c r="A15" s="199"/>
      <c r="B15" s="199"/>
      <c r="C15" s="199"/>
      <c r="D15" s="202" t="s">
        <v>192</v>
      </c>
      <c r="E15" s="203"/>
      <c r="F15" s="203"/>
      <c r="G15" s="203"/>
      <c r="H15" s="204">
        <v>0.033</v>
      </c>
      <c r="I15" s="199"/>
      <c r="J15" s="199"/>
    </row>
    <row r="16" spans="1:10" ht="15.75">
      <c r="A16" s="199"/>
      <c r="B16" s="199"/>
      <c r="C16" s="199"/>
      <c r="D16" s="205"/>
      <c r="E16" s="76" t="s">
        <v>193</v>
      </c>
      <c r="F16" s="76"/>
      <c r="G16" s="206"/>
      <c r="H16" s="207">
        <f>1+0.5*H18</f>
        <v>1.0275</v>
      </c>
      <c r="I16" s="199"/>
      <c r="J16" s="199"/>
    </row>
    <row r="17" spans="1:10" ht="15.75">
      <c r="A17" s="199"/>
      <c r="B17" s="199"/>
      <c r="C17" s="199"/>
      <c r="D17" s="205" t="s">
        <v>194</v>
      </c>
      <c r="E17" s="76"/>
      <c r="F17" s="76"/>
      <c r="G17" s="76"/>
      <c r="H17" s="208">
        <f>H15*H16</f>
        <v>0.03390750000000001</v>
      </c>
      <c r="I17" s="199"/>
      <c r="J17" s="199"/>
    </row>
    <row r="18" spans="1:10" ht="15.75">
      <c r="A18" s="199"/>
      <c r="B18" s="199"/>
      <c r="C18" s="199"/>
      <c r="D18" s="205" t="s">
        <v>195</v>
      </c>
      <c r="E18" s="76"/>
      <c r="F18" s="76"/>
      <c r="G18" s="76"/>
      <c r="H18" s="209">
        <v>0.055</v>
      </c>
      <c r="I18" s="199"/>
      <c r="J18" s="199"/>
    </row>
    <row r="19" spans="1:10" ht="15.75">
      <c r="A19" s="199"/>
      <c r="B19" s="199"/>
      <c r="C19" s="199"/>
      <c r="D19" s="210" t="s">
        <v>196</v>
      </c>
      <c r="E19" s="211"/>
      <c r="F19" s="211"/>
      <c r="G19" s="211"/>
      <c r="H19" s="212">
        <f>H17+H18</f>
        <v>0.0889075</v>
      </c>
      <c r="I19" s="199"/>
      <c r="J19" s="199"/>
    </row>
    <row r="20" spans="1:10" ht="15.75">
      <c r="A20" s="199"/>
      <c r="B20" s="199"/>
      <c r="C20" s="199"/>
      <c r="D20" s="199" t="s">
        <v>349</v>
      </c>
      <c r="E20" s="199"/>
      <c r="F20" s="199"/>
      <c r="G20" s="199"/>
      <c r="H20" s="199"/>
      <c r="I20" s="199"/>
      <c r="J20" s="199"/>
    </row>
    <row r="21" spans="1:10" ht="15.75">
      <c r="A21" s="199"/>
      <c r="B21" s="199"/>
      <c r="C21" s="199"/>
      <c r="D21" s="199" t="s">
        <v>197</v>
      </c>
      <c r="E21" s="199"/>
      <c r="F21" s="199"/>
      <c r="G21" s="199"/>
      <c r="H21" s="199"/>
      <c r="I21" s="199"/>
      <c r="J21" s="199"/>
    </row>
    <row r="22" spans="1:10" ht="15.75">
      <c r="A22" s="199"/>
      <c r="B22" s="199"/>
      <c r="C22" s="199"/>
      <c r="D22" s="199" t="s">
        <v>350</v>
      </c>
      <c r="E22" s="199"/>
      <c r="F22" s="199"/>
      <c r="G22" s="199"/>
      <c r="H22" s="199"/>
      <c r="I22" s="199"/>
      <c r="J22" s="199"/>
    </row>
    <row r="23" spans="1:10" ht="15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</row>
    <row r="24" spans="1:10" ht="15.75">
      <c r="A24" s="199"/>
      <c r="B24" s="199"/>
      <c r="C24" s="199"/>
      <c r="D24" s="26" t="s">
        <v>83</v>
      </c>
      <c r="E24" s="26"/>
      <c r="F24" s="26"/>
      <c r="G24" s="26"/>
      <c r="H24" s="26"/>
      <c r="I24" s="199"/>
      <c r="J24" s="199"/>
    </row>
    <row r="25" spans="1:10" ht="15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0" ht="15.75">
      <c r="A26" s="199"/>
      <c r="B26" s="199"/>
      <c r="C26" s="199"/>
      <c r="D26" s="202" t="s">
        <v>192</v>
      </c>
      <c r="E26" s="203"/>
      <c r="F26" s="203"/>
      <c r="G26" s="203"/>
      <c r="H26" s="204">
        <v>0.034</v>
      </c>
      <c r="I26" s="199"/>
      <c r="J26" s="199"/>
    </row>
    <row r="27" spans="4:8" ht="15.75">
      <c r="D27" s="205"/>
      <c r="E27" s="76" t="s">
        <v>193</v>
      </c>
      <c r="F27" s="76"/>
      <c r="G27" s="206"/>
      <c r="H27" s="207">
        <f>1+0.5*H29</f>
        <v>1.02625</v>
      </c>
    </row>
    <row r="28" spans="4:8" ht="15.75">
      <c r="D28" s="205" t="s">
        <v>194</v>
      </c>
      <c r="E28" s="76"/>
      <c r="F28" s="76"/>
      <c r="G28" s="76"/>
      <c r="H28" s="208">
        <f>H26*H27</f>
        <v>0.03489250000000001</v>
      </c>
    </row>
    <row r="29" spans="4:8" ht="15.75">
      <c r="D29" s="205" t="s">
        <v>195</v>
      </c>
      <c r="E29" s="76"/>
      <c r="F29" s="76"/>
      <c r="G29" s="76"/>
      <c r="H29" s="209">
        <v>0.0525</v>
      </c>
    </row>
    <row r="30" spans="4:8" ht="15.75">
      <c r="D30" s="210" t="s">
        <v>196</v>
      </c>
      <c r="E30" s="211"/>
      <c r="F30" s="211"/>
      <c r="G30" s="211"/>
      <c r="H30" s="212">
        <f>H28+H29</f>
        <v>0.08739250000000001</v>
      </c>
    </row>
    <row r="31" spans="4:8" ht="15.75">
      <c r="D31" s="199" t="s">
        <v>349</v>
      </c>
      <c r="E31" s="199"/>
      <c r="F31" s="199"/>
      <c r="G31" s="199"/>
      <c r="H31" s="199"/>
    </row>
    <row r="32" spans="4:8" ht="15.75">
      <c r="D32" s="199" t="s">
        <v>197</v>
      </c>
      <c r="E32" s="199"/>
      <c r="F32" s="199"/>
      <c r="G32" s="199"/>
      <c r="H32" s="199"/>
    </row>
    <row r="33" spans="4:8" ht="15.75">
      <c r="D33" s="199" t="s">
        <v>350</v>
      </c>
      <c r="E33" s="199"/>
      <c r="F33" s="199"/>
      <c r="G33" s="199"/>
      <c r="H33" s="199"/>
    </row>
  </sheetData>
  <printOptions/>
  <pageMargins left="0.69" right="0.75" top="0.56" bottom="1" header="0.5" footer="0.5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75" zoomScaleNormal="75" workbookViewId="0" topLeftCell="A1">
      <selection activeCell="N21" sqref="N21"/>
    </sheetView>
  </sheetViews>
  <sheetFormatPr defaultColWidth="9.140625" defaultRowHeight="12.75"/>
  <cols>
    <col min="1" max="1" width="30.421875" style="0" customWidth="1"/>
    <col min="2" max="2" width="9.28125" style="0" bestFit="1" customWidth="1"/>
    <col min="3" max="7" width="9.28125" style="0" customWidth="1"/>
    <col min="14" max="14" width="17.7109375" style="0" customWidth="1"/>
    <col min="15" max="15" width="8.8515625" style="0" customWidth="1"/>
  </cols>
  <sheetData>
    <row r="1" ht="15.75">
      <c r="N1" s="1" t="s">
        <v>317</v>
      </c>
    </row>
    <row r="2" ht="15.75">
      <c r="N2" s="1" t="s">
        <v>189</v>
      </c>
    </row>
    <row r="8" spans="1:8" ht="18.75">
      <c r="A8" s="16"/>
      <c r="C8" s="17"/>
      <c r="D8" s="18"/>
      <c r="E8" s="383" t="s">
        <v>339</v>
      </c>
      <c r="F8" s="17"/>
      <c r="G8" s="19"/>
      <c r="H8" s="19"/>
    </row>
    <row r="9" spans="1:8" ht="15.75">
      <c r="A9" s="16"/>
      <c r="C9" s="17"/>
      <c r="D9" s="18"/>
      <c r="E9" s="18"/>
      <c r="F9" s="17"/>
      <c r="G9" s="19"/>
      <c r="H9" s="19"/>
    </row>
    <row r="10" spans="1:8" ht="15.75">
      <c r="A10" s="16"/>
      <c r="C10" s="17"/>
      <c r="D10" s="26" t="s">
        <v>82</v>
      </c>
      <c r="E10" s="28"/>
      <c r="F10" s="52"/>
      <c r="G10" s="52"/>
      <c r="H10" s="52"/>
    </row>
    <row r="11" spans="1:8" ht="15.75">
      <c r="A11" s="16"/>
      <c r="C11" s="17"/>
      <c r="D11" s="26" t="s">
        <v>81</v>
      </c>
      <c r="E11" s="26"/>
      <c r="F11" s="52"/>
      <c r="G11" s="52"/>
      <c r="H11" s="52"/>
    </row>
    <row r="12" spans="1:8" ht="15.75">
      <c r="A12" s="16"/>
      <c r="C12" s="17"/>
      <c r="D12" s="173" t="s">
        <v>316</v>
      </c>
      <c r="E12" s="28"/>
      <c r="F12" s="52"/>
      <c r="G12" s="52"/>
      <c r="H12" s="52"/>
    </row>
    <row r="13" spans="1:9" ht="15.75">
      <c r="A13" s="4"/>
      <c r="B13" s="20"/>
      <c r="C13" s="20"/>
      <c r="D13" s="20"/>
      <c r="E13" s="20"/>
      <c r="F13" s="20"/>
      <c r="G13" s="20"/>
      <c r="H13" s="4"/>
      <c r="I13" s="4"/>
    </row>
    <row r="14" spans="1:9" ht="16.5" thickBot="1">
      <c r="A14" s="21"/>
      <c r="B14" s="4"/>
      <c r="C14" s="4"/>
      <c r="D14" s="4"/>
      <c r="E14" s="4"/>
      <c r="F14" s="4"/>
      <c r="G14" s="4"/>
      <c r="H14" s="4"/>
      <c r="I14" s="4"/>
    </row>
    <row r="15" spans="1:14" ht="16.5" thickBot="1">
      <c r="A15" s="22" t="s">
        <v>2</v>
      </c>
      <c r="B15" s="381" t="s">
        <v>59</v>
      </c>
      <c r="C15" s="381" t="s">
        <v>60</v>
      </c>
      <c r="D15" s="381" t="s">
        <v>61</v>
      </c>
      <c r="E15" s="381" t="s">
        <v>62</v>
      </c>
      <c r="F15" s="381" t="s">
        <v>29</v>
      </c>
      <c r="G15" s="381" t="s">
        <v>30</v>
      </c>
      <c r="H15" s="381" t="s">
        <v>31</v>
      </c>
      <c r="I15" s="381" t="s">
        <v>32</v>
      </c>
      <c r="J15" s="381" t="s">
        <v>33</v>
      </c>
      <c r="K15" s="381" t="s">
        <v>63</v>
      </c>
      <c r="L15" s="381" t="s">
        <v>64</v>
      </c>
      <c r="M15" s="382" t="s">
        <v>58</v>
      </c>
      <c r="N15" s="375" t="s">
        <v>27</v>
      </c>
    </row>
    <row r="16" spans="1:14" ht="15.75">
      <c r="A16" s="4" t="s">
        <v>68</v>
      </c>
      <c r="B16" s="23">
        <v>0.031</v>
      </c>
      <c r="C16" s="23">
        <v>0.031</v>
      </c>
      <c r="D16" s="23">
        <v>0.03</v>
      </c>
      <c r="E16" s="23">
        <v>0.031</v>
      </c>
      <c r="F16" s="23">
        <v>0.031</v>
      </c>
      <c r="G16" s="23">
        <v>0.028</v>
      </c>
      <c r="H16" s="23">
        <v>0.029</v>
      </c>
      <c r="I16" s="379">
        <v>0.029</v>
      </c>
      <c r="J16" s="379">
        <v>0.029</v>
      </c>
      <c r="K16" s="379">
        <v>0.032</v>
      </c>
      <c r="L16" s="380">
        <v>0.031</v>
      </c>
      <c r="M16" s="379">
        <v>0.036</v>
      </c>
      <c r="N16" s="376">
        <f aca="true" t="shared" si="0" ref="N16:N21">AVERAGE(B16:M16)</f>
        <v>0.030666666666666672</v>
      </c>
    </row>
    <row r="17" spans="1:14" ht="15.75">
      <c r="A17" s="6" t="s">
        <v>18</v>
      </c>
      <c r="B17" s="24">
        <v>0.029</v>
      </c>
      <c r="C17" s="24">
        <v>0.028</v>
      </c>
      <c r="D17" s="24">
        <v>0.0022222222222222222</v>
      </c>
      <c r="E17" s="23">
        <v>0.029</v>
      </c>
      <c r="F17" s="23">
        <v>0.029</v>
      </c>
      <c r="G17" s="23">
        <v>0.029</v>
      </c>
      <c r="H17" s="23">
        <v>0.028</v>
      </c>
      <c r="I17" s="95">
        <v>0.03</v>
      </c>
      <c r="J17" s="95">
        <v>0.03</v>
      </c>
      <c r="K17" s="95">
        <v>0.033</v>
      </c>
      <c r="L17" s="175">
        <v>0.034</v>
      </c>
      <c r="M17" s="95">
        <v>0.034</v>
      </c>
      <c r="N17" s="377">
        <f t="shared" si="0"/>
        <v>0.02793518518518519</v>
      </c>
    </row>
    <row r="18" spans="1:14" ht="15.75">
      <c r="A18" s="6" t="s">
        <v>21</v>
      </c>
      <c r="B18" s="24">
        <v>0.032</v>
      </c>
      <c r="C18" s="24">
        <v>0.033</v>
      </c>
      <c r="D18" s="24">
        <v>0.035</v>
      </c>
      <c r="E18" s="23">
        <v>0.035</v>
      </c>
      <c r="F18" s="23">
        <v>0.035</v>
      </c>
      <c r="G18" s="23">
        <v>0.032</v>
      </c>
      <c r="H18" s="23">
        <v>0.031</v>
      </c>
      <c r="I18" s="95">
        <v>0.033</v>
      </c>
      <c r="J18" s="95">
        <v>0.031</v>
      </c>
      <c r="K18" s="95">
        <v>0.034</v>
      </c>
      <c r="L18" s="175">
        <v>0.034</v>
      </c>
      <c r="M18" s="95">
        <v>0.039</v>
      </c>
      <c r="N18" s="377">
        <f t="shared" si="0"/>
        <v>0.03366666666666667</v>
      </c>
    </row>
    <row r="19" spans="1:14" ht="15.75">
      <c r="A19" s="6" t="s">
        <v>69</v>
      </c>
      <c r="B19" s="24">
        <v>0.033</v>
      </c>
      <c r="C19" s="24">
        <v>0.032</v>
      </c>
      <c r="D19" s="24">
        <v>0.032</v>
      </c>
      <c r="E19" s="23">
        <v>0.03</v>
      </c>
      <c r="F19" s="23">
        <v>0.03</v>
      </c>
      <c r="G19" s="23">
        <v>0.03</v>
      </c>
      <c r="H19" s="23">
        <v>0.031</v>
      </c>
      <c r="I19" s="95">
        <v>0.031</v>
      </c>
      <c r="J19" s="95">
        <v>0.032</v>
      </c>
      <c r="K19" s="95">
        <v>0.033</v>
      </c>
      <c r="L19" s="175">
        <v>0.033</v>
      </c>
      <c r="M19" s="95">
        <v>0.034</v>
      </c>
      <c r="N19" s="377">
        <f t="shared" si="0"/>
        <v>0.03175000000000001</v>
      </c>
    </row>
    <row r="20" spans="1:14" ht="16.5" thickBot="1">
      <c r="A20" s="180" t="s">
        <v>26</v>
      </c>
      <c r="B20" s="181">
        <v>0.03</v>
      </c>
      <c r="C20" s="181">
        <v>0.031</v>
      </c>
      <c r="D20" s="181">
        <v>0.03</v>
      </c>
      <c r="E20" s="181">
        <v>0.032</v>
      </c>
      <c r="F20" s="181">
        <v>0.032</v>
      </c>
      <c r="G20" s="181">
        <v>0.03</v>
      </c>
      <c r="H20" s="181">
        <v>0.03</v>
      </c>
      <c r="I20" s="181">
        <v>0.028</v>
      </c>
      <c r="J20" s="181">
        <v>0.028</v>
      </c>
      <c r="K20" s="181">
        <v>0.03</v>
      </c>
      <c r="L20" s="182">
        <v>0.031</v>
      </c>
      <c r="M20" s="95">
        <v>0.034</v>
      </c>
      <c r="N20" s="378">
        <f t="shared" si="0"/>
        <v>0.03050000000000001</v>
      </c>
    </row>
    <row r="21" spans="1:14" ht="16.5" thickBot="1">
      <c r="A21" s="183" t="s">
        <v>27</v>
      </c>
      <c r="B21" s="184">
        <f aca="true" t="shared" si="1" ref="B21:M21">AVERAGE(B16:B20)</f>
        <v>0.031</v>
      </c>
      <c r="C21" s="184">
        <f t="shared" si="1"/>
        <v>0.031</v>
      </c>
      <c r="D21" s="184">
        <f t="shared" si="1"/>
        <v>0.025844444444444448</v>
      </c>
      <c r="E21" s="184">
        <f t="shared" si="1"/>
        <v>0.0314</v>
      </c>
      <c r="F21" s="184">
        <f t="shared" si="1"/>
        <v>0.0314</v>
      </c>
      <c r="G21" s="184">
        <f t="shared" si="1"/>
        <v>0.0298</v>
      </c>
      <c r="H21" s="184">
        <f t="shared" si="1"/>
        <v>0.0298</v>
      </c>
      <c r="I21" s="184">
        <f t="shared" si="1"/>
        <v>0.030199999999999998</v>
      </c>
      <c r="J21" s="184">
        <f t="shared" si="1"/>
        <v>0.03</v>
      </c>
      <c r="K21" s="184">
        <f t="shared" si="1"/>
        <v>0.0324</v>
      </c>
      <c r="L21" s="185">
        <f t="shared" si="1"/>
        <v>0.032600000000000004</v>
      </c>
      <c r="M21" s="185">
        <f t="shared" si="1"/>
        <v>0.0354</v>
      </c>
      <c r="N21" s="188">
        <f t="shared" si="0"/>
        <v>0.0309037037037037</v>
      </c>
    </row>
    <row r="22" ht="12.75">
      <c r="H22" s="25"/>
    </row>
    <row r="24" spans="1:8" ht="15.75">
      <c r="A24" s="16"/>
      <c r="D24" s="26" t="s">
        <v>82</v>
      </c>
      <c r="E24" s="28"/>
      <c r="F24" s="52"/>
      <c r="G24" s="52"/>
      <c r="H24" s="52"/>
    </row>
    <row r="25" spans="1:8" ht="15.75">
      <c r="A25" s="16"/>
      <c r="D25" s="26" t="s">
        <v>83</v>
      </c>
      <c r="E25" s="26"/>
      <c r="F25" s="52"/>
      <c r="G25" s="52"/>
      <c r="H25" s="52"/>
    </row>
    <row r="26" spans="1:8" ht="15.75">
      <c r="A26" s="16"/>
      <c r="D26" s="173" t="s">
        <v>316</v>
      </c>
      <c r="E26" s="28"/>
      <c r="F26" s="52"/>
      <c r="G26" s="52"/>
      <c r="H26" s="52"/>
    </row>
    <row r="27" spans="1:9" ht="15.75">
      <c r="A27" s="4"/>
      <c r="B27" s="20"/>
      <c r="C27" s="20"/>
      <c r="D27" s="20"/>
      <c r="E27" s="20"/>
      <c r="F27" s="20"/>
      <c r="G27" s="20"/>
      <c r="H27" s="4"/>
      <c r="I27" s="4"/>
    </row>
    <row r="28" spans="1:9" ht="16.5" thickBot="1">
      <c r="A28" s="21"/>
      <c r="B28" s="4"/>
      <c r="C28" s="4"/>
      <c r="D28" s="4"/>
      <c r="E28" s="4"/>
      <c r="F28" s="4"/>
      <c r="G28" s="4"/>
      <c r="H28" s="4"/>
      <c r="I28" s="4"/>
    </row>
    <row r="29" spans="1:14" ht="16.5" thickBot="1">
      <c r="A29" s="22" t="s">
        <v>2</v>
      </c>
      <c r="B29" s="94" t="s">
        <v>59</v>
      </c>
      <c r="C29" s="94" t="s">
        <v>60</v>
      </c>
      <c r="D29" s="94" t="s">
        <v>61</v>
      </c>
      <c r="E29" s="94" t="s">
        <v>62</v>
      </c>
      <c r="F29" s="94" t="s">
        <v>29</v>
      </c>
      <c r="G29" s="94" t="s">
        <v>30</v>
      </c>
      <c r="H29" s="94" t="s">
        <v>31</v>
      </c>
      <c r="I29" s="94" t="s">
        <v>32</v>
      </c>
      <c r="J29" s="94" t="s">
        <v>33</v>
      </c>
      <c r="K29" s="94" t="s">
        <v>63</v>
      </c>
      <c r="L29" s="94" t="s">
        <v>64</v>
      </c>
      <c r="M29" s="382" t="s">
        <v>58</v>
      </c>
      <c r="N29" s="174" t="s">
        <v>27</v>
      </c>
    </row>
    <row r="30" spans="1:14" ht="15.75">
      <c r="A30" s="6" t="s">
        <v>13</v>
      </c>
      <c r="B30" s="24">
        <v>0.034</v>
      </c>
      <c r="C30" s="24">
        <v>0.036</v>
      </c>
      <c r="D30" s="24">
        <v>0.036</v>
      </c>
      <c r="E30" s="24">
        <v>0.036</v>
      </c>
      <c r="F30" s="24">
        <v>0.036</v>
      </c>
      <c r="G30" s="24">
        <v>0.033</v>
      </c>
      <c r="H30" s="24">
        <v>0.035</v>
      </c>
      <c r="I30" s="95">
        <v>0.036</v>
      </c>
      <c r="J30" s="95">
        <v>0.036</v>
      </c>
      <c r="K30" s="95">
        <v>0.039</v>
      </c>
      <c r="L30" s="95">
        <v>0.04</v>
      </c>
      <c r="M30" s="379">
        <v>0.04</v>
      </c>
      <c r="N30" s="176">
        <f>AVERAGE(B30:L30)</f>
        <v>0.03609090909090909</v>
      </c>
    </row>
    <row r="31" spans="1:14" ht="15.75">
      <c r="A31" s="4" t="s">
        <v>14</v>
      </c>
      <c r="B31" s="24">
        <v>0.024</v>
      </c>
      <c r="C31" s="24">
        <v>0.023</v>
      </c>
      <c r="D31" s="24">
        <v>0.023</v>
      </c>
      <c r="E31" s="23">
        <v>0.024</v>
      </c>
      <c r="F31" s="23">
        <v>0.019</v>
      </c>
      <c r="G31" s="23">
        <v>0.021</v>
      </c>
      <c r="H31" s="23">
        <v>0.022</v>
      </c>
      <c r="I31" s="95">
        <v>0.024</v>
      </c>
      <c r="J31" s="95">
        <v>0.023</v>
      </c>
      <c r="K31" s="95">
        <v>0.025</v>
      </c>
      <c r="L31" s="95">
        <v>0.024</v>
      </c>
      <c r="M31" s="95">
        <v>0.025</v>
      </c>
      <c r="N31" s="177">
        <f>AVERAGE(B31:L31)</f>
        <v>0.02290909090909091</v>
      </c>
    </row>
    <row r="32" spans="1:14" ht="15.75">
      <c r="A32" s="6" t="s">
        <v>17</v>
      </c>
      <c r="B32" s="24">
        <v>0.043</v>
      </c>
      <c r="C32" s="24">
        <v>0.043</v>
      </c>
      <c r="D32" s="24">
        <v>0.042</v>
      </c>
      <c r="E32" s="23">
        <v>0.044</v>
      </c>
      <c r="F32" s="23">
        <v>0.044</v>
      </c>
      <c r="G32" s="23">
        <v>0.039</v>
      </c>
      <c r="H32" s="23">
        <v>0.039</v>
      </c>
      <c r="I32" s="95">
        <v>0.041</v>
      </c>
      <c r="J32" s="95">
        <v>0.038</v>
      </c>
      <c r="K32" s="95">
        <v>0.042</v>
      </c>
      <c r="L32" s="95">
        <v>0.04</v>
      </c>
      <c r="M32" s="95">
        <v>0.043</v>
      </c>
      <c r="N32" s="177">
        <f>AVERAGE(B32:L32)</f>
        <v>0.04136363636363635</v>
      </c>
    </row>
    <row r="33" spans="1:14" ht="16.5" thickBot="1">
      <c r="A33" s="180" t="s">
        <v>23</v>
      </c>
      <c r="B33" s="186">
        <v>0.034</v>
      </c>
      <c r="C33" s="186">
        <v>0.033</v>
      </c>
      <c r="D33" s="186">
        <v>0.033</v>
      </c>
      <c r="E33" s="186">
        <v>0.034</v>
      </c>
      <c r="F33" s="186">
        <v>0.034</v>
      </c>
      <c r="G33" s="187">
        <v>0.032</v>
      </c>
      <c r="H33" s="187">
        <v>0.027</v>
      </c>
      <c r="I33" s="181">
        <v>0.029</v>
      </c>
      <c r="J33" s="181">
        <v>0.028</v>
      </c>
      <c r="K33" s="181">
        <v>0.032</v>
      </c>
      <c r="L33" s="181">
        <v>0.031</v>
      </c>
      <c r="M33" s="95">
        <v>0.033</v>
      </c>
      <c r="N33" s="178">
        <f>AVERAGE(B33:L33)</f>
        <v>0.03154545454545455</v>
      </c>
    </row>
    <row r="34" spans="1:14" ht="16.5" thickBot="1">
      <c r="A34" s="183" t="s">
        <v>27</v>
      </c>
      <c r="B34" s="184">
        <f aca="true" t="shared" si="2" ref="B34:M34">AVERAGE(B30:B33)</f>
        <v>0.03375</v>
      </c>
      <c r="C34" s="184">
        <f t="shared" si="2"/>
        <v>0.03375</v>
      </c>
      <c r="D34" s="184">
        <f t="shared" si="2"/>
        <v>0.0335</v>
      </c>
      <c r="E34" s="184">
        <f t="shared" si="2"/>
        <v>0.0345</v>
      </c>
      <c r="F34" s="184">
        <f t="shared" si="2"/>
        <v>0.03325</v>
      </c>
      <c r="G34" s="184">
        <f t="shared" si="2"/>
        <v>0.03125</v>
      </c>
      <c r="H34" s="184">
        <f t="shared" si="2"/>
        <v>0.03075</v>
      </c>
      <c r="I34" s="184">
        <f t="shared" si="2"/>
        <v>0.0325</v>
      </c>
      <c r="J34" s="184">
        <f t="shared" si="2"/>
        <v>0.03125</v>
      </c>
      <c r="K34" s="184">
        <f t="shared" si="2"/>
        <v>0.0345</v>
      </c>
      <c r="L34" s="185">
        <f t="shared" si="2"/>
        <v>0.03375</v>
      </c>
      <c r="M34" s="185">
        <f t="shared" si="2"/>
        <v>0.035250000000000004</v>
      </c>
      <c r="N34" s="188">
        <f>AVERAGE(B34:L34)</f>
        <v>0.03297727272727272</v>
      </c>
    </row>
    <row r="35" spans="1:14" ht="15.75">
      <c r="A35" s="338" t="s">
        <v>308</v>
      </c>
      <c r="N35" s="179"/>
    </row>
    <row r="36" ht="15.75">
      <c r="A36" s="338" t="s">
        <v>309</v>
      </c>
    </row>
  </sheetData>
  <printOptions/>
  <pageMargins left="0.46" right="0.17" top="0.31" bottom="1" header="0.5" footer="0.5"/>
  <pageSetup fitToHeight="1" fitToWidth="1" horizontalDpi="300" verticalDpi="300" orientation="landscape" scale="79" r:id="rId1"/>
  <ignoredErrors>
    <ignoredError sqref="N30 N31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cp:lastPrinted>2004-08-26T18:56:14Z</cp:lastPrinted>
  <dcterms:created xsi:type="dcterms:W3CDTF">2004-07-08T15:39:03Z</dcterms:created>
  <dcterms:modified xsi:type="dcterms:W3CDTF">2004-08-26T20:31:44Z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