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8070" activeTab="0"/>
  </bookViews>
  <sheets>
    <sheet name="Cost of a SORD" sheetId="1" r:id="rId1"/>
    <sheet name="Footnotes" sheetId="2" r:id="rId2"/>
    <sheet name="# Calls" sheetId="3" r:id="rId3"/>
    <sheet name="Customers" sheetId="4" r:id="rId4"/>
  </sheets>
  <definedNames>
    <definedName name="_xlnm.Print_Area" localSheetId="2">'# Calls'!$A$1:$E$9</definedName>
    <definedName name="_xlnm.Print_Area" localSheetId="0">'Cost of a SORD'!$A$1:$I$96</definedName>
    <definedName name="_xlnm.Print_Area" localSheetId="3">'Customers'!$A$1:$L$25</definedName>
    <definedName name="_xlnm.Print_Area" localSheetId="1">'Footnotes'!$A$1:$E$26</definedName>
    <definedName name="_xlnm.Print_Titles" localSheetId="0">'Cost of a SORD'!$1:$4</definedName>
  </definedNames>
  <calcPr fullCalcOnLoad="1"/>
</workbook>
</file>

<file path=xl/sharedStrings.xml><?xml version="1.0" encoding="utf-8"?>
<sst xmlns="http://schemas.openxmlformats.org/spreadsheetml/2006/main" count="192" uniqueCount="137">
  <si>
    <t>KAW - Case 2004-00103</t>
  </si>
  <si>
    <t>(Expenses are based on forecasted test year unless otherwise noted)</t>
  </si>
  <si>
    <t>Labor and miscellaneous expenses:</t>
  </si>
  <si>
    <t>Miscellaneous expenses:</t>
  </si>
  <si>
    <t>Contract Services - Other</t>
  </si>
  <si>
    <t>M &amp; S Oper TD</t>
  </si>
  <si>
    <t>Misc Oper TD</t>
  </si>
  <si>
    <t>Electricity</t>
  </si>
  <si>
    <t>Office &amp; Admin Supplies TD</t>
  </si>
  <si>
    <t>Heat - Office TD</t>
  </si>
  <si>
    <t>Janitorial TD</t>
  </si>
  <si>
    <t>Trash Removal TD</t>
  </si>
  <si>
    <t>Uniforms</t>
  </si>
  <si>
    <t>Cell Phone TD</t>
  </si>
  <si>
    <t xml:space="preserve">     Subtotal direct service order labor</t>
  </si>
  <si>
    <t>Direct service order labor as a % of grand total labor</t>
  </si>
  <si>
    <t>Payroll overhead:</t>
  </si>
  <si>
    <t>1.</t>
  </si>
  <si>
    <t>2.</t>
  </si>
  <si>
    <t>Direct service order labor</t>
  </si>
  <si>
    <t>Payroll overhead factor for forecasted test year</t>
  </si>
  <si>
    <t xml:space="preserve">     Subtotal miscellaneous expenses</t>
  </si>
  <si>
    <t>3.</t>
  </si>
  <si>
    <t>Transportation expense:</t>
  </si>
  <si>
    <t>Total miles driven by field service persons in 2003</t>
  </si>
  <si>
    <t>Miles driven per service order in 2003</t>
  </si>
  <si>
    <t>Service orders worked per average customer in 2003</t>
  </si>
  <si>
    <t>Estimated service orders worked in forecasted test year</t>
  </si>
  <si>
    <t>Estimated miles driven by field service persons in test year</t>
  </si>
  <si>
    <t>IRS rate per mile</t>
  </si>
  <si>
    <t xml:space="preserve">     Estimated transportation cost by field service persons in test year</t>
  </si>
  <si>
    <t xml:space="preserve">     Miscellaneous expense allocated to direct service order labor</t>
  </si>
  <si>
    <t>4.</t>
  </si>
  <si>
    <t>Allocation of Customer Service Center Costs</t>
  </si>
  <si>
    <t>5.</t>
  </si>
  <si>
    <t xml:space="preserve">     Total payroll overhead allocated to direct service order labor</t>
  </si>
  <si>
    <t>Totals</t>
  </si>
  <si>
    <t>Payroll overhead</t>
  </si>
  <si>
    <t>Miscellaneous expenses</t>
  </si>
  <si>
    <t>Transportation expense</t>
  </si>
  <si>
    <t>Customer Service Center costs</t>
  </si>
  <si>
    <t xml:space="preserve">     Subtotal</t>
  </si>
  <si>
    <t>Estimated service orders worked during test year</t>
  </si>
  <si>
    <t>6.</t>
  </si>
  <si>
    <t>Cost per service order (activation fee)</t>
  </si>
  <si>
    <t>Revenues from activation fee</t>
  </si>
  <si>
    <t>Total Activation Fee Revenues</t>
  </si>
  <si>
    <t>"</t>
  </si>
  <si>
    <t>Allocation Schedule</t>
  </si>
  <si>
    <t>Average customers in forecasted test year (Lexington)</t>
  </si>
  <si>
    <t>Total service orders worked by field service persons in 2003 (Lexington)</t>
  </si>
  <si>
    <t>Average customers 2003 (Lexington) [(Dec 2002 + Dec 2003)/2]</t>
  </si>
  <si>
    <t>Total Field Service Labor in test year</t>
  </si>
  <si>
    <t>Total Inside Customer Service Labor in test year</t>
  </si>
  <si>
    <t>Total Remaining Distribution Department Labor in test year</t>
  </si>
  <si>
    <t>(2)</t>
  </si>
  <si>
    <t>(3)</t>
  </si>
  <si>
    <t>2003 customers</t>
  </si>
  <si>
    <t>2002 customers</t>
  </si>
  <si>
    <t>Total</t>
  </si>
  <si>
    <t>Tri-Village/Elk Lake</t>
  </si>
  <si>
    <t>Net</t>
  </si>
  <si>
    <t>(4)</t>
  </si>
  <si>
    <t>Customres at 11/30/04</t>
  </si>
  <si>
    <t>Customers at 11/30/05</t>
  </si>
  <si>
    <t>Per Allocation Schedule</t>
  </si>
  <si>
    <t>Above numbers per ABP provided by Bryan Siler e-mail dated 4/8/04</t>
  </si>
  <si>
    <t>Above numbers per 329 provided by Bryan Siler</t>
  </si>
  <si>
    <t>Average</t>
  </si>
  <si>
    <t>formula</t>
  </si>
  <si>
    <t>Based on 2005 ABP</t>
  </si>
  <si>
    <t>Estimated # of calls received by the KAW Call Center</t>
  </si>
  <si>
    <t>Ratio of service orders to calls received</t>
  </si>
  <si>
    <t>Allocate CSC costs to service orders based on ratio of service orders to calls received</t>
  </si>
  <si>
    <t>(5)</t>
  </si>
  <si>
    <t>Above numbers from file named Customers by County 1989-2003</t>
  </si>
  <si>
    <t>Bill Buckner's Total Service Orders for 2003 (EDIS &amp; ECIS) =</t>
  </si>
  <si>
    <r>
      <t>(1)</t>
    </r>
    <r>
      <rPr>
        <sz val="10"/>
        <rFont val="Arial"/>
        <family val="0"/>
      </rPr>
      <t xml:space="preserve"> See Footnotes tab</t>
    </r>
  </si>
  <si>
    <t>(1)</t>
  </si>
  <si>
    <t>See file: 2004-0407-Labor by employee 2004-v2-040404-CDB-used for allocations</t>
  </si>
  <si>
    <t xml:space="preserve">     Grand total labor distribution department labor</t>
  </si>
  <si>
    <t>KAW</t>
  </si>
  <si>
    <t>annualized</t>
  </si>
  <si>
    <t>#</t>
  </si>
  <si>
    <t>Date</t>
  </si>
  <si>
    <t>YTD July 2003</t>
  </si>
  <si>
    <t>Kentucky-American Water Company</t>
  </si>
  <si>
    <t>Year *</t>
  </si>
  <si>
    <t>Bourbon</t>
  </si>
  <si>
    <t>Fayette</t>
  </si>
  <si>
    <t>Gallatin</t>
  </si>
  <si>
    <t>Grant</t>
  </si>
  <si>
    <t>Owen</t>
  </si>
  <si>
    <t>Jessamine</t>
  </si>
  <si>
    <t>Harrison</t>
  </si>
  <si>
    <t>Scott</t>
  </si>
  <si>
    <t>Woodford</t>
  </si>
  <si>
    <t>Clark</t>
  </si>
  <si>
    <t>2003**</t>
  </si>
  <si>
    <t xml:space="preserve"> </t>
  </si>
  <si>
    <t>* All counts are year end unless otherwise noted.</t>
  </si>
  <si>
    <t>** See attached sheet</t>
  </si>
  <si>
    <t>Calls per customer</t>
  </si>
  <si>
    <t xml:space="preserve">Estimated calls per customer </t>
  </si>
  <si>
    <t>Year end customers</t>
  </si>
  <si>
    <t>Direct service order labor eligible for incentive pay</t>
  </si>
  <si>
    <t>Incentive pay as a % of eligible labor</t>
  </si>
  <si>
    <t>Incentive pay allocated</t>
  </si>
  <si>
    <t>Incentive pay</t>
  </si>
  <si>
    <t>Cost of a Service Order for Lexington</t>
  </si>
  <si>
    <t xml:space="preserve">Call center costs in KY management fees in test year (Lexington) </t>
  </si>
  <si>
    <t xml:space="preserve">Per file named: Mileage - Service Order Cost Calc - Values Only </t>
  </si>
  <si>
    <t>Total Operations Superintendent Labor</t>
  </si>
  <si>
    <t>Allocated to Service Order Work</t>
  </si>
  <si>
    <t>Operations Superintendent allocation</t>
  </si>
  <si>
    <t>Direct service order labor plus allocated Operations Superintendent</t>
  </si>
  <si>
    <t>Direct Customer Service Expenses</t>
  </si>
  <si>
    <t>M &amp; S Oper</t>
  </si>
  <si>
    <t>Dec 2004 - Nov 2005 ABP - Bus Unit 120103 (CORP Customer Service)</t>
  </si>
  <si>
    <t>Dec 2004 - Nov 2005 ABP - Bus Unit 120206 - (Distribution)</t>
  </si>
  <si>
    <t>Misc Oper Customer Service</t>
  </si>
  <si>
    <t>Office &amp; Admin</t>
  </si>
  <si>
    <t>Cell Phone</t>
  </si>
  <si>
    <t>Rents</t>
  </si>
  <si>
    <t>Contract Services - Temporary Labor</t>
  </si>
  <si>
    <t xml:space="preserve">     Subtotal customer service expenses</t>
  </si>
  <si>
    <t xml:space="preserve">(2) </t>
  </si>
  <si>
    <t>Customer Service expenses (service order closing)</t>
  </si>
  <si>
    <t>Round activation fee to $24</t>
  </si>
  <si>
    <t>Query: TURNON2003</t>
  </si>
  <si>
    <t>Orders for 10.5 months = 24,646</t>
  </si>
  <si>
    <t>24,646/10.5*12 = 28,166</t>
  </si>
  <si>
    <t>Say</t>
  </si>
  <si>
    <t>Estimated number of Turn On orders</t>
  </si>
  <si>
    <t>Footnotes - Cost of a SORD</t>
  </si>
  <si>
    <t>Number of Customer Calls Answered - (For Cost of a SORD)</t>
  </si>
  <si>
    <t xml:space="preserve"> Customers by County (For Cost of a SORD)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</si>
</sst>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2" borderId="0" xfId="0" applyNumberFormat="1" applyFill="1" applyAlignment="1">
      <alignment/>
    </xf>
    <xf numFmtId="167" fontId="0" fillId="2" borderId="0" xfId="17" applyNumberForma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5" fontId="0" fillId="2" borderId="0" xfId="15" applyNumberFormat="1" applyFill="1" applyAlignment="1">
      <alignment/>
    </xf>
    <xf numFmtId="167" fontId="0" fillId="2" borderId="0" xfId="19" applyNumberFormat="1" applyFill="1" applyAlignment="1">
      <alignment/>
    </xf>
    <xf numFmtId="10" fontId="0" fillId="0" borderId="0" xfId="19" applyNumberFormat="1" applyAlignment="1">
      <alignment/>
    </xf>
    <xf numFmtId="167" fontId="0" fillId="0" borderId="0" xfId="17" applyNumberFormat="1" applyFill="1" applyAlignment="1">
      <alignment/>
    </xf>
    <xf numFmtId="0" fontId="0" fillId="0" borderId="0" xfId="0" applyFont="1" applyAlignment="1">
      <alignment/>
    </xf>
    <xf numFmtId="168" fontId="0" fillId="2" borderId="0" xfId="17" applyNumberFormat="1" applyFill="1" applyAlignment="1">
      <alignment/>
    </xf>
    <xf numFmtId="165" fontId="0" fillId="0" borderId="0" xfId="15" applyNumberFormat="1" applyFill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9" fontId="0" fillId="0" borderId="0" xfId="19" applyNumberFormat="1" applyAlignment="1">
      <alignment/>
    </xf>
    <xf numFmtId="167" fontId="0" fillId="0" borderId="1" xfId="17" applyNumberFormat="1" applyBorder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165" fontId="4" fillId="0" borderId="0" xfId="15" applyNumberFormat="1" applyFont="1" applyAlignment="1">
      <alignment horizontal="right"/>
    </xf>
    <xf numFmtId="165" fontId="4" fillId="0" borderId="0" xfId="15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4" fillId="0" borderId="0" xfId="15" applyNumberFormat="1" applyFont="1" applyAlignment="1" quotePrefix="1">
      <alignment horizontal="center"/>
    </xf>
    <xf numFmtId="0" fontId="4" fillId="0" borderId="0" xfId="15" applyNumberFormat="1" applyFont="1" applyAlignment="1">
      <alignment horizontal="right"/>
    </xf>
    <xf numFmtId="165" fontId="4" fillId="0" borderId="0" xfId="15" applyNumberFormat="1" applyFont="1" applyAlignment="1">
      <alignment/>
    </xf>
    <xf numFmtId="17" fontId="4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165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1" xfId="17" applyNumberFormat="1" applyFont="1" applyBorder="1" applyAlignment="1">
      <alignment/>
    </xf>
    <xf numFmtId="44" fontId="1" fillId="0" borderId="0" xfId="17" applyFont="1" applyAlignment="1">
      <alignment/>
    </xf>
    <xf numFmtId="167" fontId="0" fillId="0" borderId="0" xfId="17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 horizontal="right"/>
    </xf>
    <xf numFmtId="165" fontId="1" fillId="2" borderId="0" xfId="15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75" zoomScaleNormal="75" workbookViewId="0" topLeftCell="A1">
      <selection activeCell="A1" sqref="A1:I96"/>
    </sheetView>
  </sheetViews>
  <sheetFormatPr defaultColWidth="9.140625" defaultRowHeight="12.75"/>
  <cols>
    <col min="2" max="2" width="5.8515625" style="0" customWidth="1"/>
    <col min="3" max="3" width="58.00390625" style="0" customWidth="1"/>
    <col min="4" max="4" width="16.421875" style="0" customWidth="1"/>
    <col min="5" max="5" width="12.8515625" style="0" customWidth="1"/>
    <col min="9" max="9" width="17.8515625" style="0" customWidth="1"/>
  </cols>
  <sheetData>
    <row r="1" spans="1:4" ht="12.75">
      <c r="A1" s="56" t="s">
        <v>0</v>
      </c>
      <c r="B1" s="56"/>
      <c r="C1" s="56"/>
      <c r="D1" s="56"/>
    </row>
    <row r="2" spans="1:4" ht="12.75">
      <c r="A2" s="56" t="s">
        <v>109</v>
      </c>
      <c r="B2" s="56"/>
      <c r="C2" s="56"/>
      <c r="D2" s="56"/>
    </row>
    <row r="3" ht="12.75">
      <c r="C3" t="s">
        <v>1</v>
      </c>
    </row>
    <row r="5" spans="2:3" ht="12.75">
      <c r="B5" s="3" t="s">
        <v>17</v>
      </c>
      <c r="C5" s="5" t="s">
        <v>2</v>
      </c>
    </row>
    <row r="6" spans="3:5" ht="12.75">
      <c r="C6" s="6" t="s">
        <v>52</v>
      </c>
      <c r="D6" s="13">
        <v>488200</v>
      </c>
      <c r="E6" s="14" t="s">
        <v>55</v>
      </c>
    </row>
    <row r="7" spans="3:5" ht="12.75">
      <c r="C7" s="6" t="s">
        <v>53</v>
      </c>
      <c r="D7" s="18">
        <v>217535</v>
      </c>
      <c r="E7" s="14" t="s">
        <v>55</v>
      </c>
    </row>
    <row r="8" spans="3:5" ht="13.5" thickBot="1">
      <c r="C8" s="6" t="s">
        <v>14</v>
      </c>
      <c r="D8" s="29">
        <f>D6+D7</f>
        <v>705735</v>
      </c>
      <c r="E8" t="s">
        <v>69</v>
      </c>
    </row>
    <row r="9" spans="3:5" ht="13.5" thickTop="1">
      <c r="C9" s="6" t="s">
        <v>54</v>
      </c>
      <c r="D9" s="21">
        <f>D10-D6-D7</f>
        <v>2238574</v>
      </c>
      <c r="E9" s="22" t="s">
        <v>69</v>
      </c>
    </row>
    <row r="10" spans="3:5" ht="12.75">
      <c r="C10" s="6" t="s">
        <v>80</v>
      </c>
      <c r="D10" s="19">
        <v>2944309</v>
      </c>
      <c r="E10" s="14" t="s">
        <v>55</v>
      </c>
    </row>
    <row r="11" spans="3:5" ht="12.75">
      <c r="C11" s="6" t="s">
        <v>15</v>
      </c>
      <c r="D11" s="20">
        <f>D8/D10</f>
        <v>0.23969461085775984</v>
      </c>
      <c r="E11" s="22" t="s">
        <v>69</v>
      </c>
    </row>
    <row r="12" spans="3:5" ht="12.75">
      <c r="C12" s="6" t="s">
        <v>112</v>
      </c>
      <c r="D12" s="2">
        <v>90513</v>
      </c>
      <c r="E12" s="22"/>
    </row>
    <row r="13" spans="3:5" ht="13.5" thickBot="1">
      <c r="C13" s="6" t="s">
        <v>113</v>
      </c>
      <c r="D13" s="29">
        <f>D12*D11</f>
        <v>21695.478312568415</v>
      </c>
      <c r="E13" s="22"/>
    </row>
    <row r="14" spans="3:5" ht="13.5" thickTop="1">
      <c r="C14" s="6" t="s">
        <v>105</v>
      </c>
      <c r="D14" s="13">
        <f>100936+D13</f>
        <v>122631.47831256842</v>
      </c>
      <c r="E14" s="14" t="s">
        <v>126</v>
      </c>
    </row>
    <row r="15" spans="3:5" ht="12.75">
      <c r="C15" s="6" t="s">
        <v>106</v>
      </c>
      <c r="D15" s="20">
        <v>0.0881</v>
      </c>
      <c r="E15" s="22" t="s">
        <v>48</v>
      </c>
    </row>
    <row r="16" spans="3:5" ht="13.5" thickBot="1">
      <c r="C16" s="6" t="s">
        <v>107</v>
      </c>
      <c r="D16" s="29">
        <f>D14*D15</f>
        <v>10803.833239337277</v>
      </c>
      <c r="E16" s="22"/>
    </row>
    <row r="17" ht="13.5" thickTop="1">
      <c r="C17" s="6"/>
    </row>
    <row r="18" ht="12.75">
      <c r="C18" s="6" t="s">
        <v>3</v>
      </c>
    </row>
    <row r="19" spans="1:5" ht="12.75">
      <c r="A19">
        <v>535000</v>
      </c>
      <c r="B19">
        <v>14</v>
      </c>
      <c r="C19" s="6" t="s">
        <v>4</v>
      </c>
      <c r="D19" s="2">
        <v>32519</v>
      </c>
      <c r="E19" t="s">
        <v>119</v>
      </c>
    </row>
    <row r="20" spans="1:5" ht="12.75">
      <c r="A20">
        <v>520100</v>
      </c>
      <c r="B20">
        <v>14</v>
      </c>
      <c r="C20" s="6" t="s">
        <v>5</v>
      </c>
      <c r="D20" s="1">
        <v>114418</v>
      </c>
      <c r="E20" s="11" t="s">
        <v>47</v>
      </c>
    </row>
    <row r="21" spans="1:5" ht="12.75">
      <c r="A21">
        <v>575000</v>
      </c>
      <c r="B21">
        <v>14</v>
      </c>
      <c r="C21" s="6" t="s">
        <v>6</v>
      </c>
      <c r="D21" s="1">
        <v>72612</v>
      </c>
      <c r="E21" s="11" t="s">
        <v>47</v>
      </c>
    </row>
    <row r="22" spans="1:5" ht="12.75">
      <c r="A22">
        <v>575320</v>
      </c>
      <c r="B22">
        <v>14</v>
      </c>
      <c r="C22" s="6" t="s">
        <v>7</v>
      </c>
      <c r="D22" s="1">
        <v>4090</v>
      </c>
      <c r="E22" s="11" t="s">
        <v>47</v>
      </c>
    </row>
    <row r="23" spans="1:5" ht="12.75">
      <c r="A23">
        <v>575620</v>
      </c>
      <c r="B23">
        <v>14</v>
      </c>
      <c r="C23" s="6" t="s">
        <v>8</v>
      </c>
      <c r="D23" s="1">
        <v>17835</v>
      </c>
      <c r="E23" s="11" t="s">
        <v>47</v>
      </c>
    </row>
    <row r="24" spans="1:5" ht="12.75">
      <c r="A24">
        <v>575480</v>
      </c>
      <c r="B24">
        <v>14</v>
      </c>
      <c r="C24" s="6" t="s">
        <v>9</v>
      </c>
      <c r="D24" s="1">
        <v>31618</v>
      </c>
      <c r="E24" s="11" t="s">
        <v>47</v>
      </c>
    </row>
    <row r="25" spans="1:5" ht="12.75">
      <c r="A25">
        <v>575500</v>
      </c>
      <c r="B25">
        <v>14</v>
      </c>
      <c r="C25" s="6" t="s">
        <v>10</v>
      </c>
      <c r="D25" s="1">
        <v>7098</v>
      </c>
      <c r="E25" s="11" t="s">
        <v>47</v>
      </c>
    </row>
    <row r="26" spans="1:5" ht="12.75">
      <c r="A26">
        <v>575780</v>
      </c>
      <c r="B26">
        <v>14</v>
      </c>
      <c r="C26" s="6" t="s">
        <v>11</v>
      </c>
      <c r="D26" s="1">
        <v>8182</v>
      </c>
      <c r="E26" s="11" t="s">
        <v>47</v>
      </c>
    </row>
    <row r="27" spans="1:5" ht="12.75">
      <c r="A27">
        <v>575820</v>
      </c>
      <c r="B27">
        <v>14</v>
      </c>
      <c r="C27" s="6" t="s">
        <v>12</v>
      </c>
      <c r="D27" s="1">
        <v>8911</v>
      </c>
      <c r="E27" s="11" t="s">
        <v>47</v>
      </c>
    </row>
    <row r="28" spans="1:5" ht="12.75">
      <c r="A28">
        <v>575741</v>
      </c>
      <c r="B28">
        <v>14</v>
      </c>
      <c r="C28" s="6" t="s">
        <v>13</v>
      </c>
      <c r="D28" s="1">
        <v>17621</v>
      </c>
      <c r="E28" s="11" t="s">
        <v>47</v>
      </c>
    </row>
    <row r="29" spans="3:5" ht="12.75">
      <c r="C29" s="6" t="s">
        <v>21</v>
      </c>
      <c r="D29" s="2">
        <f>SUM(D19:D28)</f>
        <v>314904</v>
      </c>
      <c r="E29" s="11" t="s">
        <v>69</v>
      </c>
    </row>
    <row r="30" ht="12.75">
      <c r="C30" s="6"/>
    </row>
    <row r="31" spans="3:5" ht="13.5" thickBot="1">
      <c r="C31" s="6" t="s">
        <v>31</v>
      </c>
      <c r="D31" s="29">
        <f>D29*D11</f>
        <v>75480.791737552</v>
      </c>
      <c r="E31" t="s">
        <v>69</v>
      </c>
    </row>
    <row r="32" spans="3:4" ht="13.5" thickTop="1">
      <c r="C32" s="6"/>
      <c r="D32" s="50"/>
    </row>
    <row r="33" spans="3:4" ht="12.75">
      <c r="C33" s="6" t="s">
        <v>116</v>
      </c>
      <c r="D33" s="50"/>
    </row>
    <row r="34" spans="1:5" ht="12.75">
      <c r="A34">
        <v>520100</v>
      </c>
      <c r="B34">
        <v>15</v>
      </c>
      <c r="C34" s="6" t="s">
        <v>117</v>
      </c>
      <c r="D34" s="50">
        <v>4910</v>
      </c>
      <c r="E34" t="s">
        <v>118</v>
      </c>
    </row>
    <row r="35" spans="1:4" ht="12.75">
      <c r="A35">
        <v>575000</v>
      </c>
      <c r="B35">
        <v>15</v>
      </c>
      <c r="C35" s="6" t="s">
        <v>120</v>
      </c>
      <c r="D35" s="51">
        <v>4963</v>
      </c>
    </row>
    <row r="36" spans="1:4" ht="12.75">
      <c r="A36">
        <v>575620</v>
      </c>
      <c r="B36">
        <v>15</v>
      </c>
      <c r="C36" s="6" t="s">
        <v>121</v>
      </c>
      <c r="D36" s="51">
        <v>8598</v>
      </c>
    </row>
    <row r="37" spans="1:4" ht="12.75">
      <c r="A37">
        <v>575741</v>
      </c>
      <c r="B37">
        <v>15</v>
      </c>
      <c r="C37" s="6" t="s">
        <v>122</v>
      </c>
      <c r="D37" s="51">
        <v>742</v>
      </c>
    </row>
    <row r="38" spans="1:4" ht="12.75">
      <c r="A38">
        <v>541400</v>
      </c>
      <c r="B38">
        <v>15</v>
      </c>
      <c r="C38" s="6" t="s">
        <v>123</v>
      </c>
      <c r="D38" s="51">
        <v>5521</v>
      </c>
    </row>
    <row r="39" spans="1:4" ht="12.75">
      <c r="A39">
        <v>535000</v>
      </c>
      <c r="B39">
        <v>15</v>
      </c>
      <c r="C39" s="6" t="s">
        <v>4</v>
      </c>
      <c r="D39" s="51">
        <v>69351</v>
      </c>
    </row>
    <row r="40" spans="1:4" ht="12.75">
      <c r="A40">
        <v>535001</v>
      </c>
      <c r="B40">
        <v>15</v>
      </c>
      <c r="C40" s="6" t="s">
        <v>124</v>
      </c>
      <c r="D40" s="51">
        <v>80284</v>
      </c>
    </row>
    <row r="41" spans="3:4" ht="13.5" thickBot="1">
      <c r="C41" s="6" t="s">
        <v>125</v>
      </c>
      <c r="D41" s="29">
        <f>SUM(D34:D40)</f>
        <v>174369</v>
      </c>
    </row>
    <row r="42" spans="3:4" ht="13.5" thickTop="1">
      <c r="C42" s="6"/>
      <c r="D42" s="50"/>
    </row>
    <row r="43" spans="2:3" ht="12.75">
      <c r="B43" s="3" t="s">
        <v>18</v>
      </c>
      <c r="C43" s="5" t="s">
        <v>16</v>
      </c>
    </row>
    <row r="44" spans="3:5" ht="12.75">
      <c r="C44" s="6" t="s">
        <v>115</v>
      </c>
      <c r="D44" s="2">
        <f>D8+D13</f>
        <v>727430.4783125684</v>
      </c>
      <c r="E44" t="s">
        <v>69</v>
      </c>
    </row>
    <row r="45" spans="3:5" ht="12.75">
      <c r="C45" s="6" t="s">
        <v>20</v>
      </c>
      <c r="D45" s="12">
        <v>0.5445</v>
      </c>
      <c r="E45" t="s">
        <v>70</v>
      </c>
    </row>
    <row r="46" spans="3:5" ht="13.5" thickBot="1">
      <c r="C46" s="6" t="s">
        <v>35</v>
      </c>
      <c r="D46" s="29">
        <f>D44*D45</f>
        <v>396085.8954411935</v>
      </c>
      <c r="E46" t="s">
        <v>69</v>
      </c>
    </row>
    <row r="47" ht="13.5" thickTop="1">
      <c r="C47" s="6"/>
    </row>
    <row r="48" spans="2:3" ht="12.75">
      <c r="B48" s="3" t="s">
        <v>22</v>
      </c>
      <c r="C48" s="5" t="s">
        <v>23</v>
      </c>
    </row>
    <row r="49" spans="3:5" ht="12.75">
      <c r="C49" s="6" t="s">
        <v>24</v>
      </c>
      <c r="D49" s="18">
        <v>231434</v>
      </c>
      <c r="E49" s="14" t="s">
        <v>74</v>
      </c>
    </row>
    <row r="50" spans="3:5" ht="25.5">
      <c r="C50" s="6" t="s">
        <v>50</v>
      </c>
      <c r="D50" s="18">
        <f>Footnotes!E7</f>
        <v>73728</v>
      </c>
      <c r="E50" s="9" t="s">
        <v>77</v>
      </c>
    </row>
    <row r="51" spans="3:5" ht="12.75">
      <c r="C51" s="6" t="s">
        <v>25</v>
      </c>
      <c r="D51" s="27">
        <f>D49/D50</f>
        <v>3.1390245225694446</v>
      </c>
      <c r="E51" t="s">
        <v>69</v>
      </c>
    </row>
    <row r="52" spans="3:4" ht="12.75">
      <c r="C52" s="6"/>
      <c r="D52" s="4"/>
    </row>
    <row r="53" spans="3:5" ht="25.5">
      <c r="C53" s="6" t="s">
        <v>50</v>
      </c>
      <c r="D53" s="24">
        <f>D50</f>
        <v>73728</v>
      </c>
      <c r="E53" t="s">
        <v>69</v>
      </c>
    </row>
    <row r="54" spans="3:5" ht="12.75">
      <c r="C54" s="6" t="s">
        <v>51</v>
      </c>
      <c r="D54" s="18">
        <f>Footnotes!E15</f>
        <v>104632</v>
      </c>
      <c r="E54" s="14" t="s">
        <v>56</v>
      </c>
    </row>
    <row r="55" spans="3:5" ht="12.75">
      <c r="C55" s="6" t="s">
        <v>26</v>
      </c>
      <c r="D55" s="25">
        <f>D53/D54</f>
        <v>0.7046410276014986</v>
      </c>
      <c r="E55" t="s">
        <v>69</v>
      </c>
    </row>
    <row r="56" ht="12.75">
      <c r="C56" s="6"/>
    </row>
    <row r="57" spans="3:5" ht="12.75">
      <c r="C57" s="6" t="s">
        <v>49</v>
      </c>
      <c r="D57" s="18">
        <f>Footnotes!E21</f>
        <v>109855.5</v>
      </c>
      <c r="E57" s="14" t="s">
        <v>62</v>
      </c>
    </row>
    <row r="58" spans="3:5" ht="12.75">
      <c r="C58" s="6" t="s">
        <v>26</v>
      </c>
      <c r="D58" s="25">
        <f>D55</f>
        <v>0.7046410276014986</v>
      </c>
      <c r="E58" t="s">
        <v>69</v>
      </c>
    </row>
    <row r="59" spans="3:5" ht="12.75">
      <c r="C59" s="6" t="s">
        <v>27</v>
      </c>
      <c r="D59" s="1">
        <f>D57*D58</f>
        <v>77408.69240767643</v>
      </c>
      <c r="E59" t="s">
        <v>69</v>
      </c>
    </row>
    <row r="60" ht="12.75">
      <c r="C60" s="6"/>
    </row>
    <row r="61" spans="3:5" ht="12.75">
      <c r="C61" s="6" t="s">
        <v>27</v>
      </c>
      <c r="D61" s="1">
        <f>D59</f>
        <v>77408.69240767643</v>
      </c>
      <c r="E61" t="s">
        <v>69</v>
      </c>
    </row>
    <row r="62" spans="3:5" ht="12.75">
      <c r="C62" s="6" t="s">
        <v>25</v>
      </c>
      <c r="D62" s="26">
        <f>D51</f>
        <v>3.1390245225694446</v>
      </c>
      <c r="E62" t="s">
        <v>69</v>
      </c>
    </row>
    <row r="63" spans="3:5" ht="12.75">
      <c r="C63" s="6" t="s">
        <v>28</v>
      </c>
      <c r="D63" s="1">
        <f>D61*D62</f>
        <v>242987.7837277315</v>
      </c>
      <c r="E63" t="s">
        <v>69</v>
      </c>
    </row>
    <row r="64" spans="3:4" ht="12.75">
      <c r="C64" s="6" t="s">
        <v>29</v>
      </c>
      <c r="D64" s="23">
        <v>0.375</v>
      </c>
    </row>
    <row r="65" spans="3:5" ht="26.25" thickBot="1">
      <c r="C65" s="6" t="s">
        <v>30</v>
      </c>
      <c r="D65" s="29">
        <f>D63*D64</f>
        <v>91120.4188978993</v>
      </c>
      <c r="E65" t="s">
        <v>69</v>
      </c>
    </row>
    <row r="66" ht="13.5" thickTop="1">
      <c r="C66" s="6"/>
    </row>
    <row r="67" spans="2:3" ht="12.75">
      <c r="B67" s="3" t="s">
        <v>32</v>
      </c>
      <c r="C67" s="5" t="s">
        <v>33</v>
      </c>
    </row>
    <row r="68" spans="3:5" ht="12.75">
      <c r="C68" s="6" t="s">
        <v>110</v>
      </c>
      <c r="D68" s="13">
        <v>758817</v>
      </c>
      <c r="E68" t="s">
        <v>48</v>
      </c>
    </row>
    <row r="69" spans="3:5" ht="25.5">
      <c r="C69" s="6" t="s">
        <v>50</v>
      </c>
      <c r="D69" s="24">
        <f>D53</f>
        <v>73728</v>
      </c>
      <c r="E69" t="s">
        <v>69</v>
      </c>
    </row>
    <row r="70" spans="3:5" ht="12.75">
      <c r="C70" s="6" t="s">
        <v>51</v>
      </c>
      <c r="D70" s="24">
        <f>D54</f>
        <v>104632</v>
      </c>
      <c r="E70" t="s">
        <v>69</v>
      </c>
    </row>
    <row r="71" spans="3:4" ht="12.75">
      <c r="C71" s="6" t="s">
        <v>103</v>
      </c>
      <c r="D71" s="45">
        <f>'# Calls'!E8</f>
        <v>1.4493808364233949</v>
      </c>
    </row>
    <row r="72" spans="3:5" ht="12.75">
      <c r="C72" s="6" t="s">
        <v>71</v>
      </c>
      <c r="D72" s="1">
        <f>D70*D71</f>
        <v>151651.61567665264</v>
      </c>
      <c r="E72" t="s">
        <v>69</v>
      </c>
    </row>
    <row r="73" spans="3:5" ht="12.75">
      <c r="C73" s="6" t="s">
        <v>72</v>
      </c>
      <c r="D73" s="28">
        <f>D69/D72</f>
        <v>0.48616692721032917</v>
      </c>
      <c r="E73" t="s">
        <v>69</v>
      </c>
    </row>
    <row r="74" spans="3:5" ht="26.25" thickBot="1">
      <c r="C74" s="6" t="s">
        <v>73</v>
      </c>
      <c r="D74" s="30">
        <f>D68*D73</f>
        <v>368911.72920496034</v>
      </c>
      <c r="E74" t="s">
        <v>69</v>
      </c>
    </row>
    <row r="75" ht="13.5" thickTop="1">
      <c r="C75" s="6"/>
    </row>
    <row r="76" spans="2:3" ht="12.75">
      <c r="B76" s="3" t="s">
        <v>34</v>
      </c>
      <c r="C76" s="5" t="s">
        <v>36</v>
      </c>
    </row>
    <row r="77" spans="3:5" ht="12.75">
      <c r="C77" s="6" t="s">
        <v>19</v>
      </c>
      <c r="D77" s="7">
        <f>D8</f>
        <v>705735</v>
      </c>
      <c r="E77" t="s">
        <v>69</v>
      </c>
    </row>
    <row r="78" spans="3:4" ht="12.75">
      <c r="C78" s="6" t="s">
        <v>114</v>
      </c>
      <c r="D78" s="1">
        <f>D13</f>
        <v>21695.478312568415</v>
      </c>
    </row>
    <row r="79" spans="3:4" ht="12.75">
      <c r="C79" s="6" t="s">
        <v>108</v>
      </c>
      <c r="D79" s="1">
        <f>D16</f>
        <v>10803.833239337277</v>
      </c>
    </row>
    <row r="80" spans="3:5" ht="12.75">
      <c r="C80" s="6" t="s">
        <v>38</v>
      </c>
      <c r="D80" s="1">
        <f>D31</f>
        <v>75480.791737552</v>
      </c>
      <c r="E80" t="s">
        <v>69</v>
      </c>
    </row>
    <row r="81" spans="3:4" ht="12.75">
      <c r="C81" s="6" t="s">
        <v>127</v>
      </c>
      <c r="D81" s="1">
        <f>D41</f>
        <v>174369</v>
      </c>
    </row>
    <row r="82" spans="3:5" ht="12.75">
      <c r="C82" s="6" t="s">
        <v>37</v>
      </c>
      <c r="D82" s="1">
        <f>D46</f>
        <v>396085.8954411935</v>
      </c>
      <c r="E82" t="s">
        <v>69</v>
      </c>
    </row>
    <row r="83" spans="3:5" ht="12.75">
      <c r="C83" s="6" t="s">
        <v>39</v>
      </c>
      <c r="D83" s="1">
        <f>D65</f>
        <v>91120.4188978993</v>
      </c>
      <c r="E83" t="s">
        <v>69</v>
      </c>
    </row>
    <row r="84" spans="3:5" ht="12.75">
      <c r="C84" s="6" t="s">
        <v>40</v>
      </c>
      <c r="D84" s="1">
        <f>D74</f>
        <v>368911.72920496034</v>
      </c>
      <c r="E84" t="s">
        <v>69</v>
      </c>
    </row>
    <row r="85" spans="3:5" ht="12.75">
      <c r="C85" s="6" t="s">
        <v>41</v>
      </c>
      <c r="D85" s="47">
        <f>SUM(D77:D84)</f>
        <v>1844202.1468335108</v>
      </c>
      <c r="E85" t="s">
        <v>69</v>
      </c>
    </row>
    <row r="86" ht="12.75">
      <c r="C86" s="6"/>
    </row>
    <row r="87" spans="3:5" ht="12.75">
      <c r="C87" s="6" t="s">
        <v>42</v>
      </c>
      <c r="D87" s="1">
        <f>D59</f>
        <v>77408.69240767643</v>
      </c>
      <c r="E87" t="s">
        <v>69</v>
      </c>
    </row>
    <row r="88" ht="12.75">
      <c r="C88" s="6"/>
    </row>
    <row r="89" spans="3:5" ht="12.75">
      <c r="C89" s="6" t="s">
        <v>44</v>
      </c>
      <c r="D89" s="49">
        <f>D85/D87</f>
        <v>23.82422554202228</v>
      </c>
      <c r="E89" t="s">
        <v>69</v>
      </c>
    </row>
    <row r="90" spans="3:4" ht="12.75">
      <c r="C90" s="6"/>
      <c r="D90" s="49"/>
    </row>
    <row r="91" spans="3:4" ht="12.75">
      <c r="C91" s="5" t="s">
        <v>128</v>
      </c>
      <c r="D91" s="49">
        <v>24</v>
      </c>
    </row>
    <row r="92" ht="12.75">
      <c r="C92" s="6"/>
    </row>
    <row r="93" spans="2:3" ht="12.75">
      <c r="B93" s="3" t="s">
        <v>43</v>
      </c>
      <c r="C93" s="5" t="s">
        <v>45</v>
      </c>
    </row>
    <row r="94" spans="3:5" ht="12.75">
      <c r="C94" s="6" t="s">
        <v>133</v>
      </c>
      <c r="D94" s="53">
        <f>Footnotes!E4</f>
        <v>28000</v>
      </c>
      <c r="E94" s="14" t="s">
        <v>78</v>
      </c>
    </row>
    <row r="95" spans="3:5" ht="13.5" thickBot="1">
      <c r="C95" s="5" t="s">
        <v>46</v>
      </c>
      <c r="D95" s="48">
        <f>D91*D94</f>
        <v>672000</v>
      </c>
      <c r="E95" t="s">
        <v>69</v>
      </c>
    </row>
    <row r="96" ht="13.5" thickTop="1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</sheetData>
  <mergeCells count="2">
    <mergeCell ref="A1:D1"/>
    <mergeCell ref="A2:D2"/>
  </mergeCells>
  <printOptions/>
  <pageMargins left="0.75" right="0.75" top="1" bottom="1" header="0.5" footer="0.5"/>
  <pageSetup fitToHeight="3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workbookViewId="0" topLeftCell="A1">
      <selection activeCell="A1" sqref="A1:E26"/>
    </sheetView>
  </sheetViews>
  <sheetFormatPr defaultColWidth="9.140625" defaultRowHeight="12.75"/>
  <cols>
    <col min="2" max="2" width="25.8515625" style="0" customWidth="1"/>
    <col min="3" max="3" width="18.00390625" style="0" customWidth="1"/>
    <col min="4" max="4" width="17.00390625" style="0" customWidth="1"/>
    <col min="5" max="5" width="12.28125" style="0" customWidth="1"/>
  </cols>
  <sheetData>
    <row r="1" ht="12.75">
      <c r="A1" s="9" t="s">
        <v>134</v>
      </c>
    </row>
    <row r="3" spans="1:2" ht="12.75">
      <c r="A3" s="10">
        <v>-1</v>
      </c>
      <c r="B3" t="s">
        <v>129</v>
      </c>
    </row>
    <row r="4" spans="2:5" ht="12.75">
      <c r="B4" t="s">
        <v>130</v>
      </c>
      <c r="C4" t="s">
        <v>131</v>
      </c>
      <c r="D4" s="52" t="s">
        <v>132</v>
      </c>
      <c r="E4" s="54">
        <v>28000</v>
      </c>
    </row>
    <row r="7" spans="2:5" ht="12.75">
      <c r="B7" t="s">
        <v>76</v>
      </c>
      <c r="E7" s="46">
        <v>73728</v>
      </c>
    </row>
    <row r="9" spans="1:5" ht="12.75">
      <c r="A9" s="15" t="s">
        <v>55</v>
      </c>
      <c r="B9" s="55" t="s">
        <v>79</v>
      </c>
      <c r="C9" s="55"/>
      <c r="D9" s="55"/>
      <c r="E9" s="55"/>
    </row>
    <row r="10" ht="12.75">
      <c r="A10" s="15"/>
    </row>
    <row r="11" ht="12.75">
      <c r="A11" s="15"/>
    </row>
    <row r="12" spans="3:5" ht="12.75">
      <c r="C12" s="11" t="s">
        <v>59</v>
      </c>
      <c r="D12" s="11" t="s">
        <v>60</v>
      </c>
      <c r="E12" s="11" t="s">
        <v>61</v>
      </c>
    </row>
    <row r="13" spans="1:5" ht="12.75">
      <c r="A13" s="15" t="s">
        <v>56</v>
      </c>
      <c r="B13" t="s">
        <v>57</v>
      </c>
      <c r="C13" s="1">
        <v>107699</v>
      </c>
      <c r="D13">
        <v>2094</v>
      </c>
      <c r="E13" s="16">
        <f>C13-D13</f>
        <v>105605</v>
      </c>
    </row>
    <row r="14" spans="2:5" ht="12.75">
      <c r="B14" t="s">
        <v>58</v>
      </c>
      <c r="C14" s="1">
        <v>105670</v>
      </c>
      <c r="D14">
        <v>2011</v>
      </c>
      <c r="E14" s="16">
        <f>C14-D14</f>
        <v>103659</v>
      </c>
    </row>
    <row r="15" spans="3:5" ht="12.75">
      <c r="C15" s="1"/>
      <c r="E15" s="16">
        <f>(E13+E14)/2</f>
        <v>104632</v>
      </c>
    </row>
    <row r="16" spans="3:5" ht="51">
      <c r="C16" s="17" t="s">
        <v>67</v>
      </c>
      <c r="D16" s="17" t="s">
        <v>75</v>
      </c>
      <c r="E16" s="11"/>
    </row>
    <row r="17" spans="3:5" ht="12.75">
      <c r="C17" s="17"/>
      <c r="D17" s="11"/>
      <c r="E17" s="11"/>
    </row>
    <row r="18" spans="3:5" ht="12.75">
      <c r="C18" s="11" t="s">
        <v>59</v>
      </c>
      <c r="D18" s="11" t="s">
        <v>60</v>
      </c>
      <c r="E18" s="11" t="s">
        <v>61</v>
      </c>
    </row>
    <row r="19" spans="1:5" ht="12.75">
      <c r="A19" s="15" t="s">
        <v>62</v>
      </c>
      <c r="B19" t="s">
        <v>64</v>
      </c>
      <c r="C19" s="1">
        <v>113380</v>
      </c>
      <c r="D19" s="1">
        <v>2274</v>
      </c>
      <c r="E19" s="16">
        <f>C19-D19</f>
        <v>111106</v>
      </c>
    </row>
    <row r="20" spans="2:5" ht="12.75">
      <c r="B20" t="s">
        <v>63</v>
      </c>
      <c r="C20" s="1">
        <v>110879</v>
      </c>
      <c r="D20" s="1">
        <v>2274</v>
      </c>
      <c r="E20" s="16">
        <f>C20-D20</f>
        <v>108605</v>
      </c>
    </row>
    <row r="21" spans="2:5" ht="12.75">
      <c r="B21" t="s">
        <v>68</v>
      </c>
      <c r="C21" s="1"/>
      <c r="D21" s="1"/>
      <c r="E21" s="16">
        <f>(E19+E20)/2</f>
        <v>109855.5</v>
      </c>
    </row>
    <row r="22" spans="3:4" ht="51">
      <c r="C22" s="6" t="s">
        <v>66</v>
      </c>
      <c r="D22" s="6" t="s">
        <v>65</v>
      </c>
    </row>
    <row r="24" spans="1:4" ht="12.75">
      <c r="A24" s="15" t="s">
        <v>74</v>
      </c>
      <c r="B24" s="55" t="s">
        <v>111</v>
      </c>
      <c r="C24" s="55"/>
      <c r="D24" s="55"/>
    </row>
  </sheetData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75" zoomScaleNormal="75" workbookViewId="0" topLeftCell="A1">
      <selection activeCell="A1" sqref="A1:E9"/>
    </sheetView>
  </sheetViews>
  <sheetFormatPr defaultColWidth="9.140625" defaultRowHeight="12.75"/>
  <cols>
    <col min="1" max="1" width="13.28125" style="0" customWidth="1"/>
    <col min="2" max="2" width="15.8515625" style="0" customWidth="1"/>
    <col min="3" max="4" width="15.28125" style="0" customWidth="1"/>
    <col min="5" max="5" width="10.28125" style="0" customWidth="1"/>
  </cols>
  <sheetData>
    <row r="1" ht="12.75">
      <c r="B1" t="s">
        <v>81</v>
      </c>
    </row>
    <row r="2" ht="12.75">
      <c r="B2" t="s">
        <v>135</v>
      </c>
    </row>
    <row r="4" spans="1:5" ht="25.5">
      <c r="A4" s="8" t="s">
        <v>84</v>
      </c>
      <c r="B4" s="8" t="s">
        <v>83</v>
      </c>
      <c r="C4" s="8" t="s">
        <v>82</v>
      </c>
      <c r="D4" s="31" t="s">
        <v>104</v>
      </c>
      <c r="E4" s="5" t="s">
        <v>102</v>
      </c>
    </row>
    <row r="5" spans="1:5" ht="12.75">
      <c r="A5" t="s">
        <v>85</v>
      </c>
      <c r="B5" s="1">
        <v>91773</v>
      </c>
      <c r="C5" s="1">
        <f>B5/7*12</f>
        <v>157325.14285714284</v>
      </c>
      <c r="D5" s="1">
        <f>Footnotes!E13</f>
        <v>105605</v>
      </c>
      <c r="E5" s="26">
        <f>C5/D5</f>
        <v>1.489750891123932</v>
      </c>
    </row>
    <row r="6" spans="1:5" ht="12.75">
      <c r="A6">
        <v>2002</v>
      </c>
      <c r="B6" s="1">
        <v>154944</v>
      </c>
      <c r="C6" s="1">
        <f>B6</f>
        <v>154944</v>
      </c>
      <c r="D6" s="1">
        <f>Footnotes!E14</f>
        <v>103659</v>
      </c>
      <c r="E6" s="26">
        <f>C6/D6</f>
        <v>1.4947471999536943</v>
      </c>
    </row>
    <row r="7" spans="1:5" ht="12.75">
      <c r="A7">
        <v>2001</v>
      </c>
      <c r="B7" s="1">
        <v>138519</v>
      </c>
      <c r="C7" s="1">
        <f>B7</f>
        <v>138519</v>
      </c>
      <c r="D7" s="1">
        <f>Customers!L7-Customers!D7-Customers!E7-Customers!F7</f>
        <v>101580</v>
      </c>
      <c r="E7" s="26">
        <f>C7/D7</f>
        <v>1.3636444181925576</v>
      </c>
    </row>
    <row r="8" spans="2:5" ht="12.75">
      <c r="B8" s="1"/>
      <c r="C8" s="1"/>
      <c r="D8" s="1"/>
      <c r="E8" s="26">
        <f>(SUM(E5:E7)/3)</f>
        <v>1.4493808364233949</v>
      </c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</sheetData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5" zoomScaleNormal="75" workbookViewId="0" topLeftCell="A1">
      <selection activeCell="A1" sqref="A1:L25"/>
    </sheetView>
  </sheetViews>
  <sheetFormatPr defaultColWidth="9.140625" defaultRowHeight="12.75"/>
  <cols>
    <col min="1" max="1" width="11.8515625" style="32" customWidth="1"/>
    <col min="2" max="16384" width="14.57421875" style="32" customWidth="1"/>
  </cols>
  <sheetData>
    <row r="1" spans="1:12" ht="15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7" t="s">
        <v>136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3" ht="15.75">
      <c r="A4" s="33" t="s">
        <v>87</v>
      </c>
      <c r="B4" s="34" t="s">
        <v>88</v>
      </c>
      <c r="C4" s="34" t="s">
        <v>89</v>
      </c>
      <c r="D4" s="34" t="s">
        <v>90</v>
      </c>
      <c r="E4" s="34" t="s">
        <v>91</v>
      </c>
      <c r="F4" s="34" t="s">
        <v>92</v>
      </c>
      <c r="G4" s="34" t="s">
        <v>93</v>
      </c>
      <c r="H4" s="34" t="s">
        <v>94</v>
      </c>
      <c r="I4" s="34" t="s">
        <v>95</v>
      </c>
      <c r="J4" s="34" t="s">
        <v>96</v>
      </c>
      <c r="K4" s="34" t="s">
        <v>97</v>
      </c>
      <c r="L4" s="34" t="s">
        <v>59</v>
      </c>
      <c r="M4" s="35"/>
    </row>
    <row r="5" spans="1:13" ht="15">
      <c r="A5" s="36" t="s">
        <v>98</v>
      </c>
      <c r="B5" s="37">
        <v>741</v>
      </c>
      <c r="C5" s="38">
        <v>99345</v>
      </c>
      <c r="D5" s="39">
        <v>200</v>
      </c>
      <c r="E5" s="39">
        <v>78</v>
      </c>
      <c r="F5" s="39">
        <f>1516+300</f>
        <v>1816</v>
      </c>
      <c r="G5" s="39">
        <v>1</v>
      </c>
      <c r="H5" s="39">
        <v>99</v>
      </c>
      <c r="I5" s="39">
        <f>2582+118+871</f>
        <v>3571</v>
      </c>
      <c r="J5" s="39">
        <v>206</v>
      </c>
      <c r="K5" s="39">
        <v>1369</v>
      </c>
      <c r="L5" s="39">
        <f aca="true" t="shared" si="0" ref="L5:L11">SUM(B5:K5)</f>
        <v>107426</v>
      </c>
      <c r="M5" s="40"/>
    </row>
    <row r="6" spans="1:12" ht="15">
      <c r="A6" s="36">
        <v>2002</v>
      </c>
      <c r="B6" s="37">
        <v>718</v>
      </c>
      <c r="C6" s="38">
        <v>97921</v>
      </c>
      <c r="D6" s="39">
        <v>195</v>
      </c>
      <c r="E6" s="39">
        <v>80</v>
      </c>
      <c r="F6" s="39">
        <v>1736</v>
      </c>
      <c r="G6" s="39">
        <v>1</v>
      </c>
      <c r="H6" s="39">
        <v>96</v>
      </c>
      <c r="I6" s="39">
        <v>3370</v>
      </c>
      <c r="J6" s="39">
        <v>208</v>
      </c>
      <c r="K6" s="39">
        <v>1345</v>
      </c>
      <c r="L6" s="39">
        <f t="shared" si="0"/>
        <v>105670</v>
      </c>
    </row>
    <row r="7" spans="1:12" ht="15">
      <c r="A7" s="36">
        <v>2001</v>
      </c>
      <c r="B7" s="37">
        <v>697</v>
      </c>
      <c r="C7" s="38">
        <v>96044</v>
      </c>
      <c r="D7" s="39">
        <v>193</v>
      </c>
      <c r="E7" s="39">
        <v>77</v>
      </c>
      <c r="F7" s="39">
        <v>1335</v>
      </c>
      <c r="G7" s="39" t="s">
        <v>99</v>
      </c>
      <c r="H7" s="39">
        <v>92</v>
      </c>
      <c r="I7" s="39">
        <v>3214</v>
      </c>
      <c r="J7" s="39">
        <v>197</v>
      </c>
      <c r="K7" s="39">
        <v>1336</v>
      </c>
      <c r="L7" s="39">
        <f t="shared" si="0"/>
        <v>103185</v>
      </c>
    </row>
    <row r="8" spans="1:12" ht="15">
      <c r="A8" s="36">
        <v>2000</v>
      </c>
      <c r="B8" s="37">
        <v>678</v>
      </c>
      <c r="C8" s="38">
        <v>93833</v>
      </c>
      <c r="D8" s="39"/>
      <c r="E8" s="39"/>
      <c r="F8" s="39"/>
      <c r="G8" s="39"/>
      <c r="H8" s="39">
        <v>89</v>
      </c>
      <c r="I8" s="39">
        <v>3056</v>
      </c>
      <c r="J8" s="39">
        <v>196</v>
      </c>
      <c r="K8" s="39">
        <v>1347</v>
      </c>
      <c r="L8" s="39">
        <f t="shared" si="0"/>
        <v>99199</v>
      </c>
    </row>
    <row r="9" spans="1:12" s="43" customFormat="1" ht="15">
      <c r="A9" s="41">
        <v>1999</v>
      </c>
      <c r="B9" s="42">
        <v>607</v>
      </c>
      <c r="C9" s="38">
        <v>91434</v>
      </c>
      <c r="D9" s="39"/>
      <c r="E9" s="39"/>
      <c r="F9" s="39"/>
      <c r="G9" s="39"/>
      <c r="H9" s="39">
        <v>88</v>
      </c>
      <c r="I9" s="39">
        <v>2837</v>
      </c>
      <c r="J9" s="39">
        <v>189</v>
      </c>
      <c r="K9" s="39">
        <v>1322</v>
      </c>
      <c r="L9" s="39">
        <f t="shared" si="0"/>
        <v>96477</v>
      </c>
    </row>
    <row r="10" spans="1:12" ht="15">
      <c r="A10" s="36">
        <v>1998</v>
      </c>
      <c r="B10" s="42">
        <v>568</v>
      </c>
      <c r="C10" s="38">
        <v>88689</v>
      </c>
      <c r="D10" s="39"/>
      <c r="E10" s="39"/>
      <c r="F10" s="39"/>
      <c r="G10" s="39"/>
      <c r="H10" s="39">
        <v>88</v>
      </c>
      <c r="I10" s="39">
        <v>2625</v>
      </c>
      <c r="J10" s="39">
        <v>180</v>
      </c>
      <c r="K10" s="39">
        <v>1240</v>
      </c>
      <c r="L10" s="39">
        <f t="shared" si="0"/>
        <v>93390</v>
      </c>
    </row>
    <row r="11" spans="1:12" ht="15">
      <c r="A11" s="36">
        <v>1997</v>
      </c>
      <c r="B11" s="42">
        <v>535</v>
      </c>
      <c r="C11" s="38">
        <v>86298</v>
      </c>
      <c r="D11" s="39"/>
      <c r="E11" s="39"/>
      <c r="F11" s="39"/>
      <c r="G11" s="39"/>
      <c r="H11" s="39">
        <v>88</v>
      </c>
      <c r="I11" s="39">
        <v>2398</v>
      </c>
      <c r="J11" s="39">
        <v>172</v>
      </c>
      <c r="K11" s="39"/>
      <c r="L11" s="39">
        <f t="shared" si="0"/>
        <v>89491</v>
      </c>
    </row>
    <row r="12" spans="1:12" ht="15">
      <c r="A12" s="36">
        <v>1996</v>
      </c>
      <c r="B12" s="42">
        <v>486</v>
      </c>
      <c r="C12" s="38">
        <v>75777</v>
      </c>
      <c r="D12" s="39"/>
      <c r="E12" s="39"/>
      <c r="F12" s="39"/>
      <c r="G12" s="39"/>
      <c r="H12" s="39">
        <v>84</v>
      </c>
      <c r="I12" s="39">
        <v>1926</v>
      </c>
      <c r="J12" s="39">
        <v>153</v>
      </c>
      <c r="K12" s="39"/>
      <c r="L12" s="39">
        <f>SUM(B12:J12)</f>
        <v>78426</v>
      </c>
    </row>
    <row r="13" spans="1:12" ht="15">
      <c r="A13" s="36">
        <v>1995</v>
      </c>
      <c r="B13" s="42">
        <v>477</v>
      </c>
      <c r="C13" s="38">
        <v>73843</v>
      </c>
      <c r="D13" s="39"/>
      <c r="E13" s="39"/>
      <c r="F13" s="39"/>
      <c r="G13" s="39"/>
      <c r="H13" s="39">
        <v>83</v>
      </c>
      <c r="I13" s="39">
        <v>1799</v>
      </c>
      <c r="J13" s="39">
        <v>152</v>
      </c>
      <c r="K13" s="39"/>
      <c r="L13" s="39">
        <f aca="true" t="shared" si="1" ref="L13:L20">SUM(B13:J13)</f>
        <v>76354</v>
      </c>
    </row>
    <row r="14" spans="1:12" ht="15">
      <c r="A14" s="36">
        <v>1994</v>
      </c>
      <c r="B14" s="42">
        <v>441</v>
      </c>
      <c r="C14" s="38">
        <v>72286</v>
      </c>
      <c r="D14" s="39"/>
      <c r="E14" s="39"/>
      <c r="F14" s="39"/>
      <c r="G14" s="39"/>
      <c r="H14" s="39">
        <v>80</v>
      </c>
      <c r="I14" s="39">
        <v>1716</v>
      </c>
      <c r="J14" s="39">
        <v>151</v>
      </c>
      <c r="K14" s="39"/>
      <c r="L14" s="39">
        <f t="shared" si="1"/>
        <v>74674</v>
      </c>
    </row>
    <row r="15" spans="1:12" ht="15">
      <c r="A15" s="36">
        <v>1993</v>
      </c>
      <c r="B15" s="42">
        <v>433</v>
      </c>
      <c r="C15" s="38">
        <v>70409</v>
      </c>
      <c r="D15" s="39"/>
      <c r="E15" s="39"/>
      <c r="F15" s="39"/>
      <c r="G15" s="39"/>
      <c r="H15" s="39">
        <v>78</v>
      </c>
      <c r="I15" s="39">
        <v>1628</v>
      </c>
      <c r="J15" s="39">
        <v>149</v>
      </c>
      <c r="K15" s="39"/>
      <c r="L15" s="39">
        <f t="shared" si="1"/>
        <v>72697</v>
      </c>
    </row>
    <row r="16" spans="1:12" ht="15">
      <c r="A16" s="44">
        <v>33878</v>
      </c>
      <c r="B16" s="42">
        <v>429</v>
      </c>
      <c r="C16" s="38">
        <v>68532</v>
      </c>
      <c r="D16" s="39"/>
      <c r="E16" s="39"/>
      <c r="F16" s="39"/>
      <c r="G16" s="39"/>
      <c r="H16" s="39">
        <v>81</v>
      </c>
      <c r="I16" s="39">
        <v>1560</v>
      </c>
      <c r="J16" s="39">
        <v>143</v>
      </c>
      <c r="K16" s="39"/>
      <c r="L16" s="39">
        <f t="shared" si="1"/>
        <v>70745</v>
      </c>
    </row>
    <row r="17" spans="1:12" ht="15">
      <c r="A17" s="44">
        <v>33604</v>
      </c>
      <c r="B17" s="42">
        <v>419</v>
      </c>
      <c r="C17" s="38">
        <v>67282</v>
      </c>
      <c r="D17" s="39"/>
      <c r="E17" s="39"/>
      <c r="F17" s="39"/>
      <c r="G17" s="39"/>
      <c r="H17" s="39">
        <v>78</v>
      </c>
      <c r="I17" s="39">
        <v>1507</v>
      </c>
      <c r="J17" s="39">
        <v>142</v>
      </c>
      <c r="K17" s="39"/>
      <c r="L17" s="39">
        <f t="shared" si="1"/>
        <v>69428</v>
      </c>
    </row>
    <row r="18" spans="1:12" ht="15">
      <c r="A18" s="36">
        <v>1990</v>
      </c>
      <c r="B18" s="42">
        <v>409</v>
      </c>
      <c r="C18" s="38">
        <v>65867</v>
      </c>
      <c r="D18" s="39"/>
      <c r="E18" s="39"/>
      <c r="F18" s="39"/>
      <c r="G18" s="39"/>
      <c r="H18" s="39">
        <v>80</v>
      </c>
      <c r="I18" s="39">
        <v>1446</v>
      </c>
      <c r="J18" s="39">
        <v>141</v>
      </c>
      <c r="K18" s="39"/>
      <c r="L18" s="39">
        <f t="shared" si="1"/>
        <v>67943</v>
      </c>
    </row>
    <row r="19" spans="1:12" ht="15">
      <c r="A19" s="36">
        <v>1989</v>
      </c>
      <c r="B19" s="42">
        <v>407</v>
      </c>
      <c r="C19" s="38">
        <v>64658</v>
      </c>
      <c r="D19" s="39"/>
      <c r="E19" s="39"/>
      <c r="F19" s="39"/>
      <c r="G19" s="39"/>
      <c r="H19" s="39">
        <v>80</v>
      </c>
      <c r="I19" s="39">
        <v>1373</v>
      </c>
      <c r="J19" s="39">
        <v>139</v>
      </c>
      <c r="K19" s="39"/>
      <c r="L19" s="39">
        <f t="shared" si="1"/>
        <v>66657</v>
      </c>
    </row>
    <row r="20" spans="1:12" ht="15">
      <c r="A20" s="44">
        <v>32568</v>
      </c>
      <c r="B20" s="42">
        <v>403</v>
      </c>
      <c r="C20" s="38">
        <v>63787</v>
      </c>
      <c r="D20" s="39"/>
      <c r="E20" s="39"/>
      <c r="F20" s="39"/>
      <c r="G20" s="39"/>
      <c r="H20" s="39">
        <v>79</v>
      </c>
      <c r="I20" s="39">
        <v>1328</v>
      </c>
      <c r="J20" s="39">
        <v>142</v>
      </c>
      <c r="K20" s="39"/>
      <c r="L20" s="39">
        <f t="shared" si="1"/>
        <v>65739</v>
      </c>
    </row>
    <row r="21" spans="2:12" ht="1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ht="15">
      <c r="A22" s="32" t="s">
        <v>100</v>
      </c>
    </row>
    <row r="24" ht="15">
      <c r="A24" s="32" t="s">
        <v>101</v>
      </c>
    </row>
  </sheetData>
  <mergeCells count="2">
    <mergeCell ref="A1:L1"/>
    <mergeCell ref="A2:L2"/>
  </mergeCells>
  <printOptions gridLines="1"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American Water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bushc</dc:creator>
  <cp:keywords/>
  <dc:description>OK SKP 6/15</dc:description>
  <cp:lastModifiedBy>WIN USER</cp:lastModifiedBy>
  <cp:lastPrinted>2004-06-17T23:33:41Z</cp:lastPrinted>
  <dcterms:created xsi:type="dcterms:W3CDTF">2004-03-31T02:37:58Z</dcterms:created>
  <dcterms:modified xsi:type="dcterms:W3CDTF">2004-06-25T13:46:31Z</dcterms:modified>
  <cp:category/>
  <cp:version/>
  <cp:contentType/>
  <cp:contentStatus/>
</cp:coreProperties>
</file>